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5" i="16"/>
  <c r="F6" i="16"/>
  <c r="G6" i="16"/>
  <c r="J3" i="24"/>
  <c r="M3" i="24" s="1"/>
  <c r="F5" i="16"/>
  <c r="E5" i="16"/>
  <c r="E6" i="16"/>
  <c r="I3" i="16" l="1"/>
  <c r="J3" i="16"/>
  <c r="H3" i="16"/>
  <c r="B9" i="12"/>
  <c r="B10" i="12" s="1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<sst xmlns="http://schemas.openxmlformats.org/spreadsheetml/2006/main" count="115" uniqueCount="76">
  <si>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</si>
  <si>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</si>
  <si>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</si>
  <si>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</si>
  <si>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</si>
  <si>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</si>
  <si>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</si>
  <si>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</si>
  <si>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</si>
  <si>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</si>
  <si>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</si>
  <si>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</si>
  <si>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</si>
  <si>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</si>
  <si>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</si>
  <si>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</si>
  <si>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</si>
  <si>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</si>
  <si>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</si>
  <si>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</si>
  <si>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</si>
  <si>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</si>
  <si>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</si>
  <si>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VVM procedure</t>
  </si>
  <si>
    <t>UV-anlæg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</si>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</sst>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13119966.485281326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521820.61257066665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62131.006650666655</v>
      </c>
      <c r="C4" t="s">
        <v>11</v>
      </c>
    </row>
    <row r="5" spans="1:3" s="26" customFormat="1" x14ac:dyDescent="0.25">
      <c r="A5" s="3" t="s">
        <v>12</v>
      </c>
      <c r="B5" s="48">
        <f>SUM(B2:B4)</f>
        <v>13703918.104502657</v>
      </c>
      <c r="C5" s="62" t="s">
        <v>11</v>
      </c>
    </row>
    <row r="6" spans="1:3" x14ac:dyDescent="0.25">
      <c r="A6" s="47" t="s">
        <v>0</v>
      </c>
      <c r="B6" s="38">
        <f>Investeringer!E3</f>
        <v>2595940.6690626941</v>
      </c>
      <c r="C6" s="23" t="s">
        <v>11</v>
      </c>
    </row>
    <row r="7" spans="1:3" x14ac:dyDescent="0.25">
      <c r="A7" s="4" t="s">
        <v>1</v>
      </c>
      <c r="B7" s="35">
        <f>Investeringer!F3</f>
        <v>2319141.1851259097</v>
      </c>
      <c r="C7" t="s">
        <v>11</v>
      </c>
    </row>
    <row r="8" spans="1:3" x14ac:dyDescent="0.25">
      <c r="A8" s="4" t="s">
        <v>2</v>
      </c>
      <c r="B8" s="35">
        <f>Investeringer!G3</f>
        <v>120919.14608846953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488379</v>
      </c>
      <c r="C9" t="s">
        <v>11</v>
      </c>
    </row>
    <row r="10" spans="1:3" s="22" customFormat="1" x14ac:dyDescent="0.25">
      <c r="A10" s="3" t="s">
        <v>49</v>
      </c>
      <c r="B10" s="48">
        <f>SUM(B6:B9)</f>
        <v>5524380.0002770741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1202295.83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1202295.83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20430593.934779733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20611440.240335979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12163856.17</v>
      </c>
      <c r="C2" s="49">
        <v>0</v>
      </c>
      <c r="D2" s="49">
        <f>B2+C2</f>
        <v>12163856.17</v>
      </c>
      <c r="E2" s="50">
        <f>D2</f>
        <v>12163856.17</v>
      </c>
      <c r="F2" s="49">
        <v>15916395.377353258</v>
      </c>
      <c r="G2" s="49">
        <v>0</v>
      </c>
      <c r="H2" s="49">
        <f>F2-G2</f>
        <v>15916395.377353258</v>
      </c>
      <c r="I2" s="49">
        <f>AVERAGEIF(E2:E4,"&lt;&gt;0")</f>
        <v>12875671.86822133</v>
      </c>
      <c r="J2" s="49">
        <v>13119966.485281326</v>
      </c>
      <c r="K2" s="39">
        <f>IF(H2&gt;I2,IF(I2&gt;J2,I2,J2),H2)</f>
        <v>13119966.485281326</v>
      </c>
    </row>
    <row r="3" spans="1:11" s="23" customFormat="1" x14ac:dyDescent="0.25">
      <c r="A3" s="28">
        <v>2014</v>
      </c>
      <c r="B3" s="49">
        <v>11980200.57</v>
      </c>
      <c r="C3" s="49"/>
      <c r="D3" s="49">
        <f t="shared" ref="D3:D4" si="0">B3+C3</f>
        <v>11980200.57</v>
      </c>
      <c r="E3" s="50">
        <f>D3*Pristalsregulering!C7</f>
        <v>11989784.730455998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14248084</v>
      </c>
      <c r="C4" s="49"/>
      <c r="D4" s="49">
        <f t="shared" si="0"/>
        <v>14248084</v>
      </c>
      <c r="E4" s="50">
        <f>D4*Pristalsregulering!$C$6*Pristalsregulering!$C$7</f>
        <v>14473374.704207996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85" width="0" hidden="1" customWidth="1"/>
    <col min="86" max="86" width="9.140625" hidden="1" customWidth="1"/>
    <col min="87" max="105" width="0" hidden="1" customWidth="1"/>
    <col min="106" max="106" width="9.140625" hidden="1" customWidth="1"/>
    <col min="107" max="113" width="0" hidden="1" customWidth="1"/>
    <col min="114" max="114" width="9.140625" hidden="1" customWidth="1"/>
    <col min="115" max="167" width="0" hidden="1" customWidth="1"/>
    <col min="168" max="168" width="9.140625" hidden="1" customWidth="1"/>
    <col min="169" max="187" width="0" hidden="1" customWidth="1"/>
    <col min="188" max="188" width="9.140625" hidden="1" customWidth="1"/>
    <col min="189" max="195" width="0" hidden="1" customWidth="1"/>
    <col min="196" max="196" width="9.140625" hidden="1" customWidth="1"/>
    <col min="197" max="207" width="0" hidden="1" customWidth="1"/>
    <col min="208" max="208" width="9.140625" hidden="1" customWidth="1"/>
    <col min="209" max="215" width="0" hidden="1" customWidth="1"/>
    <col min="216" max="216" width="9.140625" hidden="1" customWidth="1"/>
    <col min="217" max="223" width="0" hidden="1" customWidth="1"/>
    <col min="224" max="224" width="9.140625" hidden="1" customWidth="1"/>
    <col min="225" max="249" width="0" hidden="1" customWidth="1"/>
    <col min="250" max="250" width="9.140625" hidden="1" customWidth="1"/>
    <col min="251" max="269" width="0" hidden="1" customWidth="1"/>
    <col min="270" max="270" width="9.140625" hidden="1" customWidth="1"/>
    <col min="271" max="277" width="0" hidden="1" customWidth="1"/>
    <col min="278" max="278" width="9.140625" hidden="1" customWidth="1"/>
    <col min="279" max="289" width="0" hidden="1" customWidth="1"/>
    <col min="290" max="290" width="9.140625" hidden="1" customWidth="1"/>
    <col min="291" max="297" width="0" hidden="1" customWidth="1"/>
    <col min="298" max="298" width="9.140625" hidden="1" customWidth="1"/>
    <col min="299" max="305" width="0" hidden="1" customWidth="1"/>
    <col min="306" max="306" width="9.140625" hidden="1" customWidth="1"/>
    <col min="307" max="309" width="0" hidden="1" customWidth="1"/>
    <col min="310" max="310" width="9.140625" hidden="1" customWidth="1"/>
    <col min="311" max="317" width="0" hidden="1" customWidth="1"/>
    <col min="318" max="318" width="9.140625" hidden="1" customWidth="1"/>
    <col min="319" max="325" width="0" hidden="1" customWidth="1"/>
    <col min="326" max="326" width="9.140625" hidden="1" customWidth="1"/>
    <col min="327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63" t="s">
        <v>74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0</v>
      </c>
      <c r="C3" s="72">
        <v>0</v>
      </c>
      <c r="D3" s="72">
        <v>0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0</v>
      </c>
      <c r="H3" s="45">
        <f>IF(E4=0,0,AVERAGEIF(E4:E6,"&lt;&gt;0"))+E3</f>
        <v>61078.281213333328</v>
      </c>
      <c r="I3" s="38">
        <f>IF(F4=0,0,AVERAGEIF(F4:F6,"&lt;&gt;0"))+F3</f>
        <v>185902.11763733331</v>
      </c>
      <c r="J3" s="38">
        <f>IF(G4=0,0,AVERAGEIF(G4:G6,"&lt;&gt;0"))+G3</f>
        <v>274840.21372</v>
      </c>
      <c r="K3" s="57">
        <f>SUM(H3:J3)</f>
        <v>521820.61257066665</v>
      </c>
    </row>
    <row r="4" spans="1:11" x14ac:dyDescent="0.25">
      <c r="A4" s="28">
        <v>2015</v>
      </c>
      <c r="B4" s="35">
        <v>89230.15</v>
      </c>
      <c r="C4" s="35">
        <v>261153.16</v>
      </c>
      <c r="D4" s="35">
        <v>342543.05</v>
      </c>
      <c r="E4" s="45">
        <f t="shared" ref="E4:G4" si="0">B4</f>
        <v>89230.15</v>
      </c>
      <c r="F4" s="35">
        <f t="shared" si="0"/>
        <v>261153.16</v>
      </c>
      <c r="G4" s="35">
        <f t="shared" si="0"/>
        <v>342543.05</v>
      </c>
      <c r="H4" s="45"/>
      <c r="I4" s="38"/>
      <c r="J4" s="38"/>
      <c r="K4" s="54"/>
    </row>
    <row r="5" spans="1:11" x14ac:dyDescent="0.25">
      <c r="A5" s="28">
        <v>2014</v>
      </c>
      <c r="B5" s="35">
        <v>60383.8</v>
      </c>
      <c r="C5" s="35">
        <v>96874.73</v>
      </c>
      <c r="D5" s="35">
        <v>206971.8</v>
      </c>
      <c r="E5" s="45">
        <f>B5*Pristalsregulering!$C$7</f>
        <v>60432.107039999995</v>
      </c>
      <c r="F5" s="35">
        <f>C5*Pristalsregulering!$C$7</f>
        <v>96952.229783999981</v>
      </c>
      <c r="G5" s="35">
        <f>D5*Pristalsregulering!$C$7</f>
        <v>207137.37743999998</v>
      </c>
      <c r="H5" s="45"/>
      <c r="I5" s="35"/>
      <c r="J5" s="35"/>
      <c r="K5" s="45"/>
    </row>
    <row r="6" spans="1:11" x14ac:dyDescent="0.25">
      <c r="A6" s="28">
        <v>2013</v>
      </c>
      <c r="B6" s="35">
        <v>33050</v>
      </c>
      <c r="C6" s="35">
        <v>196494</v>
      </c>
      <c r="D6" s="35"/>
      <c r="E6" s="45">
        <f>B6*Pristalsregulering!$C$7*Pristalsregulering!$C$6</f>
        <v>33572.586599999995</v>
      </c>
      <c r="F6" s="35">
        <f>C6*Pristalsregulering!$C$7*Pristalsregulering!$C$6</f>
        <v>199600.96312799997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13571.2</v>
      </c>
      <c r="C3" s="42">
        <v>47446.66</v>
      </c>
      <c r="D3" s="42">
        <v>0</v>
      </c>
      <c r="E3" s="41">
        <f>B3</f>
        <v>13571.2</v>
      </c>
      <c r="F3" s="42">
        <f t="shared" ref="F3:G3" si="0">C3</f>
        <v>47446.66</v>
      </c>
      <c r="G3" s="43">
        <f t="shared" si="0"/>
        <v>0</v>
      </c>
      <c r="H3" s="44">
        <f>IF(E3=0,0,AVERAGEIF(E3:E5,"&lt;&gt;0"))+IF(F3=0,0,AVERAGEIF(F3:F5,"&lt;&gt;0"))+IF(G3=0,0,AVERAGEIF(G3:G5,"&lt;&gt;0"))</f>
        <v>62131.006650666655</v>
      </c>
    </row>
    <row r="4" spans="1:8" x14ac:dyDescent="0.25">
      <c r="A4" s="31">
        <v>2014</v>
      </c>
      <c r="B4" s="41">
        <v>12364</v>
      </c>
      <c r="C4" s="42">
        <v>35933.339999999997</v>
      </c>
      <c r="D4" s="42">
        <v>0</v>
      </c>
      <c r="E4" s="41">
        <f>B4*Pristalsregulering!$C$7</f>
        <v>12373.891199999998</v>
      </c>
      <c r="F4" s="42">
        <f>C4*Pristalsregulering!$C$7</f>
        <v>35962.08667199999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7000</v>
      </c>
      <c r="C5" s="42">
        <v>68840</v>
      </c>
      <c r="D5" s="42">
        <v>0</v>
      </c>
      <c r="E5" s="41">
        <f>B5*Pristalsregulering!$C$7*Pristalsregulering!$C$6</f>
        <v>7110.6839999999984</v>
      </c>
      <c r="F5" s="42">
        <f>C5*Pristalsregulering!$C$7*Pristalsregulering!$C$6</f>
        <v>69928.49807999999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2384443.0392131209</v>
      </c>
      <c r="C3" s="38">
        <v>2233041.9333333336</v>
      </c>
      <c r="D3" s="40">
        <v>120459.65333333334</v>
      </c>
      <c r="E3" s="35">
        <f>B3*Pristalsregulering!C2*Pristalsregulering!C3*Pristalsregulering!C4*Pristalsregulering!C5*Pristalsregulering!C6*Pristalsregulering!C7</f>
        <v>2595940.6690626941</v>
      </c>
      <c r="F3" s="35">
        <v>2319141.1851259097</v>
      </c>
      <c r="G3" s="35">
        <f xml:space="preserve"> D3/Pristalsregulering!$C$8</f>
        <v>120919.14608846953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71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488379</v>
      </c>
      <c r="D3" s="38">
        <v>0</v>
      </c>
      <c r="E3" s="40">
        <v>0</v>
      </c>
      <c r="F3" s="38">
        <f>B3</f>
        <v>0</v>
      </c>
      <c r="G3" s="38">
        <f>C3</f>
        <v>488379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488379</v>
      </c>
      <c r="L3" s="43">
        <f>AVERAGE(H3:H5)+AVERAGE(I3:I5)</f>
        <v>0</v>
      </c>
      <c r="M3" s="44">
        <f>SUM(J3:L3)</f>
        <v>488379</v>
      </c>
      <c r="N3" s="23"/>
    </row>
    <row r="4" spans="1:14" x14ac:dyDescent="0.25">
      <c r="A4" s="28">
        <v>2014</v>
      </c>
      <c r="B4" s="45">
        <v>0</v>
      </c>
      <c r="C4" s="38">
        <v>572146.77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572604.48741599999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638013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648101.26155599987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32522.74</v>
      </c>
      <c r="C2" s="42">
        <v>863225.22</v>
      </c>
      <c r="D2" s="42">
        <v>306547.87</v>
      </c>
      <c r="E2" s="42">
        <v>0</v>
      </c>
      <c r="F2" s="42">
        <v>0</v>
      </c>
      <c r="G2" s="42">
        <v>0</v>
      </c>
      <c r="H2" s="42" t="s">
        <v>48</v>
      </c>
      <c r="I2" s="42">
        <v>0</v>
      </c>
      <c r="J2" s="42">
        <v>0</v>
      </c>
      <c r="K2" s="42"/>
      <c r="L2" s="43"/>
      <c r="M2" s="44">
        <f>SUM(B2:L2)</f>
        <v>1202295.83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2017-10-13T16:17:01Z</dcterms:modified>
</cp:coreProperties>
</file>