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K15" i="22" l="1"/>
  <c r="G45" i="12"/>
  <c r="G13" i="10" l="1"/>
  <c r="G11" i="10" l="1"/>
  <c r="K12" i="22"/>
  <c r="K11" i="22"/>
  <c r="K10" i="22"/>
  <c r="F18" i="20"/>
  <c r="F19" i="20" s="1"/>
  <c r="K20" i="22" l="1"/>
  <c r="K19" i="22"/>
  <c r="F11" i="21"/>
  <c r="F12" i="21" s="1"/>
  <c r="D11" i="21"/>
  <c r="D12" i="21" s="1"/>
  <c r="K18" i="22" s="1"/>
  <c r="F11" i="20" l="1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<sst xmlns="http://schemas.openxmlformats.org/spreadsheetml/2006/main" count="332" uniqueCount="151">
  <si>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</si>
  <si>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</si>
  <si>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</si>
  <si>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</si>
  <si>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</si>
  <si>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</si>
  <si>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</si>
  <si>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</si>
  <si>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</si>
  <si>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</si>
  <si>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</si>
  <si>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</si>
  <si>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</si>
  <si>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</si>
  <si>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</si>
  <si>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</si>
  <si>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</si>
  <si>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</si>
  <si>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</si>
  <si>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</si>
  <si>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</si>
  <si>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</si>
  <si>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</si>
  <si>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</si>
  <si>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</si>
  <si>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</si>
  <si>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</si>
  <si>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</si>
  <si>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</si>
  <si>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</si>
  <si>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</si>
  <si>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</si>
  <si>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</si>
  <si>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</si>
  <si>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</si>
  <si>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</si>
  <si>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</si>
  <si>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</si>
  <si>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</si>
  <si>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</si>
  <si>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</si>
  <si>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</si>
  <si>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</si>
  <si>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</si>
  <si>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</si>
  <si>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</si>
  <si>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</si>
  <si>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</si>
  <si>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</si>
  <si>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</si>
  <si>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</si>
  <si>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</si>
  <si>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</si>
  <si>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</si>
  <si>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</si>
  <si>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</si>
  <si>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</si>
  <si>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</si>
  <si>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</si>
  <si>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</si>
  <si>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</si>
  <si>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</si>
  <si>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</si>
  <si>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</si>
  <si>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</si>
  <si>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</si>
  <si>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</si>
  <si>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</si>
  <si>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</si>
  <si>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</si>
  <si>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</si>
  <si>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</si>
  <si>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</si>
  <si>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</si>
  <si>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</si>
  <si>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</si>
  <si>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</si>
  <si>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</si>
  <si>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</si>
  <si>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</si>
  <si>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</si>
  <si>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</si>
  <si>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</si>
  <si>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</si>
  <si>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</si>
  <si>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</si>
  <si>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</si>
  <si>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</si>
  <si>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</si>
  <si>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</si>
  <si>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</si>
  <si>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</si>
  <si>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</si>
  <si>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</si>
  <si>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</si>
  <si>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</si>
  <si>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</si>
  <si>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</si>
  <si>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</si>
  <si>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</si>
  <si>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</si>
  <si>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</si>
  <si>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</si>
  <si>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</si>
  <si>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</si>
  <si>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</si>
  <si>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</si>
  <si>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</si>
  <si>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</si>
  <si>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</si>
  <si>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</si>
  <si>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</si>
  <si>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</si>
  <si>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</si>
  <si>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</si>
  <si>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</si>
  <si>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</si>
  <si>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</si>
  <si>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Boring (inkl. etablering, forerør, filter og prøvepumpning)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</si>
  <si>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</si>
  <si>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</si>
  <si>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</si>
  <si>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</si>
  <si>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</si>
  <si>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</si>
  <si>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</si>
  <si>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</si>
  <si>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</si>
  <si>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</si>
  <si>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</si>
  <si>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</si>
  <si>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</si>
  <si>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</si>
  <si>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</si>
  <si>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</si>
  <si>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</si>
  <si>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</si>
  <si>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</si>
  <si>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</si>
  <si>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</si>
  <si>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</si>
  <si>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</si>
  <si>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</si>
  <si>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Korrektion af prisudvikling, generelt og individuelt effektiviseringskrav i prisloft 2016</t>
  </si>
  <si>
    <t>Prisudvikling i prisloft 2016</t>
  </si>
  <si>
    <t>Korrigeret prisudvikling i prisloft 2016</t>
  </si>
  <si>
    <t>Generelt effektiviseringskrav i prisloft 2016</t>
  </si>
  <si>
    <t>Korrigeret generelt effektiviseringskrav i prisloft 2016</t>
  </si>
  <si>
    <t>Individuelt effektiviseringskrav i prisloft 2016</t>
  </si>
  <si>
    <t>Korrigeret individuelt effektiviseringskrav i prisloft 2016</t>
  </si>
  <si>
    <t>Korrektion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</si>
</sst>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3524538.0255988957</v>
      </c>
      <c r="F9" s="13" t="s">
        <v>4</v>
      </c>
      <c r="G9" s="48">
        <v>3532022.3867053278</v>
      </c>
      <c r="H9" s="13" t="s">
        <v>4</v>
      </c>
      <c r="I9" s="48">
        <v>3539792.1855492541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1511241.2053338545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1164476.4931181767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1518802.9266973173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-149946.01538717333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-64709.252954499825</v>
      </c>
      <c r="F14" s="8" t="s">
        <v>4</v>
      </c>
      <c r="G14" s="9">
        <f>E14*(1+$E$25/100)</f>
        <v>-65841.664881203571</v>
      </c>
      <c r="H14" s="8" t="s">
        <v>4</v>
      </c>
      <c r="I14" s="9">
        <f>G14*(1+$E$25/100)</f>
        <v>-66993.894016624632</v>
      </c>
      <c r="J14" s="8" t="s">
        <v>4</v>
      </c>
      <c r="K14" s="51">
        <f>I14*(1+$E$25/100)</f>
        <v>-68166.287161915563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PL2016'!G35,'Fane 7. Korrektion af PL2016'!G45)</f>
        <v>-558370.52820432524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645408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-1132.411926703747</v>
      </c>
      <c r="F19" s="8" t="s">
        <v>4</v>
      </c>
      <c r="G19" s="42">
        <f>(G17+G14)*($E$25/100)</f>
        <v>-1152.2291354210627</v>
      </c>
      <c r="H19" s="8" t="s">
        <v>4</v>
      </c>
      <c r="I19" s="42">
        <f>(I17+I14)*($E$25/100)</f>
        <v>-1172.3931452909312</v>
      </c>
      <c r="J19" s="8" t="s">
        <v>4</v>
      </c>
      <c r="K19" s="42">
        <f>SUM(K10:K14,K17:K18)*($E$25/100)</f>
        <v>69587.145645504555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-43689.535687814387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3458696.3607176924</v>
      </c>
      <c r="F21" s="38" t="s">
        <v>4</v>
      </c>
      <c r="G21" s="49">
        <f>SUM(G9:G20)</f>
        <v>3465028.4926887029</v>
      </c>
      <c r="H21" s="38" t="s">
        <v>4</v>
      </c>
      <c r="I21" s="49">
        <f>SUM(I9:I20)</f>
        <v>3471625.8983873385</v>
      </c>
      <c r="J21" s="38" t="s">
        <v>4</v>
      </c>
      <c r="K21" s="52">
        <f>SUM(K9:K20)</f>
        <v>4089343.4043536247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1434599.0298536825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1105420.3931302316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1441777.2606309799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3981796.6836148938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32399.4126</v>
      </c>
      <c r="F13" s="17" t="s">
        <v>4</v>
      </c>
      <c r="G13" s="21">
        <v>2931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1391296.9047999999</v>
      </c>
      <c r="F14" s="17" t="s">
        <v>4</v>
      </c>
      <c r="G14" s="21">
        <v>1357169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-63596.317399999825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-64709.252954499825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-42099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-42099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1449985</v>
      </c>
      <c r="F10" s="9">
        <f>E10/D10</f>
        <v>19333.133333333335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30</v>
      </c>
      <c r="E11" s="21">
        <v>875203</v>
      </c>
      <c r="F11" s="9">
        <f t="shared" ref="F11" si="0">E11/D11</f>
        <v>29173.433333333334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48506.566666666666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1383147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1761000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-377853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25359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180000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-154641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304006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350000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-45994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2016'!F12</f>
        <v>48506.566666666666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11500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37006.566666666666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8" t="s">
        <v>143</v>
      </c>
      <c r="C38" s="89"/>
      <c r="D38" s="89"/>
      <c r="E38" s="89"/>
      <c r="F38" s="89"/>
      <c r="G38" s="89"/>
      <c r="H38" s="90"/>
      <c r="I38" s="2"/>
    </row>
    <row r="39" spans="1:9" x14ac:dyDescent="0.25">
      <c r="A39" s="2"/>
      <c r="B39" s="87" t="s">
        <v>144</v>
      </c>
      <c r="C39" s="80"/>
      <c r="D39" s="80"/>
      <c r="E39" s="80"/>
      <c r="F39" s="81"/>
      <c r="G39" s="21">
        <v>18189</v>
      </c>
      <c r="H39" s="17" t="s">
        <v>4</v>
      </c>
      <c r="I39" s="2"/>
    </row>
    <row r="40" spans="1:9" x14ac:dyDescent="0.25">
      <c r="A40" s="2"/>
      <c r="B40" s="87" t="s">
        <v>145</v>
      </c>
      <c r="C40" s="80"/>
      <c r="D40" s="80"/>
      <c r="E40" s="80"/>
      <c r="F40" s="81"/>
      <c r="G40" s="21">
        <v>-4607.9408000000003</v>
      </c>
      <c r="H40" s="17" t="s">
        <v>4</v>
      </c>
      <c r="I40" s="2"/>
    </row>
    <row r="41" spans="1:9" x14ac:dyDescent="0.25">
      <c r="A41" s="2"/>
      <c r="B41" s="87" t="s">
        <v>146</v>
      </c>
      <c r="C41" s="80"/>
      <c r="D41" s="80"/>
      <c r="E41" s="80"/>
      <c r="F41" s="81"/>
      <c r="G41" s="21">
        <v>0</v>
      </c>
      <c r="H41" s="17" t="s">
        <v>4</v>
      </c>
      <c r="I41" s="2"/>
    </row>
    <row r="42" spans="1:9" x14ac:dyDescent="0.25">
      <c r="A42" s="2"/>
      <c r="B42" s="87" t="s">
        <v>147</v>
      </c>
      <c r="C42" s="80"/>
      <c r="D42" s="80"/>
      <c r="E42" s="80"/>
      <c r="F42" s="81"/>
      <c r="G42" s="21">
        <v>0</v>
      </c>
      <c r="H42" s="17" t="s">
        <v>4</v>
      </c>
      <c r="I42" s="2"/>
    </row>
    <row r="43" spans="1:9" x14ac:dyDescent="0.25">
      <c r="A43" s="2"/>
      <c r="B43" s="87" t="s">
        <v>148</v>
      </c>
      <c r="C43" s="80"/>
      <c r="D43" s="80"/>
      <c r="E43" s="80"/>
      <c r="F43" s="81"/>
      <c r="G43" s="21">
        <v>-60630.810027723703</v>
      </c>
      <c r="H43" s="17" t="s">
        <v>4</v>
      </c>
      <c r="I43" s="2"/>
    </row>
    <row r="44" spans="1:9" x14ac:dyDescent="0.25">
      <c r="A44" s="2"/>
      <c r="B44" s="87" t="s">
        <v>149</v>
      </c>
      <c r="C44" s="80"/>
      <c r="D44" s="80"/>
      <c r="E44" s="80"/>
      <c r="F44" s="81"/>
      <c r="G44" s="21">
        <v>-54722.964098715602</v>
      </c>
      <c r="H44" s="17" t="s">
        <v>4</v>
      </c>
      <c r="I44" s="2"/>
    </row>
    <row r="45" spans="1:9" x14ac:dyDescent="0.25">
      <c r="A45" s="2"/>
      <c r="B45" s="91" t="s">
        <v>150</v>
      </c>
      <c r="C45" s="92"/>
      <c r="D45" s="92"/>
      <c r="E45" s="92"/>
      <c r="F45" s="93"/>
      <c r="G45" s="15">
        <f>G40-G39+G42-G41+G44-G43</f>
        <v>-16889.094870991896</v>
      </c>
      <c r="H45" s="16" t="s">
        <v>4</v>
      </c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DFE9" sheet="1" objects="1" scenarios="1"/>
  <mergeCells count="29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43:F43"/>
    <mergeCell ref="B44:F44"/>
    <mergeCell ref="B45:F45"/>
    <mergeCell ref="B38:H38"/>
    <mergeCell ref="B39:F39"/>
    <mergeCell ref="B40:F40"/>
    <mergeCell ref="B41:F41"/>
    <mergeCell ref="B42:F4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9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4392566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787508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122422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0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21461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931391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139570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139570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-89657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-2325188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-2414845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-1343884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3747158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3747158</v>
      </c>
      <c r="F35" s="25" t="s">
        <v>4</v>
      </c>
      <c r="G35" s="12">
        <f>-E35</f>
        <v>-3747158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645408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141</v>
      </c>
      <c r="C16" s="85"/>
      <c r="D16" s="85"/>
      <c r="E16" s="86"/>
      <c r="F16" s="100" t="s">
        <v>127</v>
      </c>
      <c r="G16" s="100"/>
      <c r="H16" s="2"/>
    </row>
    <row r="17" spans="1:8" x14ac:dyDescent="0.25">
      <c r="A17" s="2"/>
      <c r="B17" s="87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2017-09-25T07:19:04Z</dcterms:modified>
</cp:coreProperties>
</file>