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Investeringer" sheetId="20" r:id="rId3"/>
    <sheet name="Finansielle omkostninger" sheetId="24" r:id="rId4"/>
    <sheet name="Ikke-påvirkelige omkostninger" sheetId="18" r:id="rId5"/>
    <sheet name="Pristalsregulering" sheetId="27" r:id="rId6"/>
  </sheets>
  <calcPr calcId="145621"/>
</workbook>
</file>

<file path=xl/calcChain.xml><?xml version="1.0" encoding="utf-8"?>
<calcChain xmlns="http://schemas.openxmlformats.org/spreadsheetml/2006/main">
  <c r="G3" i="20" l="1"/>
  <c r="H2" i="15" l="1"/>
  <c r="B5" i="12" l="1"/>
  <c r="B6" i="12"/>
  <c r="E3" i="20"/>
  <c r="B4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G3" i="24" l="1"/>
  <c r="K3" i="24" s="1"/>
  <c r="H3" i="24"/>
  <c r="I3" i="24"/>
  <c r="F3" i="24"/>
  <c r="B9" i="12"/>
  <c r="B10" i="12" s="1"/>
  <c r="C7" i="27"/>
  <c r="C6" i="27"/>
  <c r="C5" i="27"/>
  <c r="C4" i="27"/>
  <c r="C3" i="27"/>
  <c r="L3" i="24" l="1"/>
  <c r="E4" i="15"/>
  <c r="E3" i="15"/>
  <c r="J3" i="24"/>
  <c r="M3" i="24" l="1"/>
  <c r="B7" i="12" s="1"/>
  <c r="B8" i="12" s="1"/>
  <c r="I2" i="15"/>
  <c r="K2" i="15" l="1"/>
  <c r="B2" i="12" s="1"/>
  <c r="B3" i="12" l="1"/>
  <c r="B12" i="12" s="1"/>
  <c r="B14" i="12" s="1"/>
</calcChain>
</file>

<file path=xl/sharedStrings.xml><?xml version="1.0" encoding="utf-8"?>
<sst xmlns="http://schemas.openxmlformats.org/spreadsheetml/2006/main" count="86" uniqueCount="62">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</sst>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1" applyFont="1"/>
    <xf numFmtId="0" fontId="4" fillId="0" borderId="2" xfId="1" applyFont="1" applyBorder="1"/>
    <xf numFmtId="0" fontId="5" fillId="0" borderId="0" xfId="1" applyFo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7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0" fillId="0" borderId="23" xfId="27368" applyNumberFormat="1" applyFont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7" xfId="27368" applyNumberFormat="1" applyFont="1" applyBorder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0" applyNumberFormat="1"/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>
      <selection activeCell="B14" sqref="B14"/>
    </sheetView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0" customFormat="1" ht="15.75" thickBot="1" x14ac:dyDescent="0.3">
      <c r="A1" s="14" t="s">
        <v>6</v>
      </c>
      <c r="B1" s="14" t="s">
        <v>7</v>
      </c>
    </row>
    <row r="2" spans="1:3" x14ac:dyDescent="0.25">
      <c r="A2" s="3" t="s">
        <v>5</v>
      </c>
      <c r="B2" s="28">
        <f>'Faktiske driftsomkostninger'!K2</f>
        <v>452403.54287466663</v>
      </c>
      <c r="C2" t="s">
        <v>9</v>
      </c>
    </row>
    <row r="3" spans="1:3" s="22" customFormat="1" x14ac:dyDescent="0.25">
      <c r="A3" s="2" t="s">
        <v>10</v>
      </c>
      <c r="B3" s="37">
        <f>SUM(B2:B2)</f>
        <v>452403.54287466663</v>
      </c>
      <c r="C3" s="46" t="s">
        <v>9</v>
      </c>
    </row>
    <row r="4" spans="1:3" x14ac:dyDescent="0.25">
      <c r="A4" s="36" t="s">
        <v>0</v>
      </c>
      <c r="B4" s="30">
        <f>Investeringer!E3</f>
        <v>504257.11698735051</v>
      </c>
      <c r="C4" s="19" t="s">
        <v>9</v>
      </c>
    </row>
    <row r="5" spans="1:3" x14ac:dyDescent="0.25">
      <c r="A5" s="3" t="s">
        <v>1</v>
      </c>
      <c r="B5" s="28">
        <f>Investeringer!F3</f>
        <v>98671.707994881872</v>
      </c>
      <c r="C5" t="s">
        <v>9</v>
      </c>
    </row>
    <row r="6" spans="1:3" x14ac:dyDescent="0.25">
      <c r="A6" s="3" t="s">
        <v>2</v>
      </c>
      <c r="B6" s="28">
        <f>Investeringer!G3</f>
        <v>10343.572241183163</v>
      </c>
      <c r="C6" t="s">
        <v>9</v>
      </c>
    </row>
    <row r="7" spans="1:3" s="18" customFormat="1" x14ac:dyDescent="0.25">
      <c r="A7" s="3" t="s">
        <v>4</v>
      </c>
      <c r="B7" s="28">
        <f>'Finansielle omkostninger'!M3</f>
        <v>10955</v>
      </c>
      <c r="C7" t="s">
        <v>9</v>
      </c>
    </row>
    <row r="8" spans="1:3" s="18" customFormat="1" x14ac:dyDescent="0.25">
      <c r="A8" s="2" t="s">
        <v>39</v>
      </c>
      <c r="B8" s="37">
        <f>SUM(B4:B7)</f>
        <v>624227.39722341555</v>
      </c>
      <c r="C8" s="46" t="s">
        <v>9</v>
      </c>
    </row>
    <row r="9" spans="1:3" s="18" customFormat="1" x14ac:dyDescent="0.25">
      <c r="A9" s="3" t="s">
        <v>8</v>
      </c>
      <c r="B9" s="28">
        <f>'Ikke-påvirkelige omkostninger'!M2</f>
        <v>2220031.4141738606</v>
      </c>
      <c r="C9" t="s">
        <v>9</v>
      </c>
    </row>
    <row r="10" spans="1:3" s="18" customFormat="1" x14ac:dyDescent="0.25">
      <c r="A10" s="2" t="s">
        <v>58</v>
      </c>
      <c r="B10" s="37">
        <f>SUM(B9:B9)</f>
        <v>2220031.4141738606</v>
      </c>
      <c r="C10" s="46" t="s">
        <v>9</v>
      </c>
    </row>
    <row r="11" spans="1:3" x14ac:dyDescent="0.25">
      <c r="A11" s="1"/>
      <c r="B11" s="28"/>
    </row>
    <row r="12" spans="1:3" ht="15.75" thickBot="1" x14ac:dyDescent="0.3">
      <c r="A12" s="23" t="s">
        <v>48</v>
      </c>
      <c r="B12" s="29">
        <f>SUM(B3,B8,B10)</f>
        <v>3296662.3542719427</v>
      </c>
      <c r="C12" s="23" t="s">
        <v>3</v>
      </c>
    </row>
    <row r="13" spans="1:3" ht="15.75" thickTop="1" x14ac:dyDescent="0.25"/>
    <row r="14" spans="1:3" ht="15.75" thickBot="1" x14ac:dyDescent="0.3">
      <c r="A14" s="23" t="s">
        <v>43</v>
      </c>
      <c r="B14" s="29">
        <f>B12*Pristalsregulering!C8*Pristalsregulering!C9</f>
        <v>3325843.5522997454</v>
      </c>
      <c r="C14" s="23" t="s">
        <v>3</v>
      </c>
    </row>
    <row r="15" spans="1:3" ht="15.75" thickTop="1" x14ac:dyDescent="0.25">
      <c r="B15" s="45"/>
    </row>
    <row r="16" spans="1:3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x14ac:dyDescent="0.25"/>
    <row r="43" x14ac:dyDescent="0.25"/>
    <row r="44" x14ac:dyDescent="0.25"/>
    <row r="45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9" location="'Ikke-påvirkelige omkostninger'!A1" display="Ikke-påvirkelige omkostninger"/>
    <hyperlink ref="A4" location="'Historiske investeringer'!A1" display="Historiske investeringer"/>
    <hyperlink ref="A5" location="'Gennemførte investeringer'!A1" display="Gennemførte investeringer"/>
    <hyperlink ref="A6" location="'Planlagte investeringer'!A1" display="Planlagte investeringer"/>
    <hyperlink ref="A7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18" bestFit="1" customWidth="1"/>
    <col min="2" max="3" width="15.7109375" style="28" customWidth="1"/>
    <col min="4" max="4" width="22.7109375" style="28" customWidth="1"/>
    <col min="5" max="9" width="15.7109375" style="28" customWidth="1"/>
    <col min="10" max="10" width="29.85546875" style="28" customWidth="1"/>
    <col min="11" max="11" width="44.140625" style="28" customWidth="1"/>
    <col min="12" max="12" width="0" hidden="1" customWidth="1"/>
    <col min="13" max="16384" width="9.140625" hidden="1"/>
  </cols>
  <sheetData>
    <row r="1" spans="1:11" s="44" customFormat="1" ht="60.75" thickBot="1" x14ac:dyDescent="0.3">
      <c r="A1" s="42" t="s">
        <v>11</v>
      </c>
      <c r="B1" s="43" t="s">
        <v>12</v>
      </c>
      <c r="C1" s="43" t="s">
        <v>49</v>
      </c>
      <c r="D1" s="43" t="s">
        <v>50</v>
      </c>
      <c r="E1" s="43" t="s">
        <v>44</v>
      </c>
      <c r="F1" s="41" t="s">
        <v>51</v>
      </c>
      <c r="G1" s="41" t="s">
        <v>59</v>
      </c>
      <c r="H1" s="41" t="s">
        <v>52</v>
      </c>
      <c r="I1" s="41" t="s">
        <v>40</v>
      </c>
      <c r="J1" s="9" t="s">
        <v>53</v>
      </c>
      <c r="K1" s="9" t="s">
        <v>54</v>
      </c>
    </row>
    <row r="2" spans="1:11" s="19" customFormat="1" ht="15.75" thickTop="1" x14ac:dyDescent="0.25">
      <c r="A2" s="24">
        <v>2015</v>
      </c>
      <c r="B2" s="38">
        <v>525485</v>
      </c>
      <c r="C2" s="38"/>
      <c r="D2" s="38">
        <f>B2+C2</f>
        <v>525485</v>
      </c>
      <c r="E2" s="39">
        <f>D2</f>
        <v>525485</v>
      </c>
      <c r="F2" s="38"/>
      <c r="G2" s="38"/>
      <c r="H2" s="38" t="str">
        <f>IF(ISNUMBER(F2),F2-G2,"")</f>
        <v/>
      </c>
      <c r="I2" s="38">
        <f>AVERAGEIF(E2:E4,"&lt;&gt;0")</f>
        <v>452403.54287466663</v>
      </c>
      <c r="J2" s="38"/>
      <c r="K2" s="55">
        <f t="shared" ref="K2" si="0">IF(OR(H2&gt;I2,H2=""),IF(OR(I2&gt;J2,J2=""),I2,J2),H2)</f>
        <v>452403.54287466663</v>
      </c>
    </row>
    <row r="3" spans="1:11" s="19" customFormat="1" x14ac:dyDescent="0.25">
      <c r="A3" s="24">
        <v>2014</v>
      </c>
      <c r="B3" s="38">
        <v>439624</v>
      </c>
      <c r="C3" s="38"/>
      <c r="D3" s="38">
        <f t="shared" ref="D3:D4" si="1">B3+C3</f>
        <v>439624</v>
      </c>
      <c r="E3" s="39">
        <f>D3*Pristalsregulering!C7</f>
        <v>439975.69919999997</v>
      </c>
      <c r="F3" s="38"/>
      <c r="G3" s="38"/>
      <c r="H3" s="38"/>
      <c r="I3" s="38"/>
      <c r="J3" s="38"/>
      <c r="K3" s="28"/>
    </row>
    <row r="4" spans="1:11" x14ac:dyDescent="0.25">
      <c r="A4" s="24">
        <v>2013</v>
      </c>
      <c r="B4" s="38">
        <v>385652</v>
      </c>
      <c r="C4" s="38"/>
      <c r="D4" s="38">
        <f t="shared" si="1"/>
        <v>385652</v>
      </c>
      <c r="E4" s="39">
        <f>D4*Pristalsregulering!$C$6*Pristalsregulering!$C$7</f>
        <v>391749.92942399991</v>
      </c>
      <c r="F4" s="38"/>
      <c r="G4" s="38"/>
      <c r="H4" s="38"/>
      <c r="I4" s="38"/>
      <c r="J4" s="38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>
      <selection activeCell="F3" sqref="F3"/>
    </sheetView>
  </sheetViews>
  <sheetFormatPr defaultColWidth="0" defaultRowHeight="15" zeroHeight="1" x14ac:dyDescent="0.25"/>
  <cols>
    <col min="1" max="1" width="9.140625" style="18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42578125" customWidth="1"/>
    <col min="8" max="16384" width="9.140625" hidden="1"/>
  </cols>
  <sheetData>
    <row r="1" spans="1:7" s="18" customFormat="1" ht="15.75" thickBot="1" x14ac:dyDescent="0.3">
      <c r="A1" s="54"/>
      <c r="B1" s="56" t="s">
        <v>56</v>
      </c>
      <c r="C1" s="56"/>
      <c r="D1" s="57"/>
      <c r="E1" s="58" t="s">
        <v>57</v>
      </c>
      <c r="F1" s="58"/>
      <c r="G1" s="58"/>
    </row>
    <row r="2" spans="1:7" s="18" customFormat="1" ht="15.75" thickTop="1" x14ac:dyDescent="0.25">
      <c r="A2" s="52" t="s">
        <v>11</v>
      </c>
      <c r="B2" s="19" t="s">
        <v>55</v>
      </c>
      <c r="C2" s="19" t="s">
        <v>1</v>
      </c>
      <c r="D2" s="24" t="s">
        <v>61</v>
      </c>
      <c r="E2" s="18" t="s">
        <v>0</v>
      </c>
      <c r="F2" s="18" t="s">
        <v>1</v>
      </c>
      <c r="G2" s="18" t="s">
        <v>61</v>
      </c>
    </row>
    <row r="3" spans="1:7" s="18" customFormat="1" x14ac:dyDescent="0.25">
      <c r="A3" s="53">
        <v>2015</v>
      </c>
      <c r="B3" s="30">
        <v>463174.05744419422</v>
      </c>
      <c r="C3" s="30">
        <v>96478.026666666337</v>
      </c>
      <c r="D3" s="31">
        <v>10304.266666666666</v>
      </c>
      <c r="E3" s="28">
        <f>B3*Pristalsregulering!C2*Pristalsregulering!C3*Pristalsregulering!C4*Pristalsregulering!C5*Pristalsregulering!C6*Pristalsregulering!C7</f>
        <v>504257.11698735051</v>
      </c>
      <c r="F3" s="28">
        <v>98671.707994881872</v>
      </c>
      <c r="G3" s="28">
        <f>D3/Pristalsregulering!C8</f>
        <v>10343.572241183163</v>
      </c>
    </row>
    <row r="4" spans="1:7" s="18" customFormat="1" hidden="1" x14ac:dyDescent="0.25">
      <c r="A4" s="19"/>
      <c r="B4" s="19"/>
      <c r="C4" s="19"/>
      <c r="D4" s="19"/>
    </row>
    <row r="5" spans="1:7" s="22" customFormat="1" hidden="1" x14ac:dyDescent="0.25">
      <c r="A5" s="4"/>
      <c r="B5" s="4"/>
      <c r="C5" s="4"/>
      <c r="D5" s="27"/>
    </row>
    <row r="6" spans="1:7" hidden="1" x14ac:dyDescent="0.25">
      <c r="A6" s="21"/>
      <c r="B6" s="51"/>
      <c r="C6" s="32"/>
      <c r="D6" s="19"/>
    </row>
    <row r="7" spans="1:7" hidden="1" x14ac:dyDescent="0.25">
      <c r="A7" s="21"/>
      <c r="B7" s="21"/>
      <c r="C7" s="21"/>
      <c r="D7" s="19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>
      <selection activeCell="D5" sqref="D5"/>
    </sheetView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4" customWidth="1"/>
    <col min="6" max="7" width="15.7109375" customWidth="1"/>
    <col min="8" max="8" width="18.140625" bestFit="1" customWidth="1"/>
    <col min="9" max="9" width="15.7109375" style="24" customWidth="1"/>
    <col min="10" max="11" width="15.7109375" customWidth="1"/>
    <col min="12" max="12" width="15.7109375" style="24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5"/>
      <c r="B1" s="59" t="s">
        <v>32</v>
      </c>
      <c r="C1" s="60"/>
      <c r="D1" s="60"/>
      <c r="E1" s="60"/>
      <c r="F1" s="61" t="s">
        <v>45</v>
      </c>
      <c r="G1" s="56"/>
      <c r="H1" s="56"/>
      <c r="I1" s="56"/>
      <c r="J1" s="62" t="s">
        <v>21</v>
      </c>
      <c r="K1" s="58"/>
      <c r="L1" s="63"/>
      <c r="M1" s="11"/>
    </row>
    <row r="2" spans="1:14" s="22" customFormat="1" ht="15.75" thickTop="1" x14ac:dyDescent="0.25">
      <c r="A2" s="15" t="s">
        <v>11</v>
      </c>
      <c r="B2" s="6" t="s">
        <v>33</v>
      </c>
      <c r="C2" s="5" t="s">
        <v>34</v>
      </c>
      <c r="D2" s="5" t="s">
        <v>35</v>
      </c>
      <c r="E2" s="40" t="s">
        <v>36</v>
      </c>
      <c r="F2" s="5" t="s">
        <v>33</v>
      </c>
      <c r="G2" s="5" t="s">
        <v>34</v>
      </c>
      <c r="H2" s="5" t="s">
        <v>35</v>
      </c>
      <c r="I2" s="40" t="s">
        <v>36</v>
      </c>
      <c r="J2" s="16" t="s">
        <v>37</v>
      </c>
      <c r="K2" s="16" t="s">
        <v>34</v>
      </c>
      <c r="L2" s="13" t="s">
        <v>60</v>
      </c>
      <c r="M2" s="4" t="s">
        <v>20</v>
      </c>
      <c r="N2" s="27"/>
    </row>
    <row r="3" spans="1:14" x14ac:dyDescent="0.25">
      <c r="A3" s="24">
        <v>2015</v>
      </c>
      <c r="B3" s="35">
        <v>0</v>
      </c>
      <c r="C3" s="30">
        <v>10955</v>
      </c>
      <c r="D3" s="30">
        <v>0</v>
      </c>
      <c r="E3" s="31">
        <v>0</v>
      </c>
      <c r="F3" s="30">
        <f>B3</f>
        <v>0</v>
      </c>
      <c r="G3" s="30">
        <f>C3</f>
        <v>10955</v>
      </c>
      <c r="H3" s="30">
        <f>D3</f>
        <v>0</v>
      </c>
      <c r="I3" s="31">
        <f>E3</f>
        <v>0</v>
      </c>
      <c r="J3" s="32">
        <f>AVERAGE(F3:F5)</f>
        <v>0</v>
      </c>
      <c r="K3" s="32">
        <f>G3</f>
        <v>10955</v>
      </c>
      <c r="L3" s="33">
        <f>AVERAGE(H3:H5)+AVERAGE(I3:I5)</f>
        <v>0</v>
      </c>
      <c r="M3" s="34">
        <f>SUM(J3:L3)</f>
        <v>10955</v>
      </c>
      <c r="N3" s="19"/>
    </row>
    <row r="4" spans="1:14" x14ac:dyDescent="0.25">
      <c r="A4" s="24">
        <v>2014</v>
      </c>
      <c r="B4" s="35">
        <v>0</v>
      </c>
      <c r="C4" s="30">
        <v>17369</v>
      </c>
      <c r="D4" s="30">
        <v>0</v>
      </c>
      <c r="E4" s="31">
        <v>0</v>
      </c>
      <c r="F4" s="30">
        <f>IF(B4="","",B4*Pristalsregulering!$C$7)</f>
        <v>0</v>
      </c>
      <c r="G4" s="30">
        <f>IF(C4="","",C4*Pristalsregulering!$C$7)</f>
        <v>17382.895199999999</v>
      </c>
      <c r="H4" s="30">
        <f>IF(D4="","",D4*Pristalsregulering!$C$7)</f>
        <v>0</v>
      </c>
      <c r="I4" s="31">
        <f>IF(E4="","",E4*Pristalsregulering!$C$7)</f>
        <v>0</v>
      </c>
      <c r="J4" s="30"/>
      <c r="L4" s="31"/>
      <c r="M4" s="28"/>
    </row>
    <row r="5" spans="1:14" x14ac:dyDescent="0.25">
      <c r="A5" s="24">
        <v>2013</v>
      </c>
      <c r="B5" s="35">
        <v>0</v>
      </c>
      <c r="C5" s="30">
        <v>23404</v>
      </c>
      <c r="D5" s="30">
        <v>0</v>
      </c>
      <c r="E5" s="31">
        <v>0</v>
      </c>
      <c r="F5" s="30">
        <f>IF(B5="","",B5*Pristalsregulering!$C$7*Pristalsregulering!$C$6)</f>
        <v>0</v>
      </c>
      <c r="G5" s="30">
        <f>IF(C5="","",C5*Pristalsregulering!$C$7*Pristalsregulering!$C$6)</f>
        <v>23774.064047999993</v>
      </c>
      <c r="H5" s="30">
        <f>IF(D5="","",D5*Pristalsregulering!$C$7*Pristalsregulering!$C$6)</f>
        <v>0</v>
      </c>
      <c r="I5" s="31">
        <f>IF(E5="","",E5*Pristalsregulering!$C$7*Pristalsregulering!$C$6)</f>
        <v>0</v>
      </c>
      <c r="J5" s="28"/>
      <c r="L5" s="31"/>
      <c r="M5" s="28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1" bestFit="1" customWidth="1"/>
    <col min="2" max="2" width="34.28515625" style="21" bestFit="1" customWidth="1"/>
    <col min="3" max="3" width="24" style="21" bestFit="1" customWidth="1"/>
    <col min="4" max="4" width="16.42578125" style="21" bestFit="1" customWidth="1"/>
    <col min="5" max="5" width="23.7109375" style="21" bestFit="1" customWidth="1"/>
    <col min="6" max="6" width="15.7109375" style="21" customWidth="1"/>
    <col min="7" max="7" width="25" style="21" bestFit="1" customWidth="1"/>
    <col min="8" max="8" width="16.5703125" style="21" bestFit="1" customWidth="1"/>
    <col min="9" max="9" width="51.7109375" style="21" bestFit="1" customWidth="1"/>
    <col min="10" max="10" width="44.5703125" style="21" bestFit="1" customWidth="1"/>
    <col min="11" max="11" width="44.5703125" style="21" customWidth="1"/>
    <col min="12" max="12" width="16.85546875" style="26" bestFit="1" customWidth="1"/>
    <col min="13" max="13" width="15.7109375" style="21" customWidth="1"/>
    <col min="14" max="17" width="0" style="21" hidden="1" customWidth="1"/>
    <col min="18" max="16384" width="9.140625" style="21" hidden="1"/>
  </cols>
  <sheetData>
    <row r="1" spans="1:13" s="17" customFormat="1" ht="15.75" thickBot="1" x14ac:dyDescent="0.3">
      <c r="A1" s="10" t="s">
        <v>11</v>
      </c>
      <c r="B1" s="49" t="s">
        <v>22</v>
      </c>
      <c r="C1" s="49" t="s">
        <v>23</v>
      </c>
      <c r="D1" s="49" t="s">
        <v>24</v>
      </c>
      <c r="E1" s="49" t="s">
        <v>25</v>
      </c>
      <c r="F1" s="49" t="s">
        <v>26</v>
      </c>
      <c r="G1" s="49" t="s">
        <v>27</v>
      </c>
      <c r="H1" s="49" t="s">
        <v>28</v>
      </c>
      <c r="I1" s="49" t="s">
        <v>29</v>
      </c>
      <c r="J1" s="49" t="s">
        <v>30</v>
      </c>
      <c r="K1" s="49" t="s">
        <v>46</v>
      </c>
      <c r="L1" s="50" t="s">
        <v>31</v>
      </c>
      <c r="M1" s="12" t="s">
        <v>20</v>
      </c>
    </row>
    <row r="2" spans="1:13" ht="15.75" thickTop="1" x14ac:dyDescent="0.25">
      <c r="A2" s="26">
        <v>2015</v>
      </c>
      <c r="B2" s="32"/>
      <c r="C2" s="32"/>
      <c r="D2" s="32">
        <v>3888</v>
      </c>
      <c r="E2" s="32">
        <v>23666</v>
      </c>
      <c r="F2" s="32"/>
      <c r="G2" s="32">
        <v>2192477.4141738606</v>
      </c>
      <c r="H2" s="32"/>
      <c r="I2" s="32"/>
      <c r="J2" s="32"/>
      <c r="K2" s="32"/>
      <c r="L2" s="33"/>
      <c r="M2" s="34">
        <f>SUM(B2:L2)</f>
        <v>2220031.4141738606</v>
      </c>
    </row>
    <row r="3" spans="1:13" hidden="1" x14ac:dyDescent="0.25">
      <c r="B3" s="21">
        <v>32490</v>
      </c>
      <c r="C3" s="21">
        <v>0</v>
      </c>
      <c r="D3" s="21">
        <v>0</v>
      </c>
      <c r="E3" s="21">
        <v>0</v>
      </c>
      <c r="F3" s="21">
        <v>210959</v>
      </c>
      <c r="G3" s="21">
        <v>1661218</v>
      </c>
      <c r="H3" s="21" t="s">
        <v>38</v>
      </c>
    </row>
    <row r="4" spans="1:13" hidden="1" x14ac:dyDescent="0.25">
      <c r="B4" s="21">
        <v>32328</v>
      </c>
      <c r="C4" s="21">
        <v>0</v>
      </c>
      <c r="D4" s="21">
        <v>0</v>
      </c>
      <c r="E4" s="21">
        <v>0</v>
      </c>
      <c r="F4" s="21">
        <v>0</v>
      </c>
      <c r="G4" s="21">
        <v>1602946</v>
      </c>
      <c r="H4" s="21" t="s">
        <v>38</v>
      </c>
    </row>
    <row r="5" spans="1:13" hidden="1" x14ac:dyDescent="0.25">
      <c r="B5" s="21" t="e">
        <v>#N/A</v>
      </c>
      <c r="C5" s="21" t="e">
        <v>#N/A</v>
      </c>
      <c r="D5" s="21" t="e">
        <v>#N/A</v>
      </c>
      <c r="E5" s="21" t="e">
        <v>#N/A</v>
      </c>
      <c r="F5" s="21" t="e">
        <v>#N/A</v>
      </c>
      <c r="G5" s="21" t="e">
        <v>#N/A</v>
      </c>
      <c r="H5" s="21" t="e">
        <v>#N/A</v>
      </c>
      <c r="I5" s="21" t="e">
        <v>#N/A</v>
      </c>
      <c r="J5" s="21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18" bestFit="1" customWidth="1"/>
    <col min="2" max="2" width="12.42578125" style="18" bestFit="1" customWidth="1"/>
    <col min="3" max="3" width="15.42578125" style="18" bestFit="1" customWidth="1"/>
    <col min="4" max="4" width="0" style="18" hidden="1" customWidth="1"/>
    <col min="5" max="16384" width="9.140625" style="18" hidden="1"/>
  </cols>
  <sheetData>
    <row r="1" spans="1:4" ht="15.75" thickBot="1" x14ac:dyDescent="0.3">
      <c r="A1" s="7" t="s">
        <v>11</v>
      </c>
      <c r="B1" s="8" t="s">
        <v>13</v>
      </c>
      <c r="C1" s="8" t="s">
        <v>14</v>
      </c>
      <c r="D1" s="19"/>
    </row>
    <row r="2" spans="1:4" ht="15.75" thickTop="1" x14ac:dyDescent="0.25">
      <c r="A2" s="47" t="s">
        <v>47</v>
      </c>
      <c r="B2" s="48">
        <v>1.11E-2</v>
      </c>
      <c r="C2" s="19">
        <f t="shared" ref="C2" si="0">1+B2</f>
        <v>1.0111000000000001</v>
      </c>
      <c r="D2" s="19"/>
    </row>
    <row r="3" spans="1:4" x14ac:dyDescent="0.25">
      <c r="A3" s="24" t="s">
        <v>15</v>
      </c>
      <c r="B3" s="19">
        <v>5.0000000000000001E-3</v>
      </c>
      <c r="C3" s="19">
        <f t="shared" ref="C3:C6" si="1">1+B3</f>
        <v>1.0049999999999999</v>
      </c>
      <c r="D3" s="19"/>
    </row>
    <row r="4" spans="1:4" x14ac:dyDescent="0.25">
      <c r="A4" s="24" t="s">
        <v>16</v>
      </c>
      <c r="B4" s="19">
        <v>2.3E-2</v>
      </c>
      <c r="C4" s="19">
        <f t="shared" si="1"/>
        <v>1.0229999999999999</v>
      </c>
      <c r="D4" s="19"/>
    </row>
    <row r="5" spans="1:4" x14ac:dyDescent="0.25">
      <c r="A5" s="24" t="s">
        <v>17</v>
      </c>
      <c r="B5" s="19">
        <v>3.1E-2</v>
      </c>
      <c r="C5" s="19">
        <f t="shared" si="1"/>
        <v>1.0309999999999999</v>
      </c>
      <c r="D5" s="19"/>
    </row>
    <row r="6" spans="1:4" x14ac:dyDescent="0.25">
      <c r="A6" s="24" t="s">
        <v>18</v>
      </c>
      <c r="B6" s="19">
        <v>1.4999999999999999E-2</v>
      </c>
      <c r="C6" s="19">
        <f t="shared" si="1"/>
        <v>1.0149999999999999</v>
      </c>
      <c r="D6" s="19"/>
    </row>
    <row r="7" spans="1:4" x14ac:dyDescent="0.25">
      <c r="A7" s="24" t="s">
        <v>19</v>
      </c>
      <c r="B7" s="19">
        <v>8.0000000000000004E-4</v>
      </c>
      <c r="C7" s="19">
        <f>1+B7</f>
        <v>1.0007999999999999</v>
      </c>
      <c r="D7" s="19"/>
    </row>
    <row r="8" spans="1:4" x14ac:dyDescent="0.25">
      <c r="A8" s="24" t="s">
        <v>41</v>
      </c>
      <c r="B8" s="21">
        <v>-3.8E-3</v>
      </c>
      <c r="C8" s="19">
        <f t="shared" ref="C8:C9" si="2">1+B8</f>
        <v>0.99619999999999997</v>
      </c>
      <c r="D8" s="19"/>
    </row>
    <row r="9" spans="1:4" x14ac:dyDescent="0.25">
      <c r="A9" s="24" t="s">
        <v>42</v>
      </c>
      <c r="B9" s="21">
        <v>1.2699999999999999E-2</v>
      </c>
      <c r="C9" s="19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Grundlag</vt:lpstr>
      <vt:lpstr>Faktiske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Nikos Vourexacis (KFST)</cp:lastModifiedBy>
  <dcterms:created xsi:type="dcterms:W3CDTF">2016-02-18T09:14:14Z</dcterms:created>
  <dcterms:modified xsi:type="dcterms:W3CDTF">2017-09-15T20:57:33Z</dcterms:modified>
</cp:coreProperties>
</file>