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635" yWindow="165" windowWidth="13170" windowHeight="13875" activeTab="2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  <sheet name="Fane 10. Driftsunderskud" sheetId="14" r:id="rId10"/>
  </sheets>
  <calcPr calcId="145621"/>
</workbook>
</file>

<file path=xl/calcChain.xml><?xml version="1.0" encoding="utf-8"?>
<calcChain xmlns="http://schemas.openxmlformats.org/spreadsheetml/2006/main">
  <c r="G10" i="14" l="1"/>
  <c r="E15" i="2" s="1"/>
  <c r="G15" i="2" s="1"/>
  <c r="G13" i="9" l="1"/>
  <c r="G10" i="9" l="1"/>
  <c r="G30" i="13"/>
  <c r="E35" i="13" l="1"/>
  <c r="G35" i="13" s="1"/>
  <c r="E27" i="13"/>
  <c r="E19" i="13"/>
  <c r="E15" i="13"/>
  <c r="G11" i="12"/>
  <c r="E19" i="2" s="1"/>
  <c r="G23" i="12"/>
  <c r="E21" i="2" s="1"/>
  <c r="G17" i="12"/>
  <c r="E20" i="2" s="1"/>
  <c r="F11" i="11"/>
  <c r="F12" i="11"/>
  <c r="F13" i="11"/>
  <c r="F10" i="11"/>
  <c r="F14" i="11" s="1"/>
  <c r="G29" i="12" s="1"/>
  <c r="G13" i="10"/>
  <c r="E17" i="2" s="1"/>
  <c r="G17" i="2" s="1"/>
  <c r="G12" i="9"/>
  <c r="G14" i="9" s="1"/>
  <c r="G9" i="9"/>
  <c r="G11" i="9" s="1"/>
  <c r="G12" i="7"/>
  <c r="E9" i="2" s="1"/>
  <c r="E10" i="2"/>
  <c r="E28" i="13" l="1"/>
  <c r="G28" i="13" s="1"/>
  <c r="G36" i="13" s="1"/>
  <c r="E25" i="2" s="1"/>
  <c r="G25" i="2" s="1"/>
  <c r="G9" i="8"/>
  <c r="G30" i="12"/>
  <c r="E22" i="2" s="1"/>
  <c r="E23" i="2" s="1"/>
  <c r="G23" i="2" s="1"/>
  <c r="G15" i="9"/>
  <c r="E12" i="2" s="1"/>
  <c r="G11" i="8" l="1"/>
  <c r="E11" i="2" s="1"/>
  <c r="E13" i="2" s="1"/>
  <c r="G13" i="2" s="1"/>
  <c r="G26" i="2" s="1"/>
</calcChain>
</file>

<file path=xl/sharedStrings.xml><?xml version="1.0" encoding="utf-8"?>
<sst xmlns="http://schemas.openxmlformats.org/spreadsheetml/2006/main" count="217" uniqueCount="116">
  <si>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</si>
  <si>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</si>
  <si>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</si>
  <si>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</si>
  <si>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</si>
  <si>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</si>
  <si>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</si>
  <si>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</si>
  <si>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</si>
  <si>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</si>
  <si>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</si>
  <si>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</si>
  <si>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</si>
  <si>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</si>
  <si>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</si>
  <si>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</si>
  <si>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</si>
  <si>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</si>
  <si>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</si>
  <si>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</si>
  <si>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</si>
  <si>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</si>
  <si>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</si>
  <si>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</si>
  <si>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</si>
  <si>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</si>
  <si>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</si>
  <si>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</si>
  <si>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</si>
  <si>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</si>
  <si>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</si>
  <si>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</si>
  <si>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</si>
  <si>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</si>
  <si>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</si>
  <si>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</si>
  <si>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</si>
  <si>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</si>
  <si>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</si>
  <si>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</si>
  <si>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</si>
  <si>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</si>
  <si>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</si>
  <si>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</si>
  <si>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</si>
  <si>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</si>
  <si>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</si>
  <si>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</si>
  <si>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</si>
  <si>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</si>
  <si>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</si>
  <si>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</si>
  <si>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</si>
  <si>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</si>
  <si>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</si>
  <si>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</si>
  <si>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</si>
  <si>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</si>
  <si>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</si>
  <si>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</si>
  <si>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</si>
  <si>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</si>
  <si>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</si>
  <si>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</si>
  <si>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</si>
  <si>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</si>
  <si>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</si>
  <si>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</si>
  <si>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</si>
  <si>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</si>
  <si>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</si>
  <si>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</si>
  <si>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</si>
  <si>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</si>
  <si>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</si>
  <si>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</si>
  <si>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</si>
  <si>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</si>
  <si>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</si>
  <si>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</si>
  <si>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</si>
  <si>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</si>
  <si>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</si>
  <si>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</si>
  <si>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</si>
  <si>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</si>
  <si>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</si>
  <si>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</si>
  <si>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</si>
  <si>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</si>
  <si>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</si>
  <si>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</si>
  <si>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</si>
  <si>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</si>
  <si>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</si>
  <si>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</si>
  <si>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</si>
  <si>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</si>
  <si>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</si>
  <si>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</si>
  <si>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</si>
  <si>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</si>
  <si>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</si>
  <si>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</si>
  <si>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</si>
  <si>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Indløb med riste, SRO</t>
  </si>
  <si>
    <t>Indløb med riste, Mek/EL</t>
  </si>
  <si>
    <t>Installationer "mekaniske riste og SRO" Miljøklasse B. (20-30 m2) - Mek/EL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</si>
  <si>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</si>
  <si>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</si>
  <si>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</si>
  <si>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</si>
  <si>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Driftsunderskud</t>
  </si>
  <si>
    <t>Tillæg til driftsunderskud</t>
  </si>
  <si>
    <t>Fane 10: Driftsunderskud</t>
  </si>
  <si>
    <t>Tillæg til dækning af driftsunderskud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</si>
</sst>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9"/>
  <sheetViews>
    <sheetView view="pageLayout" zoomScaleNormal="100" workbookViewId="0">
      <selection activeCell="G10" sqref="G10"/>
    </sheetView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114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112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115</v>
      </c>
      <c r="C9" s="97"/>
      <c r="D9" s="97"/>
      <c r="E9" s="97"/>
      <c r="F9" s="98"/>
      <c r="G9" s="10">
        <v>1000000</v>
      </c>
      <c r="H9" s="3" t="s">
        <v>4</v>
      </c>
      <c r="I9" s="1"/>
    </row>
    <row r="10" spans="1:9" x14ac:dyDescent="0.25">
      <c r="A10" s="1"/>
      <c r="B10" s="93" t="s">
        <v>112</v>
      </c>
      <c r="C10" s="94"/>
      <c r="D10" s="94"/>
      <c r="E10" s="94"/>
      <c r="F10" s="95"/>
      <c r="G10" s="18">
        <f>G9</f>
        <v>1000000</v>
      </c>
      <c r="H10" s="8" t="s">
        <v>4</v>
      </c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</sheetData>
  <sheetProtection password="DFE9" sheet="1" objects="1" scenarios="1"/>
  <mergeCells count="4">
    <mergeCell ref="B3:H4"/>
    <mergeCell ref="B8:H8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7"/>
  <sheetViews>
    <sheetView view="pageLayout" zoomScaleNormal="100" workbookViewId="0">
      <selection activeCell="B8" sqref="B8:H26"/>
    </sheetView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111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103</v>
      </c>
      <c r="C8" s="82"/>
      <c r="D8" s="82"/>
      <c r="E8" s="82"/>
      <c r="F8" s="82"/>
      <c r="G8" s="82"/>
      <c r="H8" s="83"/>
      <c r="I8" s="20"/>
    </row>
    <row r="9" spans="1:9" ht="30" customHeight="1" x14ac:dyDescent="0.25">
      <c r="A9" s="20"/>
      <c r="B9" s="75" t="s">
        <v>28</v>
      </c>
      <c r="C9" s="76"/>
      <c r="D9" s="77"/>
      <c r="E9" s="27">
        <f>'Fane 3. Grundlag'!G12</f>
        <v>17699726.96383673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6"/>
      <c r="D10" s="87"/>
      <c r="E10" s="31">
        <f>'Fane 3. Grundlag'!G11</f>
        <v>3547136.8417643602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0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234705.45156328962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17465021.512273438</v>
      </c>
      <c r="F13" s="38" t="s">
        <v>4</v>
      </c>
      <c r="G13" s="37">
        <f>E13</f>
        <v>17465021.512273438</v>
      </c>
      <c r="H13" s="38" t="s">
        <v>4</v>
      </c>
      <c r="I13" s="20"/>
    </row>
    <row r="14" spans="1:9" x14ac:dyDescent="0.25">
      <c r="A14" s="20"/>
      <c r="B14" s="81" t="s">
        <v>112</v>
      </c>
      <c r="C14" s="82"/>
      <c r="D14" s="82"/>
      <c r="E14" s="82"/>
      <c r="F14" s="82"/>
      <c r="G14" s="82"/>
      <c r="H14" s="83"/>
      <c r="I14" s="20"/>
    </row>
    <row r="15" spans="1:9" x14ac:dyDescent="0.25">
      <c r="A15" s="20"/>
      <c r="B15" s="78" t="s">
        <v>113</v>
      </c>
      <c r="C15" s="79"/>
      <c r="D15" s="80"/>
      <c r="E15" s="37">
        <f>'Fane 10. Driftsunderskud'!G10</f>
        <v>1000000</v>
      </c>
      <c r="F15" s="38" t="s">
        <v>4</v>
      </c>
      <c r="G15" s="37">
        <f>E15</f>
        <v>1000000</v>
      </c>
      <c r="H15" s="38" t="s">
        <v>4</v>
      </c>
      <c r="I15" s="20"/>
    </row>
    <row r="16" spans="1:9" x14ac:dyDescent="0.25">
      <c r="A16" s="20"/>
      <c r="B16" s="81" t="s">
        <v>29</v>
      </c>
      <c r="C16" s="82"/>
      <c r="D16" s="82"/>
      <c r="E16" s="82"/>
      <c r="F16" s="82"/>
      <c r="G16" s="82"/>
      <c r="H16" s="83"/>
      <c r="I16" s="20"/>
    </row>
    <row r="17" spans="1:9" ht="15" customHeight="1" x14ac:dyDescent="0.25">
      <c r="A17" s="20"/>
      <c r="B17" s="78" t="s">
        <v>102</v>
      </c>
      <c r="C17" s="79"/>
      <c r="D17" s="80"/>
      <c r="E17" s="37">
        <f>'Fane 6. Hist. over el. underdæk'!G13</f>
        <v>-310846.66666666669</v>
      </c>
      <c r="F17" s="38" t="s">
        <v>4</v>
      </c>
      <c r="G17" s="37">
        <f>E17</f>
        <v>-310846.66666666669</v>
      </c>
      <c r="H17" s="38" t="s">
        <v>4</v>
      </c>
      <c r="I17" s="20"/>
    </row>
    <row r="18" spans="1:9" x14ac:dyDescent="0.25">
      <c r="A18" s="20"/>
      <c r="B18" s="81" t="s">
        <v>25</v>
      </c>
      <c r="C18" s="82"/>
      <c r="D18" s="82"/>
      <c r="E18" s="82"/>
      <c r="F18" s="82"/>
      <c r="G18" s="82"/>
      <c r="H18" s="83"/>
      <c r="I18" s="20"/>
    </row>
    <row r="19" spans="1:9" x14ac:dyDescent="0.25">
      <c r="A19" s="20"/>
      <c r="B19" s="75" t="s">
        <v>32</v>
      </c>
      <c r="C19" s="76"/>
      <c r="D19" s="77"/>
      <c r="E19" s="31">
        <f>'Fane 8. Korrektion af PL2015'!G11</f>
        <v>178154</v>
      </c>
      <c r="F19" s="28" t="s">
        <v>4</v>
      </c>
      <c r="G19" s="39"/>
      <c r="H19" s="30"/>
      <c r="I19" s="20"/>
    </row>
    <row r="20" spans="1:9" x14ac:dyDescent="0.25">
      <c r="A20" s="20"/>
      <c r="B20" s="75" t="s">
        <v>33</v>
      </c>
      <c r="C20" s="76"/>
      <c r="D20" s="77"/>
      <c r="E20" s="31">
        <f>'Fane 8. Korrektion af PL2015'!G17</f>
        <v>-221165</v>
      </c>
      <c r="F20" s="28" t="s">
        <v>4</v>
      </c>
      <c r="G20" s="34"/>
      <c r="H20" s="33"/>
      <c r="I20" s="20"/>
    </row>
    <row r="21" spans="1:9" ht="30" customHeight="1" x14ac:dyDescent="0.25">
      <c r="A21" s="20"/>
      <c r="B21" s="75" t="s">
        <v>92</v>
      </c>
      <c r="C21" s="76"/>
      <c r="D21" s="77"/>
      <c r="E21" s="31">
        <f>'Fane 8. Korrektion af PL2015'!G23</f>
        <v>0</v>
      </c>
      <c r="F21" s="28" t="s">
        <v>4</v>
      </c>
      <c r="G21" s="32"/>
      <c r="H21" s="33"/>
      <c r="I21" s="20"/>
    </row>
    <row r="22" spans="1:9" ht="28.5" customHeight="1" x14ac:dyDescent="0.25">
      <c r="A22" s="20"/>
      <c r="B22" s="75" t="s">
        <v>34</v>
      </c>
      <c r="C22" s="76"/>
      <c r="D22" s="77"/>
      <c r="E22" s="31">
        <f>'Fane 8. Korrektion af PL2015'!G30</f>
        <v>-241135.9</v>
      </c>
      <c r="F22" s="28" t="s">
        <v>4</v>
      </c>
      <c r="G22" s="35"/>
      <c r="H22" s="36"/>
      <c r="I22" s="20"/>
    </row>
    <row r="23" spans="1:9" x14ac:dyDescent="0.25">
      <c r="A23" s="20"/>
      <c r="B23" s="78" t="s">
        <v>35</v>
      </c>
      <c r="C23" s="79"/>
      <c r="D23" s="80"/>
      <c r="E23" s="37">
        <f>SUM(E19:E22)</f>
        <v>-284146.90000000002</v>
      </c>
      <c r="F23" s="38" t="s">
        <v>4</v>
      </c>
      <c r="G23" s="37">
        <f>E23</f>
        <v>-284146.90000000002</v>
      </c>
      <c r="H23" s="38" t="s">
        <v>4</v>
      </c>
      <c r="I23" s="20"/>
    </row>
    <row r="24" spans="1:9" x14ac:dyDescent="0.25">
      <c r="A24" s="20"/>
      <c r="B24" s="81" t="s">
        <v>30</v>
      </c>
      <c r="C24" s="82"/>
      <c r="D24" s="82"/>
      <c r="E24" s="82"/>
      <c r="F24" s="82"/>
      <c r="G24" s="82"/>
      <c r="H24" s="83"/>
      <c r="I24" s="20"/>
    </row>
    <row r="25" spans="1:9" x14ac:dyDescent="0.25">
      <c r="A25" s="20"/>
      <c r="B25" s="78" t="s">
        <v>31</v>
      </c>
      <c r="C25" s="79"/>
      <c r="D25" s="80"/>
      <c r="E25" s="37">
        <f>'Fane 9. Kontrol af PL2015'!G36</f>
        <v>278113</v>
      </c>
      <c r="F25" s="38" t="s">
        <v>4</v>
      </c>
      <c r="G25" s="37">
        <f>E25</f>
        <v>278113</v>
      </c>
      <c r="H25" s="38" t="s">
        <v>4</v>
      </c>
      <c r="I25" s="20"/>
    </row>
    <row r="26" spans="1:9" x14ac:dyDescent="0.25">
      <c r="A26" s="20"/>
      <c r="B26" s="81" t="s">
        <v>36</v>
      </c>
      <c r="C26" s="82"/>
      <c r="D26" s="82"/>
      <c r="E26" s="82"/>
      <c r="F26" s="83"/>
      <c r="G26" s="40">
        <f>G13+G15+G17+G23+G25</f>
        <v>18148140.945606772</v>
      </c>
      <c r="H26" s="41" t="s">
        <v>4</v>
      </c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  <row r="47" spans="1:9" x14ac:dyDescent="0.25">
      <c r="A47" s="26"/>
      <c r="B47" s="26"/>
      <c r="C47" s="26"/>
      <c r="D47" s="26"/>
      <c r="E47" s="26"/>
      <c r="F47" s="26"/>
      <c r="G47" s="26"/>
      <c r="H47" s="26"/>
      <c r="I47" s="26"/>
    </row>
  </sheetData>
  <sheetProtection password="DFE9" sheet="1" objects="1" scenarios="1"/>
  <mergeCells count="20">
    <mergeCell ref="B3:H4"/>
    <mergeCell ref="B9:D9"/>
    <mergeCell ref="B11:D11"/>
    <mergeCell ref="B25:D25"/>
    <mergeCell ref="B12:D12"/>
    <mergeCell ref="B10:D10"/>
    <mergeCell ref="B13:D13"/>
    <mergeCell ref="B17:D17"/>
    <mergeCell ref="B20:D20"/>
    <mergeCell ref="B22:D22"/>
    <mergeCell ref="B24:H24"/>
    <mergeCell ref="B18:H18"/>
    <mergeCell ref="B14:H14"/>
    <mergeCell ref="B16:H16"/>
    <mergeCell ref="B8:H8"/>
    <mergeCell ref="B19:D19"/>
    <mergeCell ref="B23:D23"/>
    <mergeCell ref="B21:D21"/>
    <mergeCell ref="B15:D15"/>
    <mergeCell ref="B26:F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tabSelected="1"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38</v>
      </c>
      <c r="C8" s="82"/>
      <c r="D8" s="82"/>
      <c r="E8" s="82"/>
      <c r="F8" s="82"/>
      <c r="G8" s="82"/>
      <c r="H8" s="83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9717145.0873789992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4435445.0346933687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3547136.8417643602</v>
      </c>
      <c r="H11" s="42" t="s">
        <v>4</v>
      </c>
      <c r="I11" s="20"/>
    </row>
    <row r="12" spans="1:9" x14ac:dyDescent="0.25">
      <c r="A12" s="20"/>
      <c r="B12" s="81" t="s">
        <v>38</v>
      </c>
      <c r="C12" s="82"/>
      <c r="D12" s="82"/>
      <c r="E12" s="82"/>
      <c r="F12" s="83"/>
      <c r="G12" s="40">
        <f>SUM(G9:G11)</f>
        <v>17699726.96383673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14152590.122072369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0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DFE9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>
      <selection activeCell="D35" sqref="D35"/>
    </sheetView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9717145.0873789992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194342.90174757998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4435445.0346933687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40362.549815709659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234705.45156328962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>
      <selection activeCell="I50" sqref="I50"/>
    </sheetView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-1695648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-763108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-932540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3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f>G11/G12</f>
        <v>-310846.66666666669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6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10</v>
      </c>
      <c r="E10" s="46">
        <v>1043133</v>
      </c>
      <c r="F10" s="10">
        <f>E10/D10</f>
        <v>104313.3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20</v>
      </c>
      <c r="E11" s="46">
        <v>184595</v>
      </c>
      <c r="F11" s="10">
        <f t="shared" ref="F11:F13" si="0">E11/D11</f>
        <v>9229.75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20</v>
      </c>
      <c r="E12" s="46">
        <v>135749</v>
      </c>
      <c r="F12" s="10">
        <f t="shared" si="0"/>
        <v>6787.45</v>
      </c>
      <c r="G12" s="3" t="s">
        <v>4</v>
      </c>
      <c r="H12" s="1"/>
    </row>
    <row r="13" spans="1:8" x14ac:dyDescent="0.25">
      <c r="A13" s="1"/>
      <c r="B13" s="50" t="s">
        <v>106</v>
      </c>
      <c r="C13" s="47">
        <v>2015</v>
      </c>
      <c r="D13" s="47">
        <v>20</v>
      </c>
      <c r="E13" s="46">
        <v>191031</v>
      </c>
      <c r="F13" s="10">
        <f t="shared" si="0"/>
        <v>9551.5499999999993</v>
      </c>
      <c r="G13" s="3" t="s">
        <v>4</v>
      </c>
      <c r="H13" s="1"/>
    </row>
    <row r="14" spans="1:8" x14ac:dyDescent="0.25">
      <c r="A14" s="1"/>
      <c r="B14" s="93" t="s">
        <v>108</v>
      </c>
      <c r="C14" s="94"/>
      <c r="D14" s="94"/>
      <c r="E14" s="95"/>
      <c r="F14" s="18">
        <f>SUM(F10:F13)</f>
        <v>129882.05</v>
      </c>
      <c r="G14" s="8" t="s">
        <v>4</v>
      </c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</sheetData>
  <sheetProtection password="DFE9" sheet="1" objects="1" scenarios="1"/>
  <mergeCells count="4">
    <mergeCell ref="B14:E1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1431154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1253000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178154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-71165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150000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-221165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253100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247800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2015'!F14</f>
        <v>129882.05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-241135.9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16353114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2910234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739272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-498377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506100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3657229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0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0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-389438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-1554508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-1713282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-3657228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1</v>
      </c>
      <c r="F28" s="6" t="s">
        <v>4</v>
      </c>
      <c r="G28" s="16">
        <f>IF(E28&lt;0,0,-E28)</f>
        <v>-1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109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110</v>
      </c>
      <c r="C32" s="114"/>
      <c r="D32" s="115"/>
      <c r="E32" s="46">
        <v>16075000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0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16075000</v>
      </c>
      <c r="F35" s="6" t="s">
        <v>4</v>
      </c>
      <c r="G35" s="17">
        <f>-E35</f>
        <v>-16075000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278113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  <vt:lpstr>Fane 10. Driftsunderskud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2017-09-15T12:35:55Z</dcterms:modified>
</cp:coreProperties>
</file>