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19" i="11" l="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20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21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<sst xmlns="http://schemas.openxmlformats.org/spreadsheetml/2006/main" count="353" uniqueCount="183">
  <si>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</si>
  <si>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</si>
  <si>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</si>
  <si>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</si>
  <si>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</si>
  <si>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</si>
  <si>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</si>
  <si>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</si>
  <si>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</si>
  <si>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</si>
  <si>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</si>
  <si>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</si>
  <si>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</si>
  <si>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</si>
  <si>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</si>
  <si>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</si>
  <si>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</si>
  <si>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</si>
  <si>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</si>
  <si>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</si>
  <si>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</si>
  <si>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</si>
  <si>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</si>
  <si>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</si>
  <si>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</si>
  <si>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</si>
  <si>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</si>
  <si>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</si>
  <si>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</si>
  <si>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</si>
  <si>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</si>
  <si>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</si>
  <si>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</si>
  <si>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</si>
  <si>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</si>
  <si>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</si>
  <si>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</si>
  <si>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</si>
  <si>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</si>
  <si>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</si>
  <si>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</si>
  <si>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</si>
  <si>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</si>
  <si>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</si>
  <si>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</si>
  <si>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</si>
  <si>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</si>
  <si>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</si>
  <si>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</si>
  <si>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</si>
  <si>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</si>
  <si>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</si>
  <si>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</si>
  <si>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</si>
  <si>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</si>
  <si>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</si>
  <si>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</si>
  <si>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</si>
  <si>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</si>
  <si>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</si>
  <si>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</si>
  <si>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</si>
  <si>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</si>
  <si>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</si>
  <si>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</si>
  <si>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</si>
  <si>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</si>
  <si>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</si>
  <si>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</si>
  <si>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</si>
  <si>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</si>
  <si>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</si>
  <si>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</si>
  <si>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</si>
  <si>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</si>
  <si>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</si>
  <si>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</si>
  <si>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</si>
  <si>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</si>
  <si>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</si>
  <si>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</si>
  <si>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</si>
  <si>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</si>
  <si>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</si>
  <si>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</si>
  <si>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</si>
  <si>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</si>
  <si>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</si>
  <si>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</si>
  <si>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</si>
  <si>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</si>
  <si>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</si>
  <si>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</si>
  <si>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</si>
  <si>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</si>
  <si>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</si>
  <si>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</si>
  <si>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</si>
  <si>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</si>
  <si>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</si>
  <si>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</si>
  <si>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</si>
  <si>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</si>
  <si>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</si>
  <si>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</si>
  <si>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</si>
  <si>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</si>
  <si>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</si>
  <si>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</si>
  <si>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</si>
  <si>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</si>
  <si>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</si>
  <si>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</si>
  <si>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</si>
  <si>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</si>
  <si>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</si>
  <si>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</si>
  <si>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</si>
  <si>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</si>
  <si>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</si>
  <si>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</si>
  <si>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</si>
  <si>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</si>
  <si>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</si>
  <si>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</si>
  <si>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</si>
  <si>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</si>
  <si>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</si>
  <si>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</si>
  <si>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</si>
  <si>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</si>
  <si>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</si>
  <si>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</si>
  <si>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</si>
  <si>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</si>
  <si>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</si>
  <si>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</si>
  <si>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</si>
  <si>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</si>
  <si>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</si>
  <si>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</si>
  <si>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</si>
  <si>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</si>
  <si>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</si>
  <si>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</si>
  <si>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</si>
  <si>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Ledningsnet ≤ Ø 200 mm</t>
  </si>
  <si>
    <t>Ø 500 mm &lt; Ledningsnet ≤ Ø 800 mm</t>
  </si>
  <si>
    <t>Ø 800 mm &lt; Ledningsnet ≤ Ø 1000 mm</t>
  </si>
  <si>
    <t>Brønde</t>
  </si>
  <si>
    <t>Jordbassin Klasse B</t>
  </si>
  <si>
    <t>Pumpestationer i brønde (&lt; 6,25 m2), Mek/EL</t>
  </si>
  <si>
    <t>Pumpestationer i brønde (&lt; 6,25 m2), SRO</t>
  </si>
  <si>
    <t>Indløb med riste, Konstruktioner</t>
  </si>
  <si>
    <t>Indløb med riste, Mek/EL</t>
  </si>
  <si>
    <t>Indløb med riste, SRO</t>
  </si>
  <si>
    <t>Forafvanding, slam, Konstruktion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</si>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</sst>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172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545924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644444</v>
      </c>
      <c r="H10" s="23" t="s">
        <v>4</v>
      </c>
      <c r="I10" s="2"/>
    </row>
    <row r="11" spans="1:9" x14ac:dyDescent="0.25">
      <c r="A11" s="2"/>
      <c r="B11" s="96" t="s">
        <v>173</v>
      </c>
      <c r="C11" s="97"/>
      <c r="D11" s="97"/>
      <c r="E11" s="97"/>
      <c r="F11" s="98"/>
      <c r="G11" s="21">
        <f>G9-G10</f>
        <v>-98520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174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142273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0</v>
      </c>
      <c r="H16" s="23" t="s">
        <v>4</v>
      </c>
      <c r="I16" s="2"/>
    </row>
    <row r="17" spans="1:9" x14ac:dyDescent="0.25">
      <c r="A17" s="2"/>
      <c r="B17" s="96" t="s">
        <v>174</v>
      </c>
      <c r="C17" s="97"/>
      <c r="D17" s="97"/>
      <c r="E17" s="97"/>
      <c r="F17" s="98"/>
      <c r="G17" s="21">
        <f>G15-G16</f>
        <v>142273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175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0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0</v>
      </c>
      <c r="H22" s="23" t="s">
        <v>4</v>
      </c>
      <c r="I22" s="2"/>
    </row>
    <row r="23" spans="1:9" x14ac:dyDescent="0.25">
      <c r="A23" s="2"/>
      <c r="B23" s="96" t="s">
        <v>175</v>
      </c>
      <c r="C23" s="97"/>
      <c r="D23" s="97"/>
      <c r="E23" s="97"/>
      <c r="F23" s="98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176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176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2016'!F21</f>
        <v>274574.52333333332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730573.72833333327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-455999.20499999996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53017482.511916623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30501092</v>
      </c>
      <c r="F11" s="23" t="s">
        <v>4</v>
      </c>
      <c r="G11" s="20"/>
      <c r="H11" s="42"/>
      <c r="I11" s="2"/>
    </row>
    <row r="12" spans="1:9" x14ac:dyDescent="0.25">
      <c r="A12" s="2"/>
      <c r="B12" s="86" t="s">
        <v>93</v>
      </c>
      <c r="C12" s="87"/>
      <c r="D12" s="88"/>
      <c r="E12" s="27">
        <v>3466481.5550000002</v>
      </c>
      <c r="F12" s="23" t="s">
        <v>4</v>
      </c>
      <c r="G12" s="15"/>
      <c r="H12" s="43"/>
      <c r="I12" s="2"/>
    </row>
    <row r="13" spans="1:9" x14ac:dyDescent="0.25">
      <c r="A13" s="2"/>
      <c r="B13" s="86" t="s">
        <v>94</v>
      </c>
      <c r="C13" s="87"/>
      <c r="D13" s="88"/>
      <c r="E13" s="27">
        <v>980480</v>
      </c>
      <c r="F13" s="23" t="s">
        <v>4</v>
      </c>
      <c r="G13" s="15"/>
      <c r="H13" s="43"/>
      <c r="I13" s="2"/>
    </row>
    <row r="14" spans="1:9" x14ac:dyDescent="0.25">
      <c r="A14" s="2"/>
      <c r="B14" s="86" t="s">
        <v>95</v>
      </c>
      <c r="C14" s="87"/>
      <c r="D14" s="88"/>
      <c r="E14" s="27">
        <v>1461147</v>
      </c>
      <c r="F14" s="23" t="s">
        <v>4</v>
      </c>
      <c r="G14" s="15"/>
      <c r="H14" s="43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36409200.555</v>
      </c>
      <c r="F15" s="38" t="s">
        <v>4</v>
      </c>
      <c r="G15" s="15"/>
      <c r="H15" s="43"/>
      <c r="I15" s="2"/>
    </row>
    <row r="16" spans="1:9" x14ac:dyDescent="0.25">
      <c r="A16" s="2"/>
      <c r="B16" s="86" t="s">
        <v>21</v>
      </c>
      <c r="C16" s="87"/>
      <c r="D16" s="88"/>
      <c r="E16" s="27">
        <v>2799755</v>
      </c>
      <c r="F16" s="23" t="s">
        <v>4</v>
      </c>
      <c r="G16" s="15"/>
      <c r="H16" s="43"/>
      <c r="I16" s="2"/>
    </row>
    <row r="17" spans="1:9" x14ac:dyDescent="0.25">
      <c r="A17" s="2"/>
      <c r="B17" s="86" t="s">
        <v>22</v>
      </c>
      <c r="C17" s="87"/>
      <c r="D17" s="88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6" t="s">
        <v>23</v>
      </c>
      <c r="C18" s="87"/>
      <c r="D18" s="88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2799755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-11751071</v>
      </c>
      <c r="F21" s="23" t="s">
        <v>4</v>
      </c>
      <c r="G21" s="15"/>
      <c r="H21" s="43"/>
      <c r="I21" s="2"/>
    </row>
    <row r="22" spans="1:9" x14ac:dyDescent="0.25">
      <c r="A22" s="2"/>
      <c r="B22" s="86" t="s">
        <v>27</v>
      </c>
      <c r="C22" s="87"/>
      <c r="D22" s="88"/>
      <c r="E22" s="27">
        <v>-1457695</v>
      </c>
      <c r="F22" s="23" t="s">
        <v>4</v>
      </c>
      <c r="G22" s="15"/>
      <c r="H22" s="43"/>
      <c r="I22" s="2"/>
    </row>
    <row r="23" spans="1:9" x14ac:dyDescent="0.25">
      <c r="A23" s="2"/>
      <c r="B23" s="86" t="s">
        <v>28</v>
      </c>
      <c r="C23" s="87"/>
      <c r="D23" s="88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-13208766</v>
      </c>
      <c r="F27" s="38" t="s">
        <v>4</v>
      </c>
      <c r="G27" s="16"/>
      <c r="H27" s="44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26000189.555</v>
      </c>
      <c r="F28" s="38" t="s">
        <v>4</v>
      </c>
      <c r="G28" s="1">
        <f>IF(E28&lt;0,0,-E28)</f>
        <v>-26000189.555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4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38446419</v>
      </c>
      <c r="F32" s="23" t="s">
        <v>4</v>
      </c>
      <c r="G32" s="20"/>
      <c r="H32" s="42"/>
      <c r="I32" s="2"/>
    </row>
    <row r="33" spans="1:9" x14ac:dyDescent="0.25">
      <c r="A33" s="2"/>
      <c r="B33" s="86" t="s">
        <v>34</v>
      </c>
      <c r="C33" s="87"/>
      <c r="D33" s="88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1554744</v>
      </c>
      <c r="F34" s="23" t="s">
        <v>4</v>
      </c>
      <c r="G34" s="16"/>
      <c r="H34" s="44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40001163</v>
      </c>
      <c r="F35" s="38" t="s">
        <v>4</v>
      </c>
      <c r="G35" s="18">
        <f>-E35</f>
        <v>-40001163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-12983870.043083377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169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170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165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182</v>
      </c>
      <c r="C16" s="90"/>
      <c r="D16" s="90"/>
      <c r="E16" s="91"/>
      <c r="F16" s="113" t="s">
        <v>166</v>
      </c>
      <c r="G16" s="113"/>
      <c r="H16" s="2"/>
    </row>
    <row r="17" spans="1:8" x14ac:dyDescent="0.25">
      <c r="A17" s="2"/>
      <c r="B17" s="86" t="s">
        <v>178</v>
      </c>
      <c r="C17" s="87"/>
      <c r="D17" s="87"/>
      <c r="E17" s="88"/>
      <c r="F17" s="27">
        <v>0</v>
      </c>
      <c r="G17" s="23" t="s">
        <v>4</v>
      </c>
      <c r="H17" s="2"/>
    </row>
    <row r="18" spans="1:8" x14ac:dyDescent="0.25">
      <c r="A18" s="2"/>
      <c r="B18" s="96" t="s">
        <v>167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168</v>
      </c>
      <c r="C19" s="97"/>
      <c r="D19" s="97"/>
      <c r="E19" s="98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177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56091944.175263293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797460.98180735996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omk.'!G19</f>
        <v>-333776.87094399997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180</v>
      </c>
      <c r="C12" s="49"/>
      <c r="D12" s="50"/>
      <c r="E12" s="12">
        <f>'Fane 5. Individuelt eff.krav'!G10</f>
        <v>-861511.22656078439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165</v>
      </c>
      <c r="C15" s="84"/>
      <c r="D15" s="8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2" t="s">
        <v>123</v>
      </c>
      <c r="C19" s="87"/>
      <c r="D19" s="88"/>
      <c r="E19" s="12">
        <f>SUM(E9,E11:E17)*(E18/100)</f>
        <v>960691.48136077391</v>
      </c>
      <c r="F19" s="9" t="s">
        <v>4</v>
      </c>
      <c r="G19" s="13"/>
      <c r="H19" s="14"/>
      <c r="I19" s="2"/>
    </row>
    <row r="20" spans="1:9" x14ac:dyDescent="0.25">
      <c r="A20" s="2"/>
      <c r="B20" s="86" t="s">
        <v>15</v>
      </c>
      <c r="C20" s="87"/>
      <c r="D20" s="88"/>
      <c r="E20" s="12">
        <f>'Fane 5. Individuelt eff.krav'!G12</f>
        <v>583915.35283334367</v>
      </c>
      <c r="F20" s="9" t="s">
        <v>4</v>
      </c>
      <c r="G20" s="15"/>
      <c r="H20" s="14"/>
      <c r="I20" s="2"/>
    </row>
    <row r="21" spans="1:9" x14ac:dyDescent="0.25">
      <c r="A21" s="2"/>
      <c r="B21" s="86" t="s">
        <v>16</v>
      </c>
      <c r="C21" s="87"/>
      <c r="D21" s="88"/>
      <c r="E21" s="12">
        <f>'Fane 6. Generelt eff.krav'!G17</f>
        <v>1023022.7952892586</v>
      </c>
      <c r="F21" s="9" t="s">
        <v>4</v>
      </c>
      <c r="G21" s="16"/>
      <c r="H21" s="17"/>
      <c r="I21" s="2"/>
    </row>
    <row r="22" spans="1:9" x14ac:dyDescent="0.25">
      <c r="A22" s="2"/>
      <c r="B22" s="93" t="s">
        <v>171</v>
      </c>
      <c r="C22" s="94"/>
      <c r="D22" s="95"/>
      <c r="E22" s="18">
        <f>SUM(E9,E11:E17,E19)-SUM(E20:E21)</f>
        <v>54250409.410996675</v>
      </c>
      <c r="F22" s="19" t="s">
        <v>4</v>
      </c>
      <c r="G22" s="18">
        <f>E22</f>
        <v>54250409.410996675</v>
      </c>
      <c r="H22" s="19" t="s">
        <v>4</v>
      </c>
      <c r="I22" s="2"/>
    </row>
    <row r="23" spans="1:9" x14ac:dyDescent="0.25">
      <c r="A23" s="2"/>
      <c r="B23" s="96" t="s">
        <v>17</v>
      </c>
      <c r="C23" s="97"/>
      <c r="D23" s="97"/>
      <c r="E23" s="97"/>
      <c r="F23" s="97"/>
      <c r="G23" s="97"/>
      <c r="H23" s="98"/>
      <c r="I23" s="2"/>
    </row>
    <row r="24" spans="1:9" x14ac:dyDescent="0.25">
      <c r="A24" s="2"/>
      <c r="B24" s="89" t="s">
        <v>55</v>
      </c>
      <c r="C24" s="90"/>
      <c r="D24" s="91"/>
      <c r="E24" s="18">
        <f>'Fane 7. Hist. over el. underdæk'!G13</f>
        <v>-1330147.5855379191</v>
      </c>
      <c r="F24" s="19" t="s">
        <v>4</v>
      </c>
      <c r="G24" s="18">
        <f>E24</f>
        <v>-1330147.5855379191</v>
      </c>
      <c r="H24" s="19" t="s">
        <v>4</v>
      </c>
      <c r="I24" s="2"/>
    </row>
    <row r="25" spans="1:9" x14ac:dyDescent="0.25">
      <c r="A25" s="2"/>
      <c r="B25" s="96" t="s">
        <v>98</v>
      </c>
      <c r="C25" s="97"/>
      <c r="D25" s="97"/>
      <c r="E25" s="97"/>
      <c r="F25" s="97"/>
      <c r="G25" s="97"/>
      <c r="H25" s="98"/>
      <c r="I25" s="2"/>
    </row>
    <row r="26" spans="1:9" x14ac:dyDescent="0.25">
      <c r="A26" s="2"/>
      <c r="B26" s="83" t="s">
        <v>105</v>
      </c>
      <c r="C26" s="84"/>
      <c r="D26" s="85"/>
      <c r="E26" s="12">
        <f>'Fane 9. Korrektion af PL2016'!G11</f>
        <v>-98520</v>
      </c>
      <c r="F26" s="9" t="s">
        <v>4</v>
      </c>
      <c r="G26" s="20"/>
      <c r="H26" s="11"/>
      <c r="I26" s="2"/>
    </row>
    <row r="27" spans="1:9" x14ac:dyDescent="0.25">
      <c r="A27" s="2"/>
      <c r="B27" s="83" t="s">
        <v>99</v>
      </c>
      <c r="C27" s="84"/>
      <c r="D27" s="85"/>
      <c r="E27" s="12">
        <f>'Fane 9. Korrektion af PL2016'!G17</f>
        <v>142273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3" t="s">
        <v>100</v>
      </c>
      <c r="C28" s="84"/>
      <c r="D28" s="85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3" t="s">
        <v>101</v>
      </c>
      <c r="C29" s="84"/>
      <c r="D29" s="85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3" t="s">
        <v>102</v>
      </c>
      <c r="C30" s="84"/>
      <c r="D30" s="85"/>
      <c r="E30" s="12">
        <f>'Fane 9. Korrektion af PL2016'!G35</f>
        <v>-455999.20499999996</v>
      </c>
      <c r="F30" s="9" t="s">
        <v>4</v>
      </c>
      <c r="G30" s="15"/>
      <c r="H30" s="14"/>
      <c r="I30" s="2"/>
    </row>
    <row r="31" spans="1:9" x14ac:dyDescent="0.25">
      <c r="A31" s="2"/>
      <c r="B31" s="89" t="s">
        <v>103</v>
      </c>
      <c r="C31" s="90"/>
      <c r="D31" s="91"/>
      <c r="E31" s="18">
        <f>SUM(E26:E30)</f>
        <v>-412246.20499999996</v>
      </c>
      <c r="F31" s="19" t="s">
        <v>4</v>
      </c>
      <c r="G31" s="18">
        <f>E31</f>
        <v>-412246.20499999996</v>
      </c>
      <c r="H31" s="19" t="s">
        <v>4</v>
      </c>
      <c r="I31" s="2"/>
    </row>
    <row r="32" spans="1:9" x14ac:dyDescent="0.25">
      <c r="A32" s="2"/>
      <c r="B32" s="96" t="s">
        <v>18</v>
      </c>
      <c r="C32" s="97"/>
      <c r="D32" s="97"/>
      <c r="E32" s="97"/>
      <c r="F32" s="97"/>
      <c r="G32" s="97"/>
      <c r="H32" s="98"/>
      <c r="I32" s="2"/>
    </row>
    <row r="33" spans="1:9" x14ac:dyDescent="0.25">
      <c r="A33" s="2"/>
      <c r="B33" s="89" t="s">
        <v>104</v>
      </c>
      <c r="C33" s="90"/>
      <c r="D33" s="91"/>
      <c r="E33" s="18">
        <f>'Fane 10. Kontrol af PL2016'!G36</f>
        <v>-12983870.043083377</v>
      </c>
      <c r="F33" s="19" t="s">
        <v>4</v>
      </c>
      <c r="G33" s="18">
        <f>E33</f>
        <v>-12983870.043083377</v>
      </c>
      <c r="H33" s="19" t="s">
        <v>4</v>
      </c>
      <c r="I33" s="2"/>
    </row>
    <row r="34" spans="1:9" x14ac:dyDescent="0.25">
      <c r="A34" s="2"/>
      <c r="B34" s="96" t="s">
        <v>62</v>
      </c>
      <c r="C34" s="97"/>
      <c r="D34" s="97"/>
      <c r="E34" s="97"/>
      <c r="F34" s="98"/>
      <c r="G34" s="21">
        <f>G22+G24+G31+G33</f>
        <v>39524145.577375382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2018'!G22</f>
        <v>54250409.410996675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2018'!E18/100)</f>
        <v>471798.5828034688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2018'!E18/100</f>
        <v>949382.16469244182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2018'!E18/100)*'Fane 5. Individuelt eff.krav'!$G$11/100</f>
        <v>576895.86627255206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1021693.0039941251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171</v>
      </c>
      <c r="C14" s="94"/>
      <c r="D14" s="95"/>
      <c r="E14" s="18">
        <f>$E$9+$E$11-$E$12-$E$13</f>
        <v>53601202.705422439</v>
      </c>
      <c r="F14" s="19" t="s">
        <v>4</v>
      </c>
      <c r="G14" s="18">
        <f>E14</f>
        <v>53601202.705422439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89" t="s">
        <v>55</v>
      </c>
      <c r="C16" s="90"/>
      <c r="D16" s="91"/>
      <c r="E16" s="18">
        <f>IF('Fane 7. Hist. over el. underdæk'!$G$12&gt;1,'Fane 7. Hist. over el. underdæk'!$G$13,0)</f>
        <v>-1330147.5855379191</v>
      </c>
      <c r="F16" s="19" t="s">
        <v>4</v>
      </c>
      <c r="G16" s="18">
        <f>E16</f>
        <v>-1330147.5855379191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52271055.119884521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17318997.541342873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37975485.652113065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797460.98180735996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56091944.175263293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157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158</v>
      </c>
      <c r="C11" s="106"/>
      <c r="D11" s="106"/>
      <c r="E11" s="56">
        <v>127522.5658</v>
      </c>
      <c r="F11" s="23" t="s">
        <v>4</v>
      </c>
      <c r="G11" s="27">
        <v>137362</v>
      </c>
      <c r="H11" s="23" t="s">
        <v>4</v>
      </c>
      <c r="I11" s="2"/>
    </row>
    <row r="12" spans="1:9" x14ac:dyDescent="0.25">
      <c r="A12" s="2"/>
      <c r="B12" s="105" t="s">
        <v>159</v>
      </c>
      <c r="C12" s="106"/>
      <c r="D12" s="106"/>
      <c r="E12" s="56">
        <v>218591.185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160</v>
      </c>
      <c r="C13" s="106"/>
      <c r="D13" s="106"/>
      <c r="E13" s="56">
        <v>32399.4126</v>
      </c>
      <c r="F13" s="23" t="s">
        <v>4</v>
      </c>
      <c r="G13" s="27">
        <v>39457</v>
      </c>
      <c r="H13" s="23" t="s">
        <v>4</v>
      </c>
      <c r="I13" s="2"/>
    </row>
    <row r="14" spans="1:9" x14ac:dyDescent="0.25">
      <c r="A14" s="2"/>
      <c r="B14" s="105" t="s">
        <v>161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162</v>
      </c>
      <c r="C15" s="106"/>
      <c r="D15" s="106"/>
      <c r="E15" s="56">
        <v>408947.07339999999</v>
      </c>
      <c r="F15" s="23" t="s">
        <v>4</v>
      </c>
      <c r="G15" s="27">
        <v>282605</v>
      </c>
      <c r="H15" s="23" t="s">
        <v>4</v>
      </c>
      <c r="I15" s="2"/>
    </row>
    <row r="16" spans="1:9" x14ac:dyDescent="0.25">
      <c r="A16" s="2"/>
      <c r="B16" s="105" t="s">
        <v>163</v>
      </c>
      <c r="C16" s="106"/>
      <c r="D16" s="106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5" t="s">
        <v>164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6" t="s">
        <v>134</v>
      </c>
      <c r="C18" s="97"/>
      <c r="D18" s="97"/>
      <c r="E18" s="97"/>
      <c r="F18" s="98"/>
      <c r="G18" s="21">
        <f>SUM(G10:G17)-SUM(E10:E17)</f>
        <v>-328036.23679999996</v>
      </c>
      <c r="H18" s="22" t="s">
        <v>4</v>
      </c>
      <c r="I18" s="2"/>
    </row>
    <row r="19" spans="1:9" x14ac:dyDescent="0.25">
      <c r="A19" s="2"/>
      <c r="B19" s="96" t="s">
        <v>135</v>
      </c>
      <c r="C19" s="97"/>
      <c r="D19" s="97"/>
      <c r="E19" s="97"/>
      <c r="F19" s="98"/>
      <c r="G19" s="21">
        <f>G18*(1+'Fane 2.1. Økonomisk ramme 2018'!E18/100)</f>
        <v>-333776.87094399997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2018'!E16:E17)</f>
        <v>55294483.193455935</v>
      </c>
      <c r="H9" s="23" t="s">
        <v>4</v>
      </c>
      <c r="I9" s="2"/>
    </row>
    <row r="10" spans="1:9" x14ac:dyDescent="0.25">
      <c r="A10" s="2"/>
      <c r="B10" s="48" t="s">
        <v>180</v>
      </c>
      <c r="C10" s="49"/>
      <c r="D10" s="49"/>
      <c r="E10" s="49"/>
      <c r="F10" s="50"/>
      <c r="G10" s="12">
        <v>-861511.22656078439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29">
        <v>1.0542738378977516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2018'!E18/100)*($G$11/100)</f>
        <v>583915.35283334367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17318997.541342873</v>
      </c>
      <c r="H9" s="23" t="s">
        <v>4</v>
      </c>
      <c r="I9" s="2"/>
    </row>
    <row r="10" spans="1:9" x14ac:dyDescent="0.25">
      <c r="A10" s="2"/>
      <c r="B10" s="52" t="s">
        <v>179</v>
      </c>
      <c r="C10" s="53"/>
      <c r="D10" s="53"/>
      <c r="E10" s="53"/>
      <c r="F10" s="54"/>
      <c r="G10" s="12">
        <v>-346379.95082685747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7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2018'!E18/100)*$G$11/100</f>
        <v>345392.76796700095</v>
      </c>
      <c r="H12" s="38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37975485.652113065</v>
      </c>
      <c r="H13" s="23" t="s">
        <v>4</v>
      </c>
      <c r="I13" s="2"/>
    </row>
    <row r="14" spans="1:9" x14ac:dyDescent="0.25">
      <c r="A14" s="2"/>
      <c r="B14" s="48" t="s">
        <v>181</v>
      </c>
      <c r="C14" s="49"/>
      <c r="D14" s="49"/>
      <c r="E14" s="49"/>
      <c r="F14" s="50"/>
      <c r="G14" s="12">
        <v>-349753.62794518302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0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2018'!E18/100)*$G$15/100</f>
        <v>677630.02732225764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1023022.7952892586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-13183461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-9193018.2433862425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-3990442.7566137575</v>
      </c>
      <c r="H11" s="39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3</v>
      </c>
      <c r="H12" s="23" t="s">
        <v>125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-1330147.5855379191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1327468</v>
      </c>
      <c r="F10" s="12">
        <f>E10/D10</f>
        <v>17699.573333333334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3726146</v>
      </c>
      <c r="F11" s="12">
        <f t="shared" ref="F11:F20" si="0">E11/D11</f>
        <v>49681.946666666663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629728</v>
      </c>
      <c r="F12" s="12">
        <f t="shared" si="0"/>
        <v>8396.373333333333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75</v>
      </c>
      <c r="E13" s="27">
        <v>516765</v>
      </c>
      <c r="F13" s="12">
        <f t="shared" si="0"/>
        <v>6890.2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50</v>
      </c>
      <c r="E14" s="27">
        <v>1236564</v>
      </c>
      <c r="F14" s="12">
        <f t="shared" si="0"/>
        <v>24731.279999999999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20</v>
      </c>
      <c r="E15" s="27">
        <v>274696</v>
      </c>
      <c r="F15" s="12">
        <f t="shared" si="0"/>
        <v>13734.8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10</v>
      </c>
      <c r="E16" s="27">
        <v>223856</v>
      </c>
      <c r="F16" s="12">
        <f t="shared" si="0"/>
        <v>22385.599999999999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60</v>
      </c>
      <c r="E17" s="27">
        <v>427406</v>
      </c>
      <c r="F17" s="12">
        <f t="shared" si="0"/>
        <v>7123.4333333333334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20</v>
      </c>
      <c r="E18" s="27">
        <v>1868856</v>
      </c>
      <c r="F18" s="12">
        <f t="shared" si="0"/>
        <v>93442.8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10</v>
      </c>
      <c r="E19" s="27">
        <v>61945</v>
      </c>
      <c r="F19" s="12">
        <f t="shared" si="0"/>
        <v>6194.5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60</v>
      </c>
      <c r="E20" s="27">
        <v>1457641</v>
      </c>
      <c r="F20" s="12">
        <f t="shared" si="0"/>
        <v>24294.016666666666</v>
      </c>
      <c r="G20" s="23" t="s">
        <v>4</v>
      </c>
      <c r="H20" s="2"/>
    </row>
    <row r="21" spans="1:8" x14ac:dyDescent="0.25">
      <c r="A21" s="2"/>
      <c r="B21" s="96" t="s">
        <v>76</v>
      </c>
      <c r="C21" s="97"/>
      <c r="D21" s="97"/>
      <c r="E21" s="98"/>
      <c r="F21" s="21">
        <f>SUM(F10:F20)</f>
        <v>274574.52333333332</v>
      </c>
      <c r="G21" s="22" t="s">
        <v>4</v>
      </c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</sheetData>
  <sheetProtection password="DFE9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2017-10-13T11:58:17Z</dcterms:modified>
</cp:coreProperties>
</file>