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Periodevise driftsomkostninger" sheetId="28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5" i="12" l="1"/>
  <c r="B4" i="12"/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9" i="12" s="1"/>
  <c r="B10" i="12" s="1"/>
  <c r="H3" i="17"/>
  <c r="B3" i="12" s="1"/>
  <c r="I2" i="15"/>
  <c r="K2" i="15" s="1"/>
  <c r="B2" i="12" s="1"/>
  <c r="B14" i="12" l="1"/>
  <c r="B16" i="12" s="1"/>
</calcChain>
</file>

<file path=xl/sharedStrings.xml><?xml version="1.0" encoding="utf-8"?>
<sst xmlns="http://schemas.openxmlformats.org/spreadsheetml/2006/main" count="102" uniqueCount="70">
  <si>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</si>
  <si>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</si>
  <si>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</si>
  <si>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</si>
  <si>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</si>
  <si>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</si>
  <si>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</si>
  <si>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</si>
  <si>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</si>
  <si>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</si>
  <si>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</si>
  <si>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</si>
  <si>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</si>
  <si>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</si>
  <si>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</si>
  <si>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</si>
  <si>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</si>
  <si>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</si>
  <si>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</si>
  <si>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</si>
  <si>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</si>
  <si>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</si>
  <si>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</si>
  <si>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</si>
  <si>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</si>
  <si>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</si>
  <si>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</si>
  <si>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</si>
  <si>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</si>
  <si>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</si>
  <si>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</si>
  <si>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</si>
  <si>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</si>
  <si>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</si>
  <si>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</si>
  <si>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</si>
  <si>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</si>
  <si>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</si>
  <si>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</si>
  <si>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</si>
  <si>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</si>
  <si>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</si>
  <si>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</si>
  <si>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</si>
  <si>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</si>
  <si>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</si>
  <si>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</si>
  <si>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</si>
  <si>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</si>
  <si>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</si>
  <si>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</si>
  <si>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</si>
  <si>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</si>
  <si>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</si>
  <si>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</si>
  <si>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</si>
  <si>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</si>
  <si>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</si>
  <si>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</si>
  <si>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</si>
  <si>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</si>
  <si>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</si>
  <si>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</si>
  <si>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</si>
  <si>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</si>
  <si>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</si>
  <si>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</si>
  <si>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</si>
  <si>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Periodevise driftsomkostninger 2017 tillæg</t>
  </si>
  <si>
    <t>Periodevise driftsomkostninger (2017 tillæg i 2015-priser)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</si>
</sst>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5" xfId="0" applyFont="1" applyBorder="1" applyAlignment="1"/>
    <xf numFmtId="0" fontId="3" fillId="0" borderId="24" xfId="0" applyFont="1" applyBorder="1" applyAlignment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7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9280947.6217870899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101491.61559999998</v>
      </c>
      <c r="C3" t="s">
        <v>10</v>
      </c>
    </row>
    <row r="4" spans="1:3" s="25" customFormat="1" x14ac:dyDescent="0.25">
      <c r="A4" s="5" t="s">
        <v>69</v>
      </c>
      <c r="B4" s="33">
        <f>'Periodevise driftsomkostninger'!B2</f>
        <v>249446.89821000001</v>
      </c>
      <c r="C4" s="21" t="s">
        <v>10</v>
      </c>
    </row>
    <row r="5" spans="1:3" s="25" customFormat="1" x14ac:dyDescent="0.25">
      <c r="A5" s="3" t="s">
        <v>11</v>
      </c>
      <c r="B5" s="45">
        <f>SUM(B2:B4)</f>
        <v>9631886.1355970893</v>
      </c>
      <c r="C5" s="54" t="s">
        <v>10</v>
      </c>
    </row>
    <row r="6" spans="1:3" x14ac:dyDescent="0.25">
      <c r="A6" s="44" t="s">
        <v>0</v>
      </c>
      <c r="B6" s="35">
        <f>Investeringer!E3</f>
        <v>2966335.6414625421</v>
      </c>
      <c r="C6" s="22" t="s">
        <v>10</v>
      </c>
    </row>
    <row r="7" spans="1:3" x14ac:dyDescent="0.25">
      <c r="A7" s="4" t="s">
        <v>1</v>
      </c>
      <c r="B7" s="32">
        <f>Investeringer!F3</f>
        <v>1264336.136156651</v>
      </c>
      <c r="C7" t="s">
        <v>10</v>
      </c>
    </row>
    <row r="8" spans="1:3" x14ac:dyDescent="0.25">
      <c r="A8" s="4" t="s">
        <v>2</v>
      </c>
      <c r="B8" s="32">
        <f>Investeringer!G3</f>
        <v>161333.33333333331</v>
      </c>
      <c r="C8" t="s">
        <v>10</v>
      </c>
    </row>
    <row r="9" spans="1:3" s="21" customFormat="1" x14ac:dyDescent="0.25">
      <c r="A9" s="4" t="s">
        <v>4</v>
      </c>
      <c r="B9" s="32">
        <f>'Finansielle omkostninger'!M3</f>
        <v>4523</v>
      </c>
      <c r="C9" t="s">
        <v>10</v>
      </c>
    </row>
    <row r="10" spans="1:3" s="21" customFormat="1" x14ac:dyDescent="0.25">
      <c r="A10" s="3" t="s">
        <v>44</v>
      </c>
      <c r="B10" s="45">
        <f>SUM(B6:B9)</f>
        <v>4396528.1109525263</v>
      </c>
      <c r="C10" s="54" t="s">
        <v>10</v>
      </c>
    </row>
    <row r="11" spans="1:3" s="21" customFormat="1" x14ac:dyDescent="0.25">
      <c r="A11" s="4" t="s">
        <v>9</v>
      </c>
      <c r="B11" s="32">
        <f>'Ikke-påvirkelige omkostninger'!M2</f>
        <v>3516014</v>
      </c>
      <c r="C11" t="s">
        <v>10</v>
      </c>
    </row>
    <row r="12" spans="1:3" s="21" customFormat="1" x14ac:dyDescent="0.25">
      <c r="A12" s="3" t="s">
        <v>65</v>
      </c>
      <c r="B12" s="45">
        <f>SUM(B11:B11)</f>
        <v>3516014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54</v>
      </c>
      <c r="B14" s="34">
        <f>SUM(B5,B10,B12)</f>
        <v>17544428.246549614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48</v>
      </c>
      <c r="B16" s="34">
        <f>B14*Pristalsregulering!C8*Pristalsregulering!C9</f>
        <v>17699726.963836726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  <hyperlink ref="A4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12020674</v>
      </c>
      <c r="C2" s="46">
        <v>0</v>
      </c>
      <c r="D2" s="46">
        <f>B2+C2</f>
        <v>12020674</v>
      </c>
      <c r="E2" s="47">
        <f>D2</f>
        <v>12020674</v>
      </c>
      <c r="F2" s="46">
        <v>9280947.6217870899</v>
      </c>
      <c r="G2" s="46">
        <v>0</v>
      </c>
      <c r="H2" s="46">
        <f>F2-G2</f>
        <v>9280947.6217870899</v>
      </c>
      <c r="I2" s="46">
        <f>AVERAGEIF(E2:E4,"&lt;&gt;0")</f>
        <v>12250590.470893333</v>
      </c>
      <c r="J2" s="46">
        <v>6429572.6970000006</v>
      </c>
      <c r="K2" s="36">
        <f>IF(H2&gt;I2,IF(I2&gt;J2,I2,J2),H2)</f>
        <v>9280947.6217870899</v>
      </c>
    </row>
    <row r="3" spans="1:11" s="22" customFormat="1" x14ac:dyDescent="0.25">
      <c r="A3" s="27">
        <v>2014</v>
      </c>
      <c r="B3" s="46">
        <v>11240157</v>
      </c>
      <c r="C3" s="46"/>
      <c r="D3" s="46">
        <f t="shared" ref="D3:D4" si="0">B3+C3</f>
        <v>11240157</v>
      </c>
      <c r="E3" s="47">
        <f>D3*Pristalsregulering!C7</f>
        <v>11249149.125599999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13272090</v>
      </c>
      <c r="C4" s="46"/>
      <c r="D4" s="46">
        <f t="shared" si="0"/>
        <v>13272090</v>
      </c>
      <c r="E4" s="47">
        <f>D4*Pristalsregulering!$C$6*Pristalsregulering!$C$7</f>
        <v>13481948.287079999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37500</v>
      </c>
      <c r="C3" s="39">
        <v>77640</v>
      </c>
      <c r="D3" s="39">
        <v>0</v>
      </c>
      <c r="E3" s="38">
        <f>B3</f>
        <v>37500</v>
      </c>
      <c r="F3" s="39">
        <f t="shared" ref="F3:G3" si="0">C3</f>
        <v>77640</v>
      </c>
      <c r="G3" s="40">
        <f t="shared" si="0"/>
        <v>0</v>
      </c>
      <c r="H3" s="41">
        <f>IF(E3=0,0,AVERAGEIF(E3:E5,"&lt;&gt;0"))+IF(F3=0,0,AVERAGEIF(F3:F5,"&lt;&gt;0"))+IF(G3=0,0,AVERAGEIF(G3:G5,"&lt;&gt;0"))</f>
        <v>101491.61559999998</v>
      </c>
    </row>
    <row r="4" spans="1:8" x14ac:dyDescent="0.25">
      <c r="A4" s="30">
        <v>2014</v>
      </c>
      <c r="B4" s="38">
        <v>30000</v>
      </c>
      <c r="C4" s="39">
        <v>58800</v>
      </c>
      <c r="D4" s="39">
        <v>10833</v>
      </c>
      <c r="E4" s="38">
        <f>B4*Pristalsregulering!$C$7</f>
        <v>30023.999999999996</v>
      </c>
      <c r="F4" s="39">
        <f>C4*Pristalsregulering!$C$7</f>
        <v>58847.039999999994</v>
      </c>
      <c r="G4" s="40">
        <f>D4*Pristalsregulering!$C$7</f>
        <v>10841.666399999998</v>
      </c>
      <c r="H4" s="39"/>
    </row>
    <row r="5" spans="1:8" x14ac:dyDescent="0.25">
      <c r="A5" s="30">
        <v>2013</v>
      </c>
      <c r="B5" s="38">
        <v>42500</v>
      </c>
      <c r="C5" s="39">
        <v>56400</v>
      </c>
      <c r="D5" s="39">
        <v>0</v>
      </c>
      <c r="E5" s="38">
        <f>B5*Pristalsregulering!$C$7*Pristalsregulering!$C$6</f>
        <v>43172.009999999987</v>
      </c>
      <c r="F5" s="39">
        <f>C5*Pristalsregulering!$C$7*Pristalsregulering!$C$6</f>
        <v>57291.796799999989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B2"/>
  <sheetViews>
    <sheetView workbookViewId="0"/>
  </sheetViews>
  <sheetFormatPr defaultColWidth="0" defaultRowHeight="15" customHeight="1" zeroHeight="1" x14ac:dyDescent="0.25"/>
  <cols>
    <col min="1" max="1" width="10.5703125" style="21" bestFit="1" customWidth="1"/>
    <col min="2" max="2" width="40" style="21" bestFit="1" customWidth="1"/>
    <col min="3" max="16384" width="9.140625" style="21" hidden="1"/>
  </cols>
  <sheetData>
    <row r="1" spans="1:2" ht="15.75" thickBot="1" x14ac:dyDescent="0.3">
      <c r="A1" s="71" t="s">
        <v>12</v>
      </c>
      <c r="B1" s="72" t="s">
        <v>68</v>
      </c>
    </row>
    <row r="2" spans="1:2" ht="15.75" thickTop="1" x14ac:dyDescent="0.25">
      <c r="A2" s="27">
        <v>2015</v>
      </c>
      <c r="B2" s="46">
        <v>249446.89821000001</v>
      </c>
    </row>
  </sheetData>
  <sheetProtection password="DFE9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2724661.0281000705</v>
      </c>
      <c r="C3" s="35">
        <v>1228628.4400000002</v>
      </c>
      <c r="D3" s="37">
        <v>161333.33333333331</v>
      </c>
      <c r="E3" s="32">
        <f>B3*Pristalsregulering!C2*Pristalsregulering!C3*Pristalsregulering!C4*Pristalsregulering!C5*Pristalsregulering!C6*Pristalsregulering!C7</f>
        <v>2966335.6414625421</v>
      </c>
      <c r="F3" s="32">
        <v>1264336.136156651</v>
      </c>
      <c r="G3" s="32">
        <f>D3</f>
        <v>161333.33333333331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4523</v>
      </c>
      <c r="D3" s="35">
        <v>0</v>
      </c>
      <c r="E3" s="37">
        <v>0</v>
      </c>
      <c r="F3" s="35">
        <f>B3</f>
        <v>0</v>
      </c>
      <c r="G3" s="35">
        <f>C3</f>
        <v>4523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4523</v>
      </c>
      <c r="L3" s="40">
        <f>AVERAGE(H3:H5)+AVERAGE(I3:I5)</f>
        <v>0</v>
      </c>
      <c r="M3" s="41">
        <f>SUM(J3:L3)</f>
        <v>4523</v>
      </c>
      <c r="N3" s="22"/>
    </row>
    <row r="4" spans="1:14" x14ac:dyDescent="0.25">
      <c r="A4" s="27">
        <v>2014</v>
      </c>
      <c r="B4" s="42">
        <v>0</v>
      </c>
      <c r="C4" s="35">
        <v>35070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35098.055999999997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497846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505717.94095199986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2200000</v>
      </c>
      <c r="F2" s="39">
        <v>0</v>
      </c>
      <c r="G2" s="39">
        <v>0</v>
      </c>
      <c r="H2" s="39">
        <v>1283491</v>
      </c>
      <c r="I2" s="39">
        <v>0</v>
      </c>
      <c r="J2" s="39"/>
      <c r="K2" s="39"/>
      <c r="L2" s="40">
        <v>0</v>
      </c>
      <c r="M2" s="41">
        <f>SUM(B2:L2)</f>
        <v>3516014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2017-09-15T12:29:52Z</dcterms:modified>
</cp:coreProperties>
</file>