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2" activeTab="2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20" i="19"/>
  <c r="G21" i="19" s="1"/>
  <c r="F62" i="11" l="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1" i="2"/>
  <c r="E10" i="15" s="1"/>
  <c r="G12" i="7"/>
  <c r="E9" i="2" l="1"/>
  <c r="E15" i="13"/>
  <c r="F11" i="11"/>
  <c r="F63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64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<sst xmlns="http://schemas.openxmlformats.org/spreadsheetml/2006/main" count="465" uniqueCount="206">
  <si>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</si>
  <si>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</si>
  <si>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</si>
  <si>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</si>
  <si>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</si>
  <si>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</si>
  <si>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</si>
  <si>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</si>
  <si>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</si>
  <si>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</si>
  <si>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</si>
  <si>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</si>
  <si>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</si>
  <si>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</si>
  <si>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</si>
  <si>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</si>
  <si>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</si>
  <si>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</si>
  <si>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</si>
  <si>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</si>
  <si>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</si>
  <si>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</si>
  <si>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</si>
  <si>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</si>
  <si>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</si>
  <si>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</si>
  <si>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</si>
  <si>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</si>
  <si>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</si>
  <si>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</si>
  <si>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</si>
  <si>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</si>
  <si>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</si>
  <si>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</si>
  <si>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</si>
  <si>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</si>
  <si>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</si>
  <si>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</si>
  <si>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</si>
  <si>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</si>
  <si>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</si>
  <si>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</si>
  <si>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</si>
  <si>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</si>
  <si>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</si>
  <si>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</si>
  <si>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</si>
  <si>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</si>
  <si>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</si>
  <si>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</si>
  <si>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</si>
  <si>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</si>
  <si>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</si>
  <si>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</si>
  <si>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</si>
  <si>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</si>
  <si>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</si>
  <si>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</si>
  <si>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</si>
  <si>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</si>
  <si>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</si>
  <si>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</si>
  <si>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</si>
  <si>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</si>
  <si>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</si>
  <si>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</si>
  <si>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</si>
  <si>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</si>
  <si>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</si>
  <si>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</si>
  <si>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</si>
  <si>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</si>
  <si>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</si>
  <si>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</si>
  <si>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</si>
  <si>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</si>
  <si>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</si>
  <si>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</si>
  <si>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</si>
  <si>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</si>
  <si>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</si>
  <si>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</si>
  <si>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</si>
  <si>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</si>
  <si>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</si>
  <si>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</si>
  <si>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</si>
  <si>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</si>
  <si>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</si>
  <si>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</si>
  <si>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</si>
  <si>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</si>
  <si>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</si>
  <si>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</si>
  <si>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</si>
  <si>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</si>
  <si>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</si>
  <si>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</si>
  <si>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</si>
  <si>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</si>
  <si>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</si>
  <si>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</si>
  <si>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</si>
  <si>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</si>
  <si>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</si>
  <si>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</si>
  <si>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</si>
  <si>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</si>
  <si>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</si>
  <si>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</si>
  <si>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</si>
  <si>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</si>
  <si>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</si>
  <si>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</si>
  <si>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</si>
  <si>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</si>
  <si>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</si>
  <si>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</si>
  <si>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</si>
  <si>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</si>
  <si>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</si>
  <si>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</si>
  <si>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</si>
  <si>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</si>
  <si>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</si>
  <si>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</si>
  <si>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</si>
  <si>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</si>
  <si>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</si>
  <si>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</si>
  <si>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</si>
  <si>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</si>
  <si>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</si>
  <si>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</si>
  <si>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</si>
  <si>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</si>
  <si>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</si>
  <si>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</si>
  <si>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</si>
  <si>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</si>
  <si>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</si>
  <si>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</si>
  <si>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</si>
  <si>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</si>
  <si>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</si>
  <si>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</si>
  <si>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</si>
  <si>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</si>
  <si>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</si>
  <si>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Pumpestationer i brønde (&lt; 6,25 m2), Mek/EL</t>
  </si>
  <si>
    <t>Pumpestationer i brønde (&lt; 6,25 m2), Konstruktioner</t>
  </si>
  <si>
    <t>Pumpestationer i brønde (&lt; 6,25 m2), SRO</t>
  </si>
  <si>
    <t xml:space="preserve">Adgangsvej </t>
  </si>
  <si>
    <t>Stik</t>
  </si>
  <si>
    <t>Brønde</t>
  </si>
  <si>
    <t>Ø 200 mm &lt; Ledningsnet ≤ Ø 500 mm</t>
  </si>
  <si>
    <t xml:space="preserve">Port - til truckrum </t>
  </si>
  <si>
    <t>Værksteder, garager</t>
  </si>
  <si>
    <t xml:space="preserve">Port - Hal 1 </t>
  </si>
  <si>
    <t>Køretøjer, entreprenørmaskiner</t>
  </si>
  <si>
    <t>Køretøjer, små lastvogne (&lt; 3.500 kg.)</t>
  </si>
  <si>
    <t>Andre bygninger (tekniske installationer, målere mv.)</t>
  </si>
  <si>
    <t>Pumpestationer m. overbygning (&lt; 20 m2), SRO</t>
  </si>
  <si>
    <t>Strømpeforing ≤ Ø 200 mm</t>
  </si>
  <si>
    <t>Ø 1000 mm &lt; Ledningsnet ≤ Ø 1200 mm</t>
  </si>
  <si>
    <t>Ledningsnet ≤ Ø 200 mm</t>
  </si>
  <si>
    <t>Kælder (&lt; 7 m2)</t>
  </si>
  <si>
    <t>Ø 500 mm &lt; Ledningsnet ≤ Ø 800 mm</t>
  </si>
  <si>
    <t>Strømpeforing Ø 500 mm &lt; Ledningsnet ≤ Ø 800 mm</t>
  </si>
  <si>
    <t>Strømpeforing Ø 200 mm &lt; Ledningsnet ≤ Ø 500 mm</t>
  </si>
  <si>
    <t>Forsinkelsesbassiner, lukkede med automatisk rensning og SRO Miljøklasse A (1.000-3.000 m3) - Konstruktioner</t>
  </si>
  <si>
    <t xml:space="preserve">Olieudskiller </t>
  </si>
  <si>
    <t>Pumpestationer m. overbygning (&lt; 20 m2),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</si>
  <si>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</si>
  <si>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</si>
  <si>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</si>
  <si>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</si>
  <si>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</si>
  <si>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</si>
  <si>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</si>
  <si>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</si>
  <si>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Akkumuleret restskat </t>
  </si>
  <si>
    <t xml:space="preserve">Undersøgelsesudgifter i forbindelse med fusion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</si>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</sst>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0.0"/>
    <numFmt numFmtId="167" formatCode="\(#,##0\);#,##0_)"/>
    <numFmt numFmtId="168" formatCode="#,##0_);\(#,##0\);0_);@"/>
    <numFmt numFmtId="169" formatCode="#,##0,_);\(#,##0,\)"/>
    <numFmt numFmtId="170" formatCode="\(#,##0,\);#,##0,_)"/>
    <numFmt numFmtId="171" formatCode="\(#,##0.00\);#,##0.00_)"/>
    <numFmt numFmtId="172" formatCode="_-* #,##0.00_-;\-* #,##0.00_-;_-* &quot;-&quot;??_-;_-@_-"/>
    <numFmt numFmtId="173" formatCode="_ &quot;kr&quot;\ * #,##0.00_ ;_ &quot;kr&quot;\ * \-#,##0.00_ ;_ &quot;kr&quot;\ * &quot;-&quot;??_ ;_ @_ "/>
  </numFmts>
  <fonts count="5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165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15" applyNumberFormat="0" applyAlignment="0" applyProtection="0"/>
    <xf numFmtId="0" fontId="25" fillId="17" borderId="16" applyNumberFormat="0" applyAlignment="0" applyProtection="0"/>
    <xf numFmtId="0" fontId="26" fillId="17" borderId="15" applyNumberFormat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29" fillId="0" borderId="0" applyNumberFormat="0" applyFill="0" applyBorder="0" applyAlignment="0" applyProtection="0"/>
    <xf numFmtId="0" fontId="13" fillId="19" borderId="1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1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" fillId="4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43" borderId="0" applyNumberFormat="0" applyBorder="0" applyAlignment="0" applyProtection="0"/>
    <xf numFmtId="0" fontId="13" fillId="19" borderId="19" applyNumberFormat="0" applyFont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68" fontId="16" fillId="0" borderId="0"/>
    <xf numFmtId="3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3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9" fontId="33" fillId="0" borderId="0" applyFill="0" applyBorder="0" applyProtection="0">
      <alignment horizontal="center"/>
    </xf>
    <xf numFmtId="37" fontId="33" fillId="0" borderId="21" applyFill="0" applyAlignment="0" applyProtection="0"/>
    <xf numFmtId="167" fontId="33" fillId="0" borderId="21" applyFill="0" applyAlignment="0" applyProtection="0"/>
    <xf numFmtId="169" fontId="33" fillId="0" borderId="21" applyFill="0" applyAlignment="0" applyProtection="0"/>
    <xf numFmtId="170" fontId="33" fillId="0" borderId="21" applyFill="0" applyAlignment="0" applyProtection="0"/>
    <xf numFmtId="43" fontId="16" fillId="0" borderId="0" applyFont="0" applyFill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2" fontId="1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49" borderId="22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6" fillId="0" borderId="27" applyNumberFormat="0" applyFill="0" applyAlignment="0" applyProtection="0"/>
    <xf numFmtId="0" fontId="47" fillId="64" borderId="0" applyNumberFormat="0" applyBorder="0" applyAlignment="0" applyProtection="0"/>
    <xf numFmtId="0" fontId="16" fillId="65" borderId="28" applyNumberFormat="0" applyFont="0" applyAlignment="0" applyProtection="0"/>
    <xf numFmtId="0" fontId="48" fillId="62" borderId="29" applyNumberFormat="0" applyAlignment="0" applyProtection="0"/>
    <xf numFmtId="9" fontId="4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/>
    <xf numFmtId="37" fontId="52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37" fontId="52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8" fontId="16" fillId="0" borderId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37" fontId="52" fillId="0" borderId="0"/>
    <xf numFmtId="0" fontId="16" fillId="0" borderId="0"/>
    <xf numFmtId="0" fontId="16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53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55" fillId="0" borderId="0" applyNumberFormat="0" applyBorder="0" applyAlignment="0"/>
    <xf numFmtId="0" fontId="55" fillId="0" borderId="0" applyNumberFormat="0" applyBorder="0" applyAlignment="0"/>
    <xf numFmtId="0" fontId="13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0" borderId="0"/>
    <xf numFmtId="0" fontId="16" fillId="0" borderId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16" fillId="65" borderId="28" applyNumberFormat="0" applyFont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50" fillId="0" borderId="30" applyNumberFormat="0" applyFill="0" applyAlignment="0" applyProtection="0"/>
    <xf numFmtId="43" fontId="45" fillId="0" borderId="0" applyFont="0" applyFill="0" applyBorder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5" fillId="0" borderId="0" applyNumberFormat="0" applyBorder="0" applyAlignment="0"/>
    <xf numFmtId="0" fontId="16" fillId="0" borderId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3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5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122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6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topLeftCell="A10" zoomScaleNormal="100" workbookViewId="0">
      <selection activeCell="G40" sqref="G40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194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26065060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24996000</v>
      </c>
      <c r="H10" s="23" t="s">
        <v>4</v>
      </c>
      <c r="I10" s="2"/>
    </row>
    <row r="11" spans="1:9" x14ac:dyDescent="0.25">
      <c r="A11" s="2"/>
      <c r="B11" s="85" t="s">
        <v>195</v>
      </c>
      <c r="C11" s="86"/>
      <c r="D11" s="86"/>
      <c r="E11" s="86"/>
      <c r="F11" s="87"/>
      <c r="G11" s="21">
        <f>G9-G10</f>
        <v>1069060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196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-603093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-600000</v>
      </c>
      <c r="H16" s="23" t="s">
        <v>4</v>
      </c>
      <c r="I16" s="2"/>
    </row>
    <row r="17" spans="1:9" x14ac:dyDescent="0.25">
      <c r="A17" s="2"/>
      <c r="B17" s="85" t="s">
        <v>196</v>
      </c>
      <c r="C17" s="86"/>
      <c r="D17" s="86"/>
      <c r="E17" s="86"/>
      <c r="F17" s="87"/>
      <c r="G17" s="21">
        <f>G15-G16</f>
        <v>-3093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197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0</v>
      </c>
      <c r="H22" s="23" t="s">
        <v>4</v>
      </c>
      <c r="I22" s="2"/>
    </row>
    <row r="23" spans="1:9" x14ac:dyDescent="0.25">
      <c r="A23" s="2"/>
      <c r="B23" s="85" t="s">
        <v>197</v>
      </c>
      <c r="C23" s="86"/>
      <c r="D23" s="86"/>
      <c r="E23" s="86"/>
      <c r="F23" s="87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198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ht="15" customHeight="1" x14ac:dyDescent="0.25">
      <c r="A29" s="2"/>
      <c r="B29" s="105" t="s">
        <v>198</v>
      </c>
      <c r="C29" s="106"/>
      <c r="D29" s="106"/>
      <c r="E29" s="106"/>
      <c r="F29" s="107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88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2016'!F64</f>
        <v>587827.57666666643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412333.33333333337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175494.24333333306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199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631149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647673</v>
      </c>
      <c r="H40" s="23" t="s">
        <v>4</v>
      </c>
      <c r="I40" s="2"/>
    </row>
    <row r="41" spans="1:9" x14ac:dyDescent="0.25">
      <c r="A41" s="2"/>
      <c r="B41" s="85" t="s">
        <v>199</v>
      </c>
      <c r="C41" s="86"/>
      <c r="D41" s="86"/>
      <c r="E41" s="86"/>
      <c r="F41" s="87"/>
      <c r="G41" s="21">
        <f>G39-G40</f>
        <v>-16524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24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91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74494509.353968039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23390113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4710954.8600000003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2932947.7733333334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939880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31973895.633333333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4455928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454614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4910542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-8432837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-3590705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-18282835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-30306377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6578060.6333333328</v>
      </c>
      <c r="F28" s="38" t="s">
        <v>4</v>
      </c>
      <c r="G28" s="1">
        <f>IF(E28&lt;0,0,-E28)</f>
        <v>-6578060.6333333328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9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70258018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2117415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72375433</v>
      </c>
      <c r="F35" s="38" t="s">
        <v>4</v>
      </c>
      <c r="G35" s="18">
        <f>-E35</f>
        <v>-72375433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-4458984.2793653011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191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8" t="s">
        <v>47</v>
      </c>
      <c r="E9" s="118"/>
      <c r="F9" s="118" t="s">
        <v>129</v>
      </c>
      <c r="G9" s="118"/>
      <c r="H9" s="2"/>
    </row>
    <row r="10" spans="1:8" x14ac:dyDescent="0.25">
      <c r="A10" s="2"/>
      <c r="B10" s="120" t="s">
        <v>192</v>
      </c>
      <c r="C10" s="121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187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205</v>
      </c>
      <c r="C16" s="92"/>
      <c r="D16" s="92"/>
      <c r="E16" s="93"/>
      <c r="F16" s="118" t="s">
        <v>188</v>
      </c>
      <c r="G16" s="118"/>
      <c r="H16" s="2"/>
    </row>
    <row r="17" spans="1:8" x14ac:dyDescent="0.25">
      <c r="A17" s="2"/>
      <c r="B17" s="100" t="s">
        <v>201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189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190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120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8" t="s">
        <v>47</v>
      </c>
      <c r="E9" s="118"/>
      <c r="F9" s="118" t="s">
        <v>129</v>
      </c>
      <c r="G9" s="118"/>
      <c r="H9" s="2"/>
    </row>
    <row r="10" spans="1:8" x14ac:dyDescent="0.25">
      <c r="A10" s="2"/>
      <c r="B10" s="35" t="s">
        <v>200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topLeftCell="A4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65920679.497382298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23210466.353459839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omk.'!G21</f>
        <v>3398251.4865640011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203</v>
      </c>
      <c r="C12" s="49"/>
      <c r="D12" s="50"/>
      <c r="E12" s="12">
        <f>'Fane 5. Individuelt eff.krav'!G10</f>
        <v>-573452.35847552109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183</v>
      </c>
      <c r="C13" s="97"/>
      <c r="D13" s="98"/>
      <c r="E13" s="12">
        <f>'Fane 3. Korrigeret grundlag'!G22</f>
        <v>0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187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1203045.8759457385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57974.144591071636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786841.48549391108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193</v>
      </c>
      <c r="C23" s="102"/>
      <c r="D23" s="103"/>
      <c r="E23" s="18">
        <f>SUM(E9,E11:E18,E20)-SUM(E21:E22)</f>
        <v>69103708.871331528</v>
      </c>
      <c r="F23" s="19" t="s">
        <v>4</v>
      </c>
      <c r="G23" s="18">
        <f>E23</f>
        <v>69103708.871331528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-3283159.4074074081</v>
      </c>
      <c r="F25" s="19" t="s">
        <v>4</v>
      </c>
      <c r="G25" s="18">
        <f>E25</f>
        <v>-3283159.4074074081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1069060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-3093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175494.24333333306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-16524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1224937.2433333332</v>
      </c>
      <c r="F33" s="19" t="s">
        <v>4</v>
      </c>
      <c r="G33" s="18">
        <f>E33</f>
        <v>1224937.2433333332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-4458984.2793653011</v>
      </c>
      <c r="F35" s="19" t="s">
        <v>4</v>
      </c>
      <c r="G35" s="18">
        <f>E35</f>
        <v>-4458984.2793653011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62586502.427892148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tabSelected="1" view="pageLayout" zoomScaleNormal="100" workbookViewId="0">
      <selection activeCell="E14" sqref="E14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69103708.871331528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27074370.402224258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183</v>
      </c>
      <c r="C11" s="59"/>
      <c r="D11" s="60"/>
      <c r="E11" s="12">
        <v>0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1209314.9052483018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57826.346877538439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785892.66532390367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193</v>
      </c>
      <c r="C15" s="102"/>
      <c r="D15" s="103"/>
      <c r="E15" s="18">
        <f>$E$9+$E$12-$E$13-$E$14+E11</f>
        <v>69469304.764378384</v>
      </c>
      <c r="F15" s="19" t="s">
        <v>4</v>
      </c>
      <c r="G15" s="18">
        <f>E15</f>
        <v>69469304.764378384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-3283159.4074074081</v>
      </c>
      <c r="F17" s="19" t="s">
        <v>4</v>
      </c>
      <c r="G17" s="18">
        <f>E17</f>
        <v>-3283159.4074074081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66186145.356970973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>
      <selection activeCell="G21" sqref="G21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141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11735780.545259675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30974432.59866279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23210466.353459839</v>
      </c>
      <c r="H11" s="23" t="s">
        <v>4</v>
      </c>
      <c r="I11" s="2"/>
    </row>
    <row r="12" spans="1:9" ht="17.25" customHeight="1" x14ac:dyDescent="0.25">
      <c r="A12" s="2"/>
      <c r="B12" s="105" t="s">
        <v>145</v>
      </c>
      <c r="C12" s="106"/>
      <c r="D12" s="106"/>
      <c r="E12" s="106"/>
      <c r="F12" s="107"/>
      <c r="G12" s="21">
        <f>SUM(G9:G11)</f>
        <v>65920679.497382298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183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184</v>
      </c>
      <c r="C20" s="89"/>
      <c r="D20" s="89"/>
      <c r="E20" s="89"/>
      <c r="F20" s="90"/>
      <c r="G20" s="27">
        <v>0</v>
      </c>
      <c r="H20" s="23" t="s">
        <v>4</v>
      </c>
      <c r="I20" s="2"/>
    </row>
    <row r="21" spans="1:9" x14ac:dyDescent="0.25">
      <c r="A21" s="2"/>
      <c r="B21" s="100" t="s">
        <v>185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5" t="s">
        <v>186</v>
      </c>
      <c r="C22" s="106"/>
      <c r="D22" s="106"/>
      <c r="E22" s="106"/>
      <c r="F22" s="107"/>
      <c r="G22" s="21">
        <f>SUM(G20:G21)</f>
        <v>0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>
      <selection activeCell="C24" sqref="C24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173</v>
      </c>
      <c r="C10" s="109"/>
      <c r="D10" s="109"/>
      <c r="E10" s="56">
        <v>93826.1008</v>
      </c>
      <c r="F10" s="23" t="s">
        <v>4</v>
      </c>
      <c r="G10" s="27">
        <v>94184</v>
      </c>
      <c r="H10" s="23" t="s">
        <v>4</v>
      </c>
      <c r="I10" s="2"/>
    </row>
    <row r="11" spans="1:9" x14ac:dyDescent="0.25">
      <c r="A11" s="2"/>
      <c r="B11" s="108" t="s">
        <v>174</v>
      </c>
      <c r="C11" s="109"/>
      <c r="D11" s="109"/>
      <c r="E11" s="56">
        <v>451006.63740000001</v>
      </c>
      <c r="F11" s="23" t="s">
        <v>4</v>
      </c>
      <c r="G11" s="27">
        <v>554534</v>
      </c>
      <c r="H11" s="23" t="s">
        <v>4</v>
      </c>
      <c r="I11" s="2"/>
    </row>
    <row r="12" spans="1:9" x14ac:dyDescent="0.25">
      <c r="A12" s="2"/>
      <c r="B12" s="108" t="s">
        <v>175</v>
      </c>
      <c r="C12" s="109"/>
      <c r="D12" s="109"/>
      <c r="E12" s="56">
        <v>185983.56659999999</v>
      </c>
      <c r="F12" s="23" t="s">
        <v>4</v>
      </c>
      <c r="G12" s="27">
        <v>5344270</v>
      </c>
      <c r="H12" s="23" t="s">
        <v>4</v>
      </c>
      <c r="I12" s="2"/>
    </row>
    <row r="13" spans="1:9" x14ac:dyDescent="0.25">
      <c r="A13" s="2"/>
      <c r="B13" s="108" t="s">
        <v>176</v>
      </c>
      <c r="C13" s="109"/>
      <c r="D13" s="109"/>
      <c r="E13" s="56">
        <v>32399.4126</v>
      </c>
      <c r="F13" s="23" t="s">
        <v>4</v>
      </c>
      <c r="G13" s="27">
        <v>64404</v>
      </c>
      <c r="H13" s="23" t="s">
        <v>4</v>
      </c>
      <c r="I13" s="2"/>
    </row>
    <row r="14" spans="1:9" x14ac:dyDescent="0.25">
      <c r="A14" s="2"/>
      <c r="B14" s="108" t="s">
        <v>177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178</v>
      </c>
      <c r="C15" s="109"/>
      <c r="D15" s="109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179</v>
      </c>
      <c r="C16" s="109"/>
      <c r="D16" s="109"/>
      <c r="E16" s="56">
        <v>22156174.3818</v>
      </c>
      <c r="F16" s="23" t="s">
        <v>4</v>
      </c>
      <c r="G16" s="27">
        <v>19347815</v>
      </c>
      <c r="H16" s="23" t="s">
        <v>4</v>
      </c>
      <c r="I16" s="2"/>
    </row>
    <row r="17" spans="1:9" x14ac:dyDescent="0.25">
      <c r="A17" s="2"/>
      <c r="B17" s="108" t="s">
        <v>180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0" t="s">
        <v>181</v>
      </c>
      <c r="C18" s="111"/>
      <c r="D18" s="111"/>
      <c r="E18" s="56">
        <v>0</v>
      </c>
      <c r="F18" s="23" t="s">
        <v>4</v>
      </c>
      <c r="G18" s="27">
        <v>551353</v>
      </c>
      <c r="H18" s="23" t="s">
        <v>4</v>
      </c>
      <c r="I18" s="2"/>
    </row>
    <row r="19" spans="1:9" x14ac:dyDescent="0.25">
      <c r="A19" s="2"/>
      <c r="B19" s="110" t="s">
        <v>182</v>
      </c>
      <c r="C19" s="111"/>
      <c r="D19" s="111"/>
      <c r="E19" s="56">
        <v>0</v>
      </c>
      <c r="F19" s="23" t="s">
        <v>4</v>
      </c>
      <c r="G19" s="27">
        <v>302635</v>
      </c>
      <c r="H19" s="23" t="s">
        <v>4</v>
      </c>
      <c r="I19" s="2"/>
    </row>
    <row r="20" spans="1:9" x14ac:dyDescent="0.25">
      <c r="A20" s="2"/>
      <c r="B20" s="85" t="s">
        <v>136</v>
      </c>
      <c r="C20" s="86"/>
      <c r="D20" s="86"/>
      <c r="E20" s="86"/>
      <c r="F20" s="87"/>
      <c r="G20" s="21">
        <f>SUM(G10:G19)-SUM(E10:E19)</f>
        <v>3339804.9008000009</v>
      </c>
      <c r="H20" s="22" t="s">
        <v>4</v>
      </c>
      <c r="I20" s="2"/>
    </row>
    <row r="21" spans="1:9" x14ac:dyDescent="0.25">
      <c r="A21" s="2"/>
      <c r="B21" s="85" t="s">
        <v>137</v>
      </c>
      <c r="C21" s="86"/>
      <c r="D21" s="86"/>
      <c r="E21" s="86"/>
      <c r="F21" s="87"/>
      <c r="G21" s="21">
        <f>G20*(1+'Fane 2.1. Økonomisk ramme 2018'!E19/100)</f>
        <v>3398251.4865640011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42710213.143922463</v>
      </c>
      <c r="H9" s="23" t="s">
        <v>4</v>
      </c>
      <c r="I9" s="2"/>
    </row>
    <row r="10" spans="1:9" x14ac:dyDescent="0.25">
      <c r="A10" s="2"/>
      <c r="B10" s="51" t="s">
        <v>203</v>
      </c>
      <c r="C10" s="49"/>
      <c r="D10" s="49"/>
      <c r="E10" s="49"/>
      <c r="F10" s="50"/>
      <c r="G10" s="12">
        <v>-573452.35847552109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0.13521933157431984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57974.144591071636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2" t="s">
        <v>47</v>
      </c>
      <c r="C9" s="113"/>
      <c r="D9" s="113"/>
      <c r="E9" s="113"/>
      <c r="F9" s="114"/>
      <c r="G9" s="12">
        <f>'Fane 3. Korrigeret grundlag'!G9+(SUM('Fane 2.1. Økonomisk ramme 2018'!E13,'Fane 2.1. Økonomisk ramme 2018'!E14,'Fane 2.1. Økonomisk ramme 2018'!E17))</f>
        <v>11735780.545259675</v>
      </c>
      <c r="H9" s="23" t="s">
        <v>4</v>
      </c>
      <c r="I9" s="2"/>
    </row>
    <row r="10" spans="1:9" x14ac:dyDescent="0.25">
      <c r="A10" s="2"/>
      <c r="B10" s="52" t="s">
        <v>202</v>
      </c>
      <c r="C10" s="53"/>
      <c r="D10" s="53"/>
      <c r="E10" s="53"/>
      <c r="F10" s="54"/>
      <c r="G10" s="12">
        <v>-234715.61090519349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234046.67141411372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30974432.59866279</v>
      </c>
      <c r="H13" s="23" t="s">
        <v>4</v>
      </c>
      <c r="I13" s="2"/>
    </row>
    <row r="14" spans="1:9" x14ac:dyDescent="0.25">
      <c r="A14" s="2"/>
      <c r="B14" s="51" t="s">
        <v>204</v>
      </c>
      <c r="C14" s="49"/>
      <c r="D14" s="49"/>
      <c r="E14" s="49"/>
      <c r="F14" s="50"/>
      <c r="G14" s="12">
        <v>-280235.61759434873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552794.81407979736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786841.48549391108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-33107380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-23257901.777777776</v>
      </c>
      <c r="H10" s="23" t="s">
        <v>4</v>
      </c>
      <c r="I10" s="2"/>
    </row>
    <row r="11" spans="1:9" x14ac:dyDescent="0.25">
      <c r="A11" s="2"/>
      <c r="B11" s="115" t="s">
        <v>45</v>
      </c>
      <c r="C11" s="116"/>
      <c r="D11" s="116"/>
      <c r="E11" s="116"/>
      <c r="F11" s="117"/>
      <c r="G11" s="57">
        <f>G9-G10</f>
        <v>-9849478.2222222239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-3283159.4074074081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8"/>
  <sheetViews>
    <sheetView showGridLines="0" view="pageLayout" topLeftCell="A58" zoomScaleNormal="100" workbookViewId="0">
      <selection activeCell="B32" sqref="B32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8" t="s">
        <v>3</v>
      </c>
      <c r="G9" s="118"/>
      <c r="H9" s="2"/>
    </row>
    <row r="10" spans="1:8" x14ac:dyDescent="0.25">
      <c r="A10" s="2"/>
      <c r="B10" s="47" t="s">
        <v>149</v>
      </c>
      <c r="C10" s="41">
        <v>2016</v>
      </c>
      <c r="D10" s="28">
        <v>20</v>
      </c>
      <c r="E10" s="27">
        <v>265800</v>
      </c>
      <c r="F10" s="12">
        <f>E10/D10</f>
        <v>13290</v>
      </c>
      <c r="G10" s="23" t="s">
        <v>4</v>
      </c>
      <c r="H10" s="2"/>
    </row>
    <row r="11" spans="1:8" x14ac:dyDescent="0.25">
      <c r="A11" s="2"/>
      <c r="B11" s="47" t="s">
        <v>149</v>
      </c>
      <c r="C11" s="41">
        <v>2016</v>
      </c>
      <c r="D11" s="28">
        <v>20</v>
      </c>
      <c r="E11" s="27">
        <v>265800</v>
      </c>
      <c r="F11" s="12">
        <f t="shared" ref="F11:F63" si="0">E11/D11</f>
        <v>13290</v>
      </c>
      <c r="G11" s="23" t="s">
        <v>4</v>
      </c>
      <c r="H11" s="2"/>
    </row>
    <row r="12" spans="1:8" ht="26.25" x14ac:dyDescent="0.25">
      <c r="A12" s="2"/>
      <c r="B12" s="47" t="s">
        <v>150</v>
      </c>
      <c r="C12" s="41">
        <v>2016</v>
      </c>
      <c r="D12" s="28">
        <v>50</v>
      </c>
      <c r="E12" s="27">
        <v>24082</v>
      </c>
      <c r="F12" s="12">
        <f t="shared" si="0"/>
        <v>481.64</v>
      </c>
      <c r="G12" s="23" t="s">
        <v>4</v>
      </c>
      <c r="H12" s="2"/>
    </row>
    <row r="13" spans="1:8" x14ac:dyDescent="0.25">
      <c r="A13" s="2"/>
      <c r="B13" s="47" t="s">
        <v>151</v>
      </c>
      <c r="C13" s="41">
        <v>2016</v>
      </c>
      <c r="D13" s="28">
        <v>10</v>
      </c>
      <c r="E13" s="27">
        <v>102226</v>
      </c>
      <c r="F13" s="12">
        <f t="shared" si="0"/>
        <v>10222.6</v>
      </c>
      <c r="G13" s="23" t="s">
        <v>4</v>
      </c>
      <c r="H13" s="2"/>
    </row>
    <row r="14" spans="1:8" x14ac:dyDescent="0.25">
      <c r="A14" s="2"/>
      <c r="B14" s="47" t="s">
        <v>151</v>
      </c>
      <c r="C14" s="41">
        <v>2016</v>
      </c>
      <c r="D14" s="28">
        <v>10</v>
      </c>
      <c r="E14" s="27">
        <v>102226</v>
      </c>
      <c r="F14" s="12">
        <f t="shared" si="0"/>
        <v>10222.6</v>
      </c>
      <c r="G14" s="23" t="s">
        <v>4</v>
      </c>
      <c r="H14" s="2"/>
    </row>
    <row r="15" spans="1:8" x14ac:dyDescent="0.25">
      <c r="A15" s="2"/>
      <c r="B15" s="47" t="s">
        <v>152</v>
      </c>
      <c r="C15" s="41">
        <v>2016</v>
      </c>
      <c r="D15" s="28">
        <v>10</v>
      </c>
      <c r="E15" s="27">
        <v>65049</v>
      </c>
      <c r="F15" s="12">
        <f t="shared" si="0"/>
        <v>6504.9</v>
      </c>
      <c r="G15" s="23" t="s">
        <v>4</v>
      </c>
      <c r="H15" s="2"/>
    </row>
    <row r="16" spans="1:8" x14ac:dyDescent="0.25">
      <c r="A16" s="2"/>
      <c r="B16" s="47" t="s">
        <v>153</v>
      </c>
      <c r="C16" s="41">
        <v>2016</v>
      </c>
      <c r="D16" s="28">
        <v>75</v>
      </c>
      <c r="E16" s="27">
        <v>513848</v>
      </c>
      <c r="F16" s="12">
        <f t="shared" si="0"/>
        <v>6851.3066666666664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138481</v>
      </c>
      <c r="F17" s="12">
        <f t="shared" si="0"/>
        <v>1846.4133333333334</v>
      </c>
      <c r="G17" s="23" t="s">
        <v>4</v>
      </c>
      <c r="H17" s="2"/>
    </row>
    <row r="18" spans="1:8" x14ac:dyDescent="0.25">
      <c r="A18" s="2"/>
      <c r="B18" s="47" t="s">
        <v>153</v>
      </c>
      <c r="C18" s="41">
        <v>2016</v>
      </c>
      <c r="D18" s="28">
        <v>75</v>
      </c>
      <c r="E18" s="27">
        <v>113526</v>
      </c>
      <c r="F18" s="12">
        <f t="shared" si="0"/>
        <v>1513.68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75</v>
      </c>
      <c r="E19" s="27">
        <v>12698</v>
      </c>
      <c r="F19" s="12">
        <f t="shared" si="0"/>
        <v>169.30666666666667</v>
      </c>
      <c r="G19" s="23" t="s">
        <v>4</v>
      </c>
      <c r="H19" s="2"/>
    </row>
    <row r="20" spans="1:8" x14ac:dyDescent="0.25">
      <c r="A20" s="2"/>
      <c r="B20" s="47" t="s">
        <v>153</v>
      </c>
      <c r="C20" s="41">
        <v>2016</v>
      </c>
      <c r="D20" s="28">
        <v>75</v>
      </c>
      <c r="E20" s="27">
        <v>76188</v>
      </c>
      <c r="F20" s="12">
        <f t="shared" si="0"/>
        <v>1015.84</v>
      </c>
      <c r="G20" s="23" t="s">
        <v>4</v>
      </c>
      <c r="H20" s="2"/>
    </row>
    <row r="21" spans="1:8" x14ac:dyDescent="0.25">
      <c r="A21" s="2"/>
      <c r="B21" s="47" t="s">
        <v>153</v>
      </c>
      <c r="C21" s="41">
        <v>2016</v>
      </c>
      <c r="D21" s="28">
        <v>75</v>
      </c>
      <c r="E21" s="27">
        <v>165075</v>
      </c>
      <c r="F21" s="12">
        <f t="shared" si="0"/>
        <v>2201</v>
      </c>
      <c r="G21" s="23" t="s">
        <v>4</v>
      </c>
      <c r="H21" s="2"/>
    </row>
    <row r="22" spans="1:8" x14ac:dyDescent="0.25">
      <c r="A22" s="2"/>
      <c r="B22" s="47" t="s">
        <v>153</v>
      </c>
      <c r="C22" s="41">
        <v>2016</v>
      </c>
      <c r="D22" s="28">
        <v>75</v>
      </c>
      <c r="E22" s="27">
        <v>306136</v>
      </c>
      <c r="F22" s="12">
        <f t="shared" si="0"/>
        <v>4081.8133333333335</v>
      </c>
      <c r="G22" s="23" t="s">
        <v>4</v>
      </c>
      <c r="H22" s="2"/>
    </row>
    <row r="23" spans="1:8" x14ac:dyDescent="0.25">
      <c r="A23" s="2"/>
      <c r="B23" s="47" t="s">
        <v>155</v>
      </c>
      <c r="C23" s="41">
        <v>2016</v>
      </c>
      <c r="D23" s="28">
        <v>75</v>
      </c>
      <c r="E23" s="27">
        <v>37571</v>
      </c>
      <c r="F23" s="12">
        <f t="shared" si="0"/>
        <v>500.94666666666666</v>
      </c>
      <c r="G23" s="23" t="s">
        <v>4</v>
      </c>
      <c r="H23" s="2"/>
    </row>
    <row r="24" spans="1:8" x14ac:dyDescent="0.25">
      <c r="A24" s="2"/>
      <c r="B24" s="47" t="s">
        <v>156</v>
      </c>
      <c r="C24" s="41">
        <v>2016</v>
      </c>
      <c r="D24" s="28">
        <v>30</v>
      </c>
      <c r="E24" s="27">
        <v>26800</v>
      </c>
      <c r="F24" s="12">
        <f t="shared" si="0"/>
        <v>893.33333333333337</v>
      </c>
      <c r="G24" s="23" t="s">
        <v>4</v>
      </c>
      <c r="H24" s="2"/>
    </row>
    <row r="25" spans="1:8" x14ac:dyDescent="0.25">
      <c r="A25" s="2"/>
      <c r="B25" s="47" t="s">
        <v>157</v>
      </c>
      <c r="C25" s="41">
        <v>2016</v>
      </c>
      <c r="D25" s="28">
        <v>75</v>
      </c>
      <c r="E25" s="27">
        <v>65015</v>
      </c>
      <c r="F25" s="12">
        <f t="shared" si="0"/>
        <v>866.86666666666667</v>
      </c>
      <c r="G25" s="23" t="s">
        <v>4</v>
      </c>
      <c r="H25" s="2"/>
    </row>
    <row r="26" spans="1:8" x14ac:dyDescent="0.25">
      <c r="A26" s="2"/>
      <c r="B26" s="47" t="s">
        <v>158</v>
      </c>
      <c r="C26" s="41">
        <v>2016</v>
      </c>
      <c r="D26" s="28">
        <v>30</v>
      </c>
      <c r="E26" s="27">
        <v>86111</v>
      </c>
      <c r="F26" s="12">
        <f t="shared" si="0"/>
        <v>2870.3666666666668</v>
      </c>
      <c r="G26" s="23" t="s">
        <v>4</v>
      </c>
      <c r="H26" s="2"/>
    </row>
    <row r="27" spans="1:8" x14ac:dyDescent="0.25">
      <c r="A27" s="2"/>
      <c r="B27" s="47" t="s">
        <v>159</v>
      </c>
      <c r="C27" s="41">
        <v>2016</v>
      </c>
      <c r="D27" s="28">
        <v>5</v>
      </c>
      <c r="E27" s="27">
        <v>49532</v>
      </c>
      <c r="F27" s="12">
        <f t="shared" si="0"/>
        <v>9906.4</v>
      </c>
      <c r="G27" s="23" t="s">
        <v>4</v>
      </c>
      <c r="H27" s="2"/>
    </row>
    <row r="28" spans="1:8" x14ac:dyDescent="0.25">
      <c r="A28" s="2"/>
      <c r="B28" s="47" t="s">
        <v>160</v>
      </c>
      <c r="C28" s="41">
        <v>2016</v>
      </c>
      <c r="D28" s="28">
        <v>5</v>
      </c>
      <c r="E28" s="27">
        <v>229426</v>
      </c>
      <c r="F28" s="12">
        <f t="shared" si="0"/>
        <v>45885.2</v>
      </c>
      <c r="G28" s="23" t="s">
        <v>4</v>
      </c>
      <c r="H28" s="2"/>
    </row>
    <row r="29" spans="1:8" x14ac:dyDescent="0.25">
      <c r="A29" s="2"/>
      <c r="B29" s="47" t="s">
        <v>152</v>
      </c>
      <c r="C29" s="41">
        <v>2016</v>
      </c>
      <c r="D29" s="28">
        <v>10</v>
      </c>
      <c r="E29" s="27">
        <v>65000</v>
      </c>
      <c r="F29" s="12">
        <f t="shared" si="0"/>
        <v>6500</v>
      </c>
      <c r="G29" s="23" t="s">
        <v>4</v>
      </c>
      <c r="H29" s="2"/>
    </row>
    <row r="30" spans="1:8" x14ac:dyDescent="0.25">
      <c r="A30" s="2"/>
      <c r="B30" s="47" t="s">
        <v>160</v>
      </c>
      <c r="C30" s="41">
        <v>2016</v>
      </c>
      <c r="D30" s="28">
        <v>5</v>
      </c>
      <c r="E30" s="27">
        <v>255950</v>
      </c>
      <c r="F30" s="12">
        <f t="shared" si="0"/>
        <v>51190</v>
      </c>
      <c r="G30" s="23" t="s">
        <v>4</v>
      </c>
      <c r="H30" s="2"/>
    </row>
    <row r="31" spans="1:8" x14ac:dyDescent="0.25">
      <c r="A31" s="2"/>
      <c r="B31" s="47" t="s">
        <v>159</v>
      </c>
      <c r="C31" s="41">
        <v>2016</v>
      </c>
      <c r="D31" s="28">
        <v>5</v>
      </c>
      <c r="E31" s="27">
        <v>57980</v>
      </c>
      <c r="F31" s="12">
        <f t="shared" si="0"/>
        <v>11596</v>
      </c>
      <c r="G31" s="23" t="s">
        <v>4</v>
      </c>
      <c r="H31" s="2"/>
    </row>
    <row r="32" spans="1:8" ht="26.25" x14ac:dyDescent="0.25">
      <c r="A32" s="2"/>
      <c r="B32" s="47" t="s">
        <v>161</v>
      </c>
      <c r="C32" s="41">
        <v>2016</v>
      </c>
      <c r="D32" s="28">
        <v>75</v>
      </c>
      <c r="E32" s="27">
        <v>745927</v>
      </c>
      <c r="F32" s="12">
        <f t="shared" si="0"/>
        <v>9945.6933333333327</v>
      </c>
      <c r="G32" s="23" t="s">
        <v>4</v>
      </c>
      <c r="H32" s="2"/>
    </row>
    <row r="33" spans="1:8" x14ac:dyDescent="0.25">
      <c r="A33" s="2"/>
      <c r="B33" s="47" t="s">
        <v>149</v>
      </c>
      <c r="C33" s="41">
        <v>2016</v>
      </c>
      <c r="D33" s="28">
        <v>20</v>
      </c>
      <c r="E33" s="27">
        <v>891000</v>
      </c>
      <c r="F33" s="12">
        <f t="shared" si="0"/>
        <v>44550</v>
      </c>
      <c r="G33" s="23" t="s">
        <v>4</v>
      </c>
      <c r="H33" s="2"/>
    </row>
    <row r="34" spans="1:8" x14ac:dyDescent="0.25">
      <c r="A34" s="2"/>
      <c r="B34" s="47" t="s">
        <v>162</v>
      </c>
      <c r="C34" s="41">
        <v>2016</v>
      </c>
      <c r="D34" s="28">
        <v>10</v>
      </c>
      <c r="E34" s="27">
        <v>285577</v>
      </c>
      <c r="F34" s="12">
        <f t="shared" si="0"/>
        <v>28557.7</v>
      </c>
      <c r="G34" s="23" t="s">
        <v>4</v>
      </c>
      <c r="H34" s="2"/>
    </row>
    <row r="35" spans="1:8" x14ac:dyDescent="0.25">
      <c r="A35" s="2"/>
      <c r="B35" s="47" t="s">
        <v>153</v>
      </c>
      <c r="C35" s="41">
        <v>2016</v>
      </c>
      <c r="D35" s="28">
        <v>75</v>
      </c>
      <c r="E35" s="27">
        <v>856731</v>
      </c>
      <c r="F35" s="12">
        <f t="shared" si="0"/>
        <v>11423.08</v>
      </c>
      <c r="G35" s="23" t="s">
        <v>4</v>
      </c>
      <c r="H35" s="2"/>
    </row>
    <row r="36" spans="1:8" x14ac:dyDescent="0.25">
      <c r="A36" s="2"/>
      <c r="B36" s="47" t="s">
        <v>163</v>
      </c>
      <c r="C36" s="41">
        <v>2016</v>
      </c>
      <c r="D36" s="28">
        <v>50</v>
      </c>
      <c r="E36" s="27">
        <v>14850</v>
      </c>
      <c r="F36" s="12">
        <f t="shared" si="0"/>
        <v>297</v>
      </c>
      <c r="G36" s="23" t="s">
        <v>4</v>
      </c>
      <c r="H36" s="2"/>
    </row>
    <row r="37" spans="1:8" x14ac:dyDescent="0.25">
      <c r="A37" s="2"/>
      <c r="B37" s="47" t="s">
        <v>154</v>
      </c>
      <c r="C37" s="41">
        <v>2016</v>
      </c>
      <c r="D37" s="28">
        <v>75</v>
      </c>
      <c r="E37" s="27">
        <v>318704</v>
      </c>
      <c r="F37" s="12">
        <f t="shared" si="0"/>
        <v>4249.3866666666663</v>
      </c>
      <c r="G37" s="23" t="s">
        <v>4</v>
      </c>
      <c r="H37" s="2"/>
    </row>
    <row r="38" spans="1:8" x14ac:dyDescent="0.25">
      <c r="A38" s="2"/>
      <c r="B38" s="47" t="s">
        <v>164</v>
      </c>
      <c r="C38" s="41">
        <v>2016</v>
      </c>
      <c r="D38" s="28">
        <v>75</v>
      </c>
      <c r="E38" s="27">
        <v>1884808</v>
      </c>
      <c r="F38" s="12">
        <f t="shared" si="0"/>
        <v>25130.773333333334</v>
      </c>
      <c r="G38" s="23" t="s">
        <v>4</v>
      </c>
      <c r="H38" s="2"/>
    </row>
    <row r="39" spans="1:8" x14ac:dyDescent="0.25">
      <c r="A39" s="2"/>
      <c r="B39" s="47" t="s">
        <v>165</v>
      </c>
      <c r="C39" s="41">
        <v>2016</v>
      </c>
      <c r="D39" s="28">
        <v>75</v>
      </c>
      <c r="E39" s="27">
        <v>2025901</v>
      </c>
      <c r="F39" s="12">
        <f t="shared" si="0"/>
        <v>27012.013333333332</v>
      </c>
      <c r="G39" s="23" t="s">
        <v>4</v>
      </c>
      <c r="H39" s="2"/>
    </row>
    <row r="40" spans="1:8" x14ac:dyDescent="0.25">
      <c r="A40" s="2"/>
      <c r="B40" s="47" t="s">
        <v>165</v>
      </c>
      <c r="C40" s="41">
        <v>2016</v>
      </c>
      <c r="D40" s="28">
        <v>75</v>
      </c>
      <c r="E40" s="27">
        <v>315277</v>
      </c>
      <c r="F40" s="12">
        <f t="shared" si="0"/>
        <v>4203.6933333333336</v>
      </c>
      <c r="G40" s="23" t="s">
        <v>4</v>
      </c>
      <c r="H40" s="2"/>
    </row>
    <row r="41" spans="1:8" x14ac:dyDescent="0.25">
      <c r="A41" s="2"/>
      <c r="B41" s="47" t="s">
        <v>166</v>
      </c>
      <c r="C41" s="41">
        <v>2016</v>
      </c>
      <c r="D41" s="28">
        <v>20</v>
      </c>
      <c r="E41" s="27">
        <v>771005</v>
      </c>
      <c r="F41" s="12">
        <f t="shared" si="0"/>
        <v>38550.25</v>
      </c>
      <c r="G41" s="23" t="s">
        <v>4</v>
      </c>
      <c r="H41" s="2"/>
    </row>
    <row r="42" spans="1:8" x14ac:dyDescent="0.25">
      <c r="A42" s="2"/>
      <c r="B42" s="47" t="s">
        <v>153</v>
      </c>
      <c r="C42" s="41">
        <v>2016</v>
      </c>
      <c r="D42" s="28">
        <v>75</v>
      </c>
      <c r="E42" s="27">
        <v>943002</v>
      </c>
      <c r="F42" s="12">
        <f t="shared" si="0"/>
        <v>12573.36</v>
      </c>
      <c r="G42" s="23" t="s">
        <v>4</v>
      </c>
      <c r="H42" s="2"/>
    </row>
    <row r="43" spans="1:8" x14ac:dyDescent="0.25">
      <c r="A43" s="2"/>
      <c r="B43" s="47" t="s">
        <v>154</v>
      </c>
      <c r="C43" s="41">
        <v>2016</v>
      </c>
      <c r="D43" s="28">
        <v>75</v>
      </c>
      <c r="E43" s="27">
        <v>226320</v>
      </c>
      <c r="F43" s="12">
        <f t="shared" si="0"/>
        <v>3017.6</v>
      </c>
      <c r="G43" s="23" t="s">
        <v>4</v>
      </c>
      <c r="H43" s="2"/>
    </row>
    <row r="44" spans="1:8" x14ac:dyDescent="0.25">
      <c r="A44" s="2"/>
      <c r="B44" s="47" t="s">
        <v>167</v>
      </c>
      <c r="C44" s="41">
        <v>2016</v>
      </c>
      <c r="D44" s="28">
        <v>75</v>
      </c>
      <c r="E44" s="27">
        <v>3360169</v>
      </c>
      <c r="F44" s="12">
        <f t="shared" si="0"/>
        <v>44802.253333333334</v>
      </c>
      <c r="G44" s="23" t="s">
        <v>4</v>
      </c>
      <c r="H44" s="2"/>
    </row>
    <row r="45" spans="1:8" x14ac:dyDescent="0.25">
      <c r="A45" s="2"/>
      <c r="B45" s="47" t="s">
        <v>155</v>
      </c>
      <c r="C45" s="41">
        <v>2016</v>
      </c>
      <c r="D45" s="28">
        <v>75</v>
      </c>
      <c r="E45" s="27">
        <v>842635</v>
      </c>
      <c r="F45" s="12">
        <f t="shared" si="0"/>
        <v>11235.133333333333</v>
      </c>
      <c r="G45" s="23" t="s">
        <v>4</v>
      </c>
      <c r="H45" s="2"/>
    </row>
    <row r="46" spans="1:8" x14ac:dyDescent="0.25">
      <c r="A46" s="2"/>
      <c r="B46" s="47" t="s">
        <v>165</v>
      </c>
      <c r="C46" s="41">
        <v>2016</v>
      </c>
      <c r="D46" s="28">
        <v>50</v>
      </c>
      <c r="E46" s="27">
        <v>33784</v>
      </c>
      <c r="F46" s="12">
        <f t="shared" si="0"/>
        <v>675.68</v>
      </c>
      <c r="G46" s="23" t="s">
        <v>4</v>
      </c>
      <c r="H46" s="2"/>
    </row>
    <row r="47" spans="1:8" ht="26.25" x14ac:dyDescent="0.25">
      <c r="A47" s="2"/>
      <c r="B47" s="47" t="s">
        <v>168</v>
      </c>
      <c r="C47" s="41">
        <v>2016</v>
      </c>
      <c r="D47" s="28">
        <v>50</v>
      </c>
      <c r="E47" s="27">
        <v>158011</v>
      </c>
      <c r="F47" s="12">
        <f t="shared" si="0"/>
        <v>3160.22</v>
      </c>
      <c r="G47" s="23" t="s">
        <v>4</v>
      </c>
      <c r="H47" s="2"/>
    </row>
    <row r="48" spans="1:8" ht="26.25" x14ac:dyDescent="0.25">
      <c r="A48" s="2"/>
      <c r="B48" s="47" t="s">
        <v>169</v>
      </c>
      <c r="C48" s="41">
        <v>2016</v>
      </c>
      <c r="D48" s="28">
        <v>50</v>
      </c>
      <c r="E48" s="27">
        <v>414779</v>
      </c>
      <c r="F48" s="12">
        <f t="shared" si="0"/>
        <v>8295.58</v>
      </c>
      <c r="G48" s="23" t="s">
        <v>4</v>
      </c>
      <c r="H48" s="2"/>
    </row>
    <row r="49" spans="1:8" x14ac:dyDescent="0.25">
      <c r="A49" s="2"/>
      <c r="B49" s="47" t="s">
        <v>163</v>
      </c>
      <c r="C49" s="41">
        <v>2016</v>
      </c>
      <c r="D49" s="28">
        <v>50</v>
      </c>
      <c r="E49" s="27">
        <v>1127245</v>
      </c>
      <c r="F49" s="12">
        <f t="shared" si="0"/>
        <v>22544.9</v>
      </c>
      <c r="G49" s="23" t="s">
        <v>4</v>
      </c>
      <c r="H49" s="2"/>
    </row>
    <row r="50" spans="1:8" x14ac:dyDescent="0.25">
      <c r="A50" s="2"/>
      <c r="B50" s="47" t="s">
        <v>154</v>
      </c>
      <c r="C50" s="41">
        <v>2016</v>
      </c>
      <c r="D50" s="28">
        <v>75</v>
      </c>
      <c r="E50" s="27">
        <v>483105</v>
      </c>
      <c r="F50" s="12">
        <f t="shared" si="0"/>
        <v>6441.4</v>
      </c>
      <c r="G50" s="23" t="s">
        <v>4</v>
      </c>
      <c r="H50" s="2"/>
    </row>
    <row r="51" spans="1:8" ht="26.25" x14ac:dyDescent="0.25">
      <c r="A51" s="2"/>
      <c r="B51" s="47" t="s">
        <v>169</v>
      </c>
      <c r="C51" s="41">
        <v>2016</v>
      </c>
      <c r="D51" s="28">
        <v>50</v>
      </c>
      <c r="E51" s="27">
        <v>806761</v>
      </c>
      <c r="F51" s="12">
        <f t="shared" si="0"/>
        <v>16135.22</v>
      </c>
      <c r="G51" s="23" t="s">
        <v>4</v>
      </c>
      <c r="H51" s="2"/>
    </row>
    <row r="52" spans="1:8" x14ac:dyDescent="0.25">
      <c r="A52" s="2"/>
      <c r="B52" s="47" t="s">
        <v>163</v>
      </c>
      <c r="C52" s="41">
        <v>2016</v>
      </c>
      <c r="D52" s="28">
        <v>50</v>
      </c>
      <c r="E52" s="27">
        <v>621892</v>
      </c>
      <c r="F52" s="12">
        <f t="shared" si="0"/>
        <v>12437.84</v>
      </c>
      <c r="G52" s="23" t="s">
        <v>4</v>
      </c>
      <c r="H52" s="2"/>
    </row>
    <row r="53" spans="1:8" x14ac:dyDescent="0.25">
      <c r="A53" s="2"/>
      <c r="B53" s="47" t="s">
        <v>154</v>
      </c>
      <c r="C53" s="41">
        <v>2016</v>
      </c>
      <c r="D53" s="28">
        <v>75</v>
      </c>
      <c r="E53" s="27">
        <v>256274</v>
      </c>
      <c r="F53" s="12">
        <f t="shared" si="0"/>
        <v>3416.9866666666667</v>
      </c>
      <c r="G53" s="23" t="s">
        <v>4</v>
      </c>
      <c r="H53" s="2"/>
    </row>
    <row r="54" spans="1:8" ht="26.25" x14ac:dyDescent="0.25">
      <c r="A54" s="2"/>
      <c r="B54" s="47" t="s">
        <v>169</v>
      </c>
      <c r="C54" s="41">
        <v>2016</v>
      </c>
      <c r="D54" s="28">
        <v>50</v>
      </c>
      <c r="E54" s="27">
        <v>444097</v>
      </c>
      <c r="F54" s="12">
        <f t="shared" si="0"/>
        <v>8881.94</v>
      </c>
      <c r="G54" s="23" t="s">
        <v>4</v>
      </c>
      <c r="H54" s="2"/>
    </row>
    <row r="55" spans="1:8" x14ac:dyDescent="0.25">
      <c r="A55" s="2"/>
      <c r="B55" s="47" t="s">
        <v>149</v>
      </c>
      <c r="C55" s="41">
        <v>2016</v>
      </c>
      <c r="D55" s="28">
        <v>20</v>
      </c>
      <c r="E55" s="27">
        <v>64422</v>
      </c>
      <c r="F55" s="12">
        <f t="shared" si="0"/>
        <v>3221.1</v>
      </c>
      <c r="G55" s="23" t="s">
        <v>4</v>
      </c>
      <c r="H55" s="2"/>
    </row>
    <row r="56" spans="1:8" x14ac:dyDescent="0.25">
      <c r="A56" s="2"/>
      <c r="B56" s="47" t="s">
        <v>149</v>
      </c>
      <c r="C56" s="41">
        <v>2016</v>
      </c>
      <c r="D56" s="28">
        <v>20</v>
      </c>
      <c r="E56" s="27">
        <v>64422</v>
      </c>
      <c r="F56" s="12">
        <f t="shared" si="0"/>
        <v>3221.1</v>
      </c>
      <c r="G56" s="23" t="s">
        <v>4</v>
      </c>
      <c r="H56" s="2"/>
    </row>
    <row r="57" spans="1:8" ht="26.25" x14ac:dyDescent="0.25">
      <c r="A57" s="2"/>
      <c r="B57" s="47" t="s">
        <v>150</v>
      </c>
      <c r="C57" s="41">
        <v>2016</v>
      </c>
      <c r="D57" s="28">
        <v>50</v>
      </c>
      <c r="E57" s="27">
        <v>5837</v>
      </c>
      <c r="F57" s="12">
        <f t="shared" si="0"/>
        <v>116.74</v>
      </c>
      <c r="G57" s="23" t="s">
        <v>4</v>
      </c>
      <c r="H57" s="2"/>
    </row>
    <row r="58" spans="1:8" x14ac:dyDescent="0.25">
      <c r="A58" s="2"/>
      <c r="B58" s="47" t="s">
        <v>151</v>
      </c>
      <c r="C58" s="41">
        <v>2016</v>
      </c>
      <c r="D58" s="28">
        <v>10</v>
      </c>
      <c r="E58" s="27">
        <v>24777</v>
      </c>
      <c r="F58" s="12">
        <f t="shared" si="0"/>
        <v>2477.6999999999998</v>
      </c>
      <c r="G58" s="23" t="s">
        <v>4</v>
      </c>
      <c r="H58" s="2"/>
    </row>
    <row r="59" spans="1:8" x14ac:dyDescent="0.25">
      <c r="A59" s="2"/>
      <c r="B59" s="47" t="s">
        <v>151</v>
      </c>
      <c r="C59" s="41">
        <v>2016</v>
      </c>
      <c r="D59" s="28">
        <v>10</v>
      </c>
      <c r="E59" s="27">
        <v>24777</v>
      </c>
      <c r="F59" s="12">
        <f t="shared" si="0"/>
        <v>2477.6999999999998</v>
      </c>
      <c r="G59" s="23" t="s">
        <v>4</v>
      </c>
      <c r="H59" s="2"/>
    </row>
    <row r="60" spans="1:8" x14ac:dyDescent="0.25">
      <c r="A60" s="2"/>
      <c r="B60" s="47" t="s">
        <v>152</v>
      </c>
      <c r="C60" s="41">
        <v>2016</v>
      </c>
      <c r="D60" s="28">
        <v>10</v>
      </c>
      <c r="E60" s="27">
        <v>15766</v>
      </c>
      <c r="F60" s="12">
        <f t="shared" si="0"/>
        <v>1576.6</v>
      </c>
      <c r="G60" s="23" t="s">
        <v>4</v>
      </c>
      <c r="H60" s="2"/>
    </row>
    <row r="61" spans="1:8" ht="39" x14ac:dyDescent="0.25">
      <c r="A61" s="2"/>
      <c r="B61" s="47" t="s">
        <v>170</v>
      </c>
      <c r="C61" s="41">
        <v>2016</v>
      </c>
      <c r="D61" s="28">
        <v>75</v>
      </c>
      <c r="E61" s="27">
        <v>163566</v>
      </c>
      <c r="F61" s="12">
        <f t="shared" si="0"/>
        <v>2180.88</v>
      </c>
      <c r="G61" s="23" t="s">
        <v>4</v>
      </c>
      <c r="H61" s="2"/>
    </row>
    <row r="62" spans="1:8" x14ac:dyDescent="0.25">
      <c r="A62" s="2"/>
      <c r="B62" s="47" t="s">
        <v>171</v>
      </c>
      <c r="C62" s="41">
        <v>2016</v>
      </c>
      <c r="D62" s="28">
        <v>50</v>
      </c>
      <c r="E62" s="27">
        <v>1012542</v>
      </c>
      <c r="F62" s="12">
        <f t="shared" si="0"/>
        <v>20250.84</v>
      </c>
      <c r="G62" s="23" t="s">
        <v>4</v>
      </c>
      <c r="H62" s="2"/>
    </row>
    <row r="63" spans="1:8" ht="26.25" x14ac:dyDescent="0.25">
      <c r="A63" s="2"/>
      <c r="B63" s="47" t="s">
        <v>172</v>
      </c>
      <c r="C63" s="41">
        <v>2016</v>
      </c>
      <c r="D63" s="28">
        <v>20</v>
      </c>
      <c r="E63" s="27">
        <v>57340</v>
      </c>
      <c r="F63" s="12">
        <f t="shared" si="0"/>
        <v>2867</v>
      </c>
      <c r="G63" s="23" t="s">
        <v>4</v>
      </c>
      <c r="H63" s="2"/>
    </row>
    <row r="64" spans="1:8" x14ac:dyDescent="0.25">
      <c r="A64" s="2"/>
      <c r="B64" s="85" t="s">
        <v>76</v>
      </c>
      <c r="C64" s="86"/>
      <c r="D64" s="86"/>
      <c r="E64" s="87"/>
      <c r="F64" s="21">
        <f>SUM(F10:F63)</f>
        <v>587827.57666666643</v>
      </c>
      <c r="G64" s="22" t="s">
        <v>4</v>
      </c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</sheetData>
  <sheetProtection password="DFE9" sheet="1" objects="1" scenarios="1"/>
  <mergeCells count="4">
    <mergeCell ref="B64:E6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2017-09-29T11:23:26Z</dcterms:modified>
</cp:coreProperties>
</file>