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6" i="11" l="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37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<sst xmlns="http://schemas.openxmlformats.org/spreadsheetml/2006/main" count="387" uniqueCount="200">
  <si>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</si>
  <si>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</si>
  <si>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</si>
  <si>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</si>
  <si>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</si>
  <si>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</si>
  <si>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</si>
  <si>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</si>
  <si>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</si>
  <si>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</si>
  <si>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</si>
  <si>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</si>
  <si>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</si>
  <si>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</si>
  <si>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</si>
  <si>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</si>
  <si>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</si>
  <si>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</si>
  <si>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</si>
  <si>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</si>
  <si>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</si>
  <si>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</si>
  <si>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</si>
  <si>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</si>
  <si>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</si>
  <si>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</si>
  <si>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</si>
  <si>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</si>
  <si>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</si>
  <si>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</si>
  <si>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</si>
  <si>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</si>
  <si>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</si>
  <si>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</si>
  <si>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</si>
  <si>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</si>
  <si>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</si>
  <si>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</si>
  <si>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</si>
  <si>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</si>
  <si>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</si>
  <si>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</si>
  <si>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</si>
  <si>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</si>
  <si>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</si>
  <si>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</si>
  <si>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</si>
  <si>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</si>
  <si>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</si>
  <si>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</si>
  <si>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</si>
  <si>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</si>
  <si>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</si>
  <si>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</si>
  <si>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</si>
  <si>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</si>
  <si>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</si>
  <si>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</si>
  <si>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</si>
  <si>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</si>
  <si>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</si>
  <si>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</si>
  <si>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</si>
  <si>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</si>
  <si>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</si>
  <si>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</si>
  <si>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</si>
  <si>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</si>
  <si>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</si>
  <si>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</si>
  <si>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</si>
  <si>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</si>
  <si>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</si>
  <si>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</si>
  <si>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</si>
  <si>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</si>
  <si>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</si>
  <si>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</si>
  <si>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</si>
  <si>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</si>
  <si>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</si>
  <si>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</si>
  <si>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</si>
  <si>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</si>
  <si>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</si>
  <si>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</si>
  <si>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</si>
  <si>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</si>
  <si>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</si>
  <si>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</si>
  <si>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</si>
  <si>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</si>
  <si>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</si>
  <si>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</si>
  <si>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</si>
  <si>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</si>
  <si>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</si>
  <si>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</si>
  <si>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</si>
  <si>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</si>
  <si>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</si>
  <si>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</si>
  <si>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</si>
  <si>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</si>
  <si>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</si>
  <si>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</si>
  <si>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</si>
  <si>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</si>
  <si>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</si>
  <si>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</si>
  <si>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</si>
  <si>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</si>
  <si>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</si>
  <si>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</si>
  <si>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</si>
  <si>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</si>
  <si>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</si>
  <si>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</si>
  <si>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</si>
  <si>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</si>
  <si>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</si>
  <si>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</si>
  <si>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</si>
  <si>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</si>
  <si>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</si>
  <si>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</si>
  <si>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</si>
  <si>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</si>
  <si>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</si>
  <si>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</si>
  <si>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</si>
  <si>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</si>
  <si>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</si>
  <si>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</si>
  <si>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</si>
  <si>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</si>
  <si>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</si>
  <si>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</si>
  <si>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</si>
  <si>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</si>
  <si>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</si>
  <si>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</si>
  <si>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</si>
  <si>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</si>
  <si>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</si>
  <si>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</si>
  <si>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SRO</t>
  </si>
  <si>
    <t xml:space="preserve">Ledningsnet ≤ Ø 200 mm </t>
  </si>
  <si>
    <t>Forafvanding, slam, Konstruktion</t>
  </si>
  <si>
    <t>Forsinkelsesbassiner, lukkede uden automatisk rensning og SRO Miljøklasse B (mindre end 1.000 m3)</t>
  </si>
  <si>
    <t>Strømpeforing ≤ Ø 200 mm</t>
  </si>
  <si>
    <t>Stik</t>
  </si>
  <si>
    <t>Strømpeforing Ø 200 mm &lt; Ledningsnet ≤ Ø 500 mm</t>
  </si>
  <si>
    <t xml:space="preserve">Ø 200 mm &lt; Ledningsnet ≤ Ø 500 mm </t>
  </si>
  <si>
    <t>Ø 500 mm &lt; Ledningsnet ≤ Ø 800 mm</t>
  </si>
  <si>
    <t>Ø 1000 mm &lt; Ledningsnet ≤ Ø 1200 mm</t>
  </si>
  <si>
    <t>Efterbehandlingsanlæg (sandfilter), Mek/EL</t>
  </si>
  <si>
    <t>Forklaring, Mek/EL</t>
  </si>
  <si>
    <t>Mindre renseanlæg &lt; 5.000 PE uden mulighed for opdeling</t>
  </si>
  <si>
    <t>Pumpeinstallation Miljøklasse A (100-300 l/s) - Mek/EL</t>
  </si>
  <si>
    <t>Tryksatte minipumpestationer (husstandssystemer)</t>
  </si>
  <si>
    <t>Pumpestationer i brønde (&lt; 6,25 m2), Mek/EL</t>
  </si>
  <si>
    <t>Pumpestationer i brønde (&lt; 6,25 m2), SRO</t>
  </si>
  <si>
    <t>Brønde</t>
  </si>
  <si>
    <t>Overbygning</t>
  </si>
  <si>
    <t>Beluftningstanke, Mek/EL</t>
  </si>
  <si>
    <t>Efterklaringstanke, Mek/El</t>
  </si>
  <si>
    <t>Strømpeforing Ø 500 mm &lt; Ledningsnet ≤ Ø 800 mm</t>
  </si>
  <si>
    <t>Strømpeforing Ø 800 mm &lt; Ledningsnet ≤ Ø 1000 mm</t>
  </si>
  <si>
    <t>Strømpeforing Ø 1200 mm &lt; Ledningsnet ≤ Ø 1600 mm</t>
  </si>
  <si>
    <t>Installationer "mekaniske riste og SRO" Miljøklasse B. (7-20 m2) - Mek/EL</t>
  </si>
  <si>
    <t>Installationer "ingen eller faste riste" (mindre end 7 m2)</t>
  </si>
  <si>
    <t>Beluftningstanke, SRO</t>
  </si>
  <si>
    <t>Pumpestationer i brønde (&lt; 6,25 m2),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</si>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</sst>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2339546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6173000</v>
      </c>
      <c r="H10" s="23" t="s">
        <v>4</v>
      </c>
      <c r="I10" s="2"/>
    </row>
    <row r="11" spans="1:9" x14ac:dyDescent="0.25">
      <c r="A11" s="2"/>
      <c r="B11" s="96" t="s">
        <v>190</v>
      </c>
      <c r="C11" s="97"/>
      <c r="D11" s="97"/>
      <c r="E11" s="97"/>
      <c r="F11" s="98"/>
      <c r="G11" s="21">
        <f>G9-G10</f>
        <v>-3833454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191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4946925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7300000</v>
      </c>
      <c r="H16" s="23" t="s">
        <v>4</v>
      </c>
      <c r="I16" s="2"/>
    </row>
    <row r="17" spans="1:9" x14ac:dyDescent="0.25">
      <c r="A17" s="2"/>
      <c r="B17" s="96" t="s">
        <v>191</v>
      </c>
      <c r="C17" s="97"/>
      <c r="D17" s="97"/>
      <c r="E17" s="97"/>
      <c r="F17" s="98"/>
      <c r="G17" s="21">
        <f>G15-G16</f>
        <v>-2353075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192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7349320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7950000</v>
      </c>
      <c r="H22" s="23" t="s">
        <v>4</v>
      </c>
      <c r="I22" s="2"/>
    </row>
    <row r="23" spans="1:9" x14ac:dyDescent="0.25">
      <c r="A23" s="2"/>
      <c r="B23" s="96" t="s">
        <v>192</v>
      </c>
      <c r="C23" s="97"/>
      <c r="D23" s="97"/>
      <c r="E23" s="97"/>
      <c r="F23" s="98"/>
      <c r="G23" s="21">
        <f>G21-G22</f>
        <v>-600680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193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193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2016'!F38</f>
        <v>1683677.4233333336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1876416.6666666667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-192739.24333333317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172317508.2785095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54532782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14508061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5842356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3556500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78439699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11303760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11303760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-7779201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-71671616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-12725780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-92176597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-2433138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11158776</v>
      </c>
      <c r="F30" s="38" t="s">
        <v>4</v>
      </c>
      <c r="G30" s="18">
        <f>-$E$30</f>
        <v>-11158776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135818009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21052532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156870541</v>
      </c>
      <c r="F35" s="38" t="s">
        <v>4</v>
      </c>
      <c r="G35" s="18">
        <f>-E35</f>
        <v>-156870541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4288191.2785094976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186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187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182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199</v>
      </c>
      <c r="C16" s="90"/>
      <c r="D16" s="90"/>
      <c r="E16" s="91"/>
      <c r="F16" s="113" t="s">
        <v>183</v>
      </c>
      <c r="G16" s="113"/>
      <c r="H16" s="2"/>
    </row>
    <row r="17" spans="1:8" x14ac:dyDescent="0.25">
      <c r="A17" s="2"/>
      <c r="B17" s="86" t="s">
        <v>195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184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185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194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148704100.59403378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5710160.3706526598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-3667176.6093765004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197</v>
      </c>
      <c r="C12" s="49"/>
      <c r="D12" s="50"/>
      <c r="E12" s="12">
        <f>'Fane 5. Individuelt eff.krav'!G10</f>
        <v>-3151958.4003051845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182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2482986.8977261619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2845784.3300995957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2666127.4378444846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188</v>
      </c>
      <c r="C22" s="94"/>
      <c r="D22" s="95"/>
      <c r="E22" s="18">
        <f>SUM(E9,E11:E17,E19)-SUM(E20:E21)</f>
        <v>138856040.71413419</v>
      </c>
      <c r="F22" s="19" t="s">
        <v>4</v>
      </c>
      <c r="G22" s="18">
        <f>E22</f>
        <v>138856040.71413419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4957362</v>
      </c>
      <c r="F24" s="19" t="s">
        <v>4</v>
      </c>
      <c r="G24" s="18">
        <f>E24</f>
        <v>4957362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-3833454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-2353075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-600680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-192739.24333333317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-6979948.2433333332</v>
      </c>
      <c r="F31" s="19" t="s">
        <v>4</v>
      </c>
      <c r="G31" s="18">
        <f>E31</f>
        <v>-6979948.2433333332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4288191.2785094976</v>
      </c>
      <c r="F33" s="19" t="s">
        <v>4</v>
      </c>
      <c r="G33" s="18">
        <f>E33</f>
        <v>4288191.2785094976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141121645.74931034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138856040.71413419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2078735.9770984924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2429980.712497348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2783418.1513986764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2662179.8969979994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188</v>
      </c>
      <c r="C14" s="94"/>
      <c r="D14" s="95"/>
      <c r="E14" s="18">
        <f>$E$9+$E$11-$E$12-$E$13</f>
        <v>135840423.37823486</v>
      </c>
      <c r="F14" s="19" t="s">
        <v>4</v>
      </c>
      <c r="G14" s="18">
        <f>E14</f>
        <v>135840423.37823486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135840423.37823486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55573818.781449325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87420121.441931814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5710160.3706526598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148704100.59403378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174</v>
      </c>
      <c r="C10" s="106"/>
      <c r="D10" s="106"/>
      <c r="E10" s="56">
        <v>0</v>
      </c>
      <c r="F10" s="23" t="s">
        <v>4</v>
      </c>
      <c r="G10" s="27">
        <v>219040</v>
      </c>
      <c r="H10" s="23" t="s">
        <v>4</v>
      </c>
      <c r="I10" s="2"/>
    </row>
    <row r="11" spans="1:9" x14ac:dyDescent="0.25">
      <c r="A11" s="2"/>
      <c r="B11" s="105" t="s">
        <v>175</v>
      </c>
      <c r="C11" s="106"/>
      <c r="D11" s="106"/>
      <c r="E11" s="56">
        <v>1064371.9583999999</v>
      </c>
      <c r="F11" s="23" t="s">
        <v>4</v>
      </c>
      <c r="G11" s="27">
        <v>190579</v>
      </c>
      <c r="H11" s="23" t="s">
        <v>4</v>
      </c>
      <c r="I11" s="2"/>
    </row>
    <row r="12" spans="1:9" x14ac:dyDescent="0.25">
      <c r="A12" s="2"/>
      <c r="B12" s="105" t="s">
        <v>176</v>
      </c>
      <c r="C12" s="106"/>
      <c r="D12" s="106"/>
      <c r="E12" s="56">
        <v>2421415.5224000001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177</v>
      </c>
      <c r="C13" s="106"/>
      <c r="D13" s="106"/>
      <c r="E13" s="56">
        <v>32399.4126</v>
      </c>
      <c r="F13" s="23" t="s">
        <v>4</v>
      </c>
      <c r="G13" s="27">
        <v>71906</v>
      </c>
      <c r="H13" s="23" t="s">
        <v>4</v>
      </c>
      <c r="I13" s="2"/>
    </row>
    <row r="14" spans="1:9" x14ac:dyDescent="0.25">
      <c r="A14" s="2"/>
      <c r="B14" s="105" t="s">
        <v>178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179</v>
      </c>
      <c r="C15" s="106"/>
      <c r="D15" s="106"/>
      <c r="E15" s="56">
        <v>2120363.8824</v>
      </c>
      <c r="F15" s="23" t="s">
        <v>4</v>
      </c>
      <c r="G15" s="27">
        <v>1552921</v>
      </c>
      <c r="H15" s="23" t="s">
        <v>4</v>
      </c>
      <c r="I15" s="2"/>
    </row>
    <row r="16" spans="1:9" x14ac:dyDescent="0.25">
      <c r="A16" s="2"/>
      <c r="B16" s="105" t="s">
        <v>180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181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-3604104.7757999999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-3667176.6093765004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142993940.22338113</v>
      </c>
      <c r="H9" s="23" t="s">
        <v>4</v>
      </c>
      <c r="I9" s="2"/>
    </row>
    <row r="10" spans="1:9" x14ac:dyDescent="0.25">
      <c r="A10" s="2"/>
      <c r="B10" s="51" t="s">
        <v>197</v>
      </c>
      <c r="C10" s="49"/>
      <c r="D10" s="49"/>
      <c r="E10" s="49"/>
      <c r="F10" s="50"/>
      <c r="G10" s="12">
        <v>-3151958.4003051845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2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2845784.3300995957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55573818.781449325</v>
      </c>
      <c r="H9" s="23" t="s">
        <v>4</v>
      </c>
      <c r="I9" s="2"/>
    </row>
    <row r="10" spans="1:9" x14ac:dyDescent="0.25">
      <c r="A10" s="2"/>
      <c r="B10" s="52" t="s">
        <v>196</v>
      </c>
      <c r="C10" s="53"/>
      <c r="D10" s="53"/>
      <c r="E10" s="53"/>
      <c r="F10" s="54"/>
      <c r="G10" s="12">
        <v>-1221441.2152889867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1106070.883471363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87420121.441931814</v>
      </c>
      <c r="H13" s="23" t="s">
        <v>4</v>
      </c>
      <c r="I13" s="2"/>
    </row>
    <row r="14" spans="1:9" x14ac:dyDescent="0.25">
      <c r="A14" s="2"/>
      <c r="B14" s="51" t="s">
        <v>198</v>
      </c>
      <c r="C14" s="49"/>
      <c r="D14" s="49"/>
      <c r="E14" s="49"/>
      <c r="F14" s="50"/>
      <c r="G14" s="12">
        <v>-797233.59656352981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1560056.5543731216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2666127.4378444846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34014747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29057385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4957362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1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4957362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152151</v>
      </c>
      <c r="F10" s="12">
        <f>E10/D10</f>
        <v>15215.1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17226790</v>
      </c>
      <c r="F11" s="12">
        <f t="shared" ref="F11:F37" si="0">E11/D11</f>
        <v>229690.53333333333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60</v>
      </c>
      <c r="E12" s="27">
        <v>6887388</v>
      </c>
      <c r="F12" s="12">
        <f t="shared" si="0"/>
        <v>114789.8</v>
      </c>
      <c r="G12" s="23" t="s">
        <v>4</v>
      </c>
      <c r="H12" s="2"/>
    </row>
    <row r="13" spans="1:8" ht="39" x14ac:dyDescent="0.25">
      <c r="A13" s="2"/>
      <c r="B13" s="47" t="s">
        <v>149</v>
      </c>
      <c r="C13" s="41">
        <v>2016</v>
      </c>
      <c r="D13" s="28">
        <v>50</v>
      </c>
      <c r="E13" s="27">
        <v>127514</v>
      </c>
      <c r="F13" s="12">
        <f t="shared" si="0"/>
        <v>2550.2800000000002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50</v>
      </c>
      <c r="E14" s="27">
        <v>2063130</v>
      </c>
      <c r="F14" s="12">
        <f t="shared" si="0"/>
        <v>41262.6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12470052</v>
      </c>
      <c r="F15" s="12">
        <f t="shared" si="0"/>
        <v>166267.35999999999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50</v>
      </c>
      <c r="E16" s="27">
        <v>3733044</v>
      </c>
      <c r="F16" s="12">
        <f t="shared" si="0"/>
        <v>74660.88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75</v>
      </c>
      <c r="E17" s="27">
        <v>13351972</v>
      </c>
      <c r="F17" s="12">
        <f t="shared" si="0"/>
        <v>178026.29333333333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3619498</v>
      </c>
      <c r="F18" s="12">
        <f t="shared" si="0"/>
        <v>48259.973333333335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75</v>
      </c>
      <c r="E19" s="27">
        <v>2558273</v>
      </c>
      <c r="F19" s="12">
        <f t="shared" si="0"/>
        <v>34110.306666666664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112535</v>
      </c>
      <c r="F20" s="12">
        <f t="shared" si="0"/>
        <v>5626.75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20</v>
      </c>
      <c r="E21" s="27">
        <v>505736</v>
      </c>
      <c r="F21" s="12">
        <f t="shared" si="0"/>
        <v>25286.799999999999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40</v>
      </c>
      <c r="E22" s="27">
        <v>271504</v>
      </c>
      <c r="F22" s="12">
        <f t="shared" si="0"/>
        <v>6787.6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20</v>
      </c>
      <c r="E23" s="27">
        <v>44409</v>
      </c>
      <c r="F23" s="12">
        <f t="shared" si="0"/>
        <v>2220.4499999999998</v>
      </c>
      <c r="G23" s="23" t="s">
        <v>4</v>
      </c>
      <c r="H23" s="2"/>
    </row>
    <row r="24" spans="1:8" ht="26.25" x14ac:dyDescent="0.25">
      <c r="A24" s="2"/>
      <c r="B24" s="47" t="s">
        <v>160</v>
      </c>
      <c r="C24" s="41">
        <v>2016</v>
      </c>
      <c r="D24" s="28">
        <v>30</v>
      </c>
      <c r="E24" s="27">
        <v>7088937</v>
      </c>
      <c r="F24" s="12">
        <f t="shared" si="0"/>
        <v>236297.9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20</v>
      </c>
      <c r="E25" s="27">
        <v>2441376</v>
      </c>
      <c r="F25" s="12">
        <f t="shared" si="0"/>
        <v>122068.8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10</v>
      </c>
      <c r="E26" s="27">
        <v>1282027</v>
      </c>
      <c r="F26" s="12">
        <f t="shared" si="0"/>
        <v>128202.7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75</v>
      </c>
      <c r="E27" s="27">
        <v>4982012</v>
      </c>
      <c r="F27" s="12">
        <f t="shared" si="0"/>
        <v>66426.82666666666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75</v>
      </c>
      <c r="E28" s="27">
        <v>140232</v>
      </c>
      <c r="F28" s="12">
        <f t="shared" si="0"/>
        <v>1869.76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20</v>
      </c>
      <c r="E29" s="27">
        <v>251692</v>
      </c>
      <c r="F29" s="12">
        <f t="shared" si="0"/>
        <v>12584.6</v>
      </c>
      <c r="G29" s="23" t="s">
        <v>4</v>
      </c>
      <c r="H29" s="2"/>
    </row>
    <row r="30" spans="1:8" x14ac:dyDescent="0.25">
      <c r="A30" s="2"/>
      <c r="B30" s="47" t="s">
        <v>166</v>
      </c>
      <c r="C30" s="41">
        <v>2016</v>
      </c>
      <c r="D30" s="28">
        <v>20</v>
      </c>
      <c r="E30" s="27">
        <v>403051</v>
      </c>
      <c r="F30" s="12">
        <f t="shared" si="0"/>
        <v>20152.55</v>
      </c>
      <c r="G30" s="23" t="s">
        <v>4</v>
      </c>
      <c r="H30" s="2"/>
    </row>
    <row r="31" spans="1:8" ht="26.25" x14ac:dyDescent="0.25">
      <c r="A31" s="2"/>
      <c r="B31" s="47" t="s">
        <v>167</v>
      </c>
      <c r="C31" s="41">
        <v>2016</v>
      </c>
      <c r="D31" s="28">
        <v>50</v>
      </c>
      <c r="E31" s="27">
        <v>871624</v>
      </c>
      <c r="F31" s="12">
        <f t="shared" si="0"/>
        <v>17432.48</v>
      </c>
      <c r="G31" s="23" t="s">
        <v>4</v>
      </c>
      <c r="H31" s="2"/>
    </row>
    <row r="32" spans="1:8" ht="26.25" x14ac:dyDescent="0.25">
      <c r="A32" s="2"/>
      <c r="B32" s="47" t="s">
        <v>168</v>
      </c>
      <c r="C32" s="41">
        <v>2016</v>
      </c>
      <c r="D32" s="28">
        <v>50</v>
      </c>
      <c r="E32" s="27">
        <v>242975</v>
      </c>
      <c r="F32" s="12">
        <f t="shared" si="0"/>
        <v>4859.5</v>
      </c>
      <c r="G32" s="23" t="s">
        <v>4</v>
      </c>
      <c r="H32" s="2"/>
    </row>
    <row r="33" spans="1:8" ht="26.25" x14ac:dyDescent="0.25">
      <c r="A33" s="2"/>
      <c r="B33" s="47" t="s">
        <v>169</v>
      </c>
      <c r="C33" s="41">
        <v>2016</v>
      </c>
      <c r="D33" s="28">
        <v>50</v>
      </c>
      <c r="E33" s="27">
        <v>695242</v>
      </c>
      <c r="F33" s="12">
        <f t="shared" si="0"/>
        <v>13904.84</v>
      </c>
      <c r="G33" s="23" t="s">
        <v>4</v>
      </c>
      <c r="H33" s="2"/>
    </row>
    <row r="34" spans="1:8" ht="26.25" x14ac:dyDescent="0.25">
      <c r="A34" s="2"/>
      <c r="B34" s="47" t="s">
        <v>170</v>
      </c>
      <c r="C34" s="41">
        <v>2016</v>
      </c>
      <c r="D34" s="28">
        <v>20</v>
      </c>
      <c r="E34" s="27">
        <v>712749</v>
      </c>
      <c r="F34" s="12">
        <f t="shared" si="0"/>
        <v>35637.449999999997</v>
      </c>
      <c r="G34" s="23" t="s">
        <v>4</v>
      </c>
      <c r="H34" s="2"/>
    </row>
    <row r="35" spans="1:8" ht="26.25" x14ac:dyDescent="0.25">
      <c r="A35" s="2"/>
      <c r="B35" s="47" t="s">
        <v>171</v>
      </c>
      <c r="C35" s="41">
        <v>2016</v>
      </c>
      <c r="D35" s="28">
        <v>20</v>
      </c>
      <c r="E35" s="27">
        <v>42825</v>
      </c>
      <c r="F35" s="12">
        <f t="shared" si="0"/>
        <v>2141.25</v>
      </c>
      <c r="G35" s="23" t="s">
        <v>4</v>
      </c>
      <c r="H35" s="2"/>
    </row>
    <row r="36" spans="1:8" x14ac:dyDescent="0.25">
      <c r="A36" s="2"/>
      <c r="B36" s="47" t="s">
        <v>172</v>
      </c>
      <c r="C36" s="41">
        <v>2016</v>
      </c>
      <c r="D36" s="28">
        <v>10</v>
      </c>
      <c r="E36" s="27">
        <v>295017</v>
      </c>
      <c r="F36" s="12">
        <f t="shared" si="0"/>
        <v>29501.7</v>
      </c>
      <c r="G36" s="23" t="s">
        <v>4</v>
      </c>
      <c r="H36" s="2"/>
    </row>
    <row r="37" spans="1:8" ht="26.25" x14ac:dyDescent="0.25">
      <c r="A37" s="2"/>
      <c r="B37" s="47" t="s">
        <v>173</v>
      </c>
      <c r="C37" s="41">
        <v>2016</v>
      </c>
      <c r="D37" s="28">
        <v>50</v>
      </c>
      <c r="E37" s="27">
        <v>2392117</v>
      </c>
      <c r="F37" s="12">
        <f t="shared" si="0"/>
        <v>47842.34</v>
      </c>
      <c r="G37" s="23" t="s">
        <v>4</v>
      </c>
      <c r="H37" s="2"/>
    </row>
    <row r="38" spans="1:8" x14ac:dyDescent="0.25">
      <c r="A38" s="2"/>
      <c r="B38" s="96" t="s">
        <v>76</v>
      </c>
      <c r="C38" s="97"/>
      <c r="D38" s="97"/>
      <c r="E38" s="98"/>
      <c r="F38" s="21">
        <f>SUM(F10:F37)</f>
        <v>1683677.4233333336</v>
      </c>
      <c r="G38" s="22" t="s">
        <v>4</v>
      </c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</sheetData>
  <sheetProtection password="DFE9" sheet="1" objects="1" scenarios="1"/>
  <mergeCells count="4">
    <mergeCell ref="B38:E3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2017-09-29T11:31:25Z</dcterms:modified>
</cp:coreProperties>
</file>