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D5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<sst xmlns="http://schemas.openxmlformats.org/spreadsheetml/2006/main" count="111" uniqueCount="75">
  <si>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</si>
  <si>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</si>
  <si>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</si>
  <si>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</si>
  <si>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</si>
  <si>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</si>
  <si>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</si>
  <si>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</si>
  <si>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</si>
  <si>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</si>
  <si>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</si>
  <si>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</si>
  <si>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</si>
  <si>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</si>
  <si>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</si>
  <si>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</si>
  <si>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</si>
  <si>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</si>
  <si>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</si>
  <si>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</si>
  <si>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</si>
  <si>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</si>
  <si>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ADK (adgangskontrol)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</si>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</sst>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\(#,##0.00\);#,##0.00_)"/>
    <numFmt numFmtId="169" formatCode="#,##0_);\(#,##0\);0_);@"/>
    <numFmt numFmtId="170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69" fontId="26" fillId="0" borderId="0"/>
    <xf numFmtId="16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20" fillId="0" borderId="16" applyFill="0" applyAlignment="0" applyProtection="0"/>
    <xf numFmtId="166" fontId="20" fillId="0" borderId="16" applyFill="0" applyAlignment="0" applyProtection="0"/>
    <xf numFmtId="167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6" fillId="45" borderId="14" applyNumberFormat="0" applyFont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43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4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30" applyNumberFormat="1" applyFont="1"/>
    <xf numFmtId="164" fontId="0" fillId="0" borderId="0" xfId="27330" applyNumberFormat="1" applyFont="1" applyAlignment="1"/>
    <xf numFmtId="164" fontId="3" fillId="0" borderId="1" xfId="27330" applyNumberFormat="1" applyFont="1" applyBorder="1"/>
    <xf numFmtId="164" fontId="0" fillId="0" borderId="0" xfId="27330" applyNumberFormat="1" applyFont="1" applyBorder="1"/>
    <xf numFmtId="164" fontId="3" fillId="0" borderId="0" xfId="27330" applyNumberFormat="1" applyFont="1"/>
    <xf numFmtId="164" fontId="0" fillId="0" borderId="18" xfId="27330" applyNumberFormat="1" applyFont="1" applyBorder="1"/>
    <xf numFmtId="164" fontId="0" fillId="0" borderId="23" xfId="27330" applyNumberFormat="1" applyFont="1" applyFill="1" applyBorder="1"/>
    <xf numFmtId="164" fontId="0" fillId="0" borderId="0" xfId="27330" applyNumberFormat="1" applyFont="1" applyFill="1" applyBorder="1"/>
    <xf numFmtId="164" fontId="0" fillId="0" borderId="18" xfId="27330" applyNumberFormat="1" applyFont="1" applyFill="1" applyBorder="1"/>
    <xf numFmtId="164" fontId="3" fillId="0" borderId="0" xfId="27330" applyNumberFormat="1" applyFont="1" applyFill="1" applyBorder="1"/>
    <xf numFmtId="164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4" fontId="3" fillId="0" borderId="2" xfId="27330" applyNumberFormat="1" applyFont="1" applyBorder="1"/>
    <xf numFmtId="164" fontId="5" fillId="0" borderId="0" xfId="27330" applyNumberFormat="1" applyFont="1"/>
    <xf numFmtId="164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4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4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4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4" fontId="0" fillId="0" borderId="0" xfId="27330" applyNumberFormat="1" applyFont="1" applyBorder="1" applyAlignment="1">
      <alignment wrapText="1"/>
    </xf>
    <xf numFmtId="164" fontId="3" fillId="0" borderId="21" xfId="0" applyNumberFormat="1" applyFont="1" applyFill="1" applyBorder="1" applyAlignment="1">
      <alignment horizontal="left"/>
    </xf>
    <xf numFmtId="164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43988374.079182237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48844.609516161414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161596.93786666665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44198815.626565062</v>
      </c>
      <c r="C5" s="62" t="s">
        <v>11</v>
      </c>
    </row>
    <row r="6" spans="1:3" x14ac:dyDescent="0.25">
      <c r="A6" s="47" t="s">
        <v>0</v>
      </c>
      <c r="B6" s="38">
        <f>Investeringer!E3</f>
        <v>81464666.016100988</v>
      </c>
      <c r="C6" s="23" t="s">
        <v>11</v>
      </c>
    </row>
    <row r="7" spans="1:3" x14ac:dyDescent="0.25">
      <c r="A7" s="4" t="s">
        <v>1</v>
      </c>
      <c r="B7" s="35">
        <f>Investeringer!F3</f>
        <v>15133654.777376637</v>
      </c>
      <c r="C7" t="s">
        <v>11</v>
      </c>
    </row>
    <row r="8" spans="1:3" x14ac:dyDescent="0.25">
      <c r="A8" s="4" t="s">
        <v>2</v>
      </c>
      <c r="B8" s="35">
        <f>Investeringer!G3</f>
        <v>2954426.2731713811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3833336.9369999999</v>
      </c>
      <c r="C9" t="s">
        <v>11</v>
      </c>
    </row>
    <row r="10" spans="1:3" s="22" customFormat="1" x14ac:dyDescent="0.25">
      <c r="A10" s="3" t="s">
        <v>48</v>
      </c>
      <c r="B10" s="48">
        <f>SUM(B6:B9)</f>
        <v>103386084.00364901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3816372.39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3816372.39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151401272.02021405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152741436.71580625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45808159.240000002</v>
      </c>
      <c r="C2" s="49">
        <v>3669.6</v>
      </c>
      <c r="D2" s="49">
        <f>B2+C2</f>
        <v>45811828.840000004</v>
      </c>
      <c r="E2" s="50">
        <f>D2</f>
        <v>45811828.840000004</v>
      </c>
      <c r="F2" s="49">
        <v>43988374.079182237</v>
      </c>
      <c r="G2" s="49">
        <v>0</v>
      </c>
      <c r="H2" s="49">
        <f>F2-G2</f>
        <v>43988374.079182237</v>
      </c>
      <c r="I2" s="49">
        <f>AVERAGEIF(E2:E4,"&lt;&gt;0")</f>
        <v>44915922.033769332</v>
      </c>
      <c r="J2" s="49">
        <v>31497133.820902944</v>
      </c>
      <c r="K2" s="39">
        <f>IF(H2&gt;I2,IF(I2&gt;J2,I2,J2),H2)</f>
        <v>43988374.079182237</v>
      </c>
    </row>
    <row r="3" spans="1:11" s="23" customFormat="1" x14ac:dyDescent="0.25">
      <c r="A3" s="28">
        <v>2014</v>
      </c>
      <c r="B3" s="49">
        <v>40824750.240000002</v>
      </c>
      <c r="C3" s="49"/>
      <c r="D3" s="49">
        <f t="shared" ref="D3:D4" si="0">B3+C3</f>
        <v>40824750.240000002</v>
      </c>
      <c r="E3" s="50">
        <f>D3*Pristalsregulering!C7</f>
        <v>40857410.040192001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47330143</v>
      </c>
      <c r="C4" s="49"/>
      <c r="D4" s="49">
        <f t="shared" si="0"/>
        <v>47330143</v>
      </c>
      <c r="E4" s="50">
        <f>D4*Pristalsregulering!$C$6*Pristalsregulering!$C$7</f>
        <v>48078527.221115991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07" width="0" hidden="1" customWidth="1"/>
    <col min="108" max="108" width="9.140625" hidden="1" customWidth="1"/>
    <col min="109" max="109" width="0" hidden="1" customWidth="1"/>
    <col min="110" max="110" width="9.140625" hidden="1" customWidth="1"/>
    <col min="111" max="198" width="0" hidden="1" customWidth="1"/>
    <col min="199" max="199" width="9.140625" hidden="1" customWidth="1"/>
    <col min="200" max="208" width="0" hidden="1" customWidth="1"/>
    <col min="209" max="209" width="9.140625" hidden="1" customWidth="1"/>
    <col min="210" max="218" width="0" hidden="1" customWidth="1"/>
    <col min="219" max="219" width="9.140625" hidden="1" customWidth="1"/>
    <col min="220" max="299" width="0" hidden="1" customWidth="1"/>
    <col min="300" max="300" width="9.140625" hidden="1" customWidth="1"/>
    <col min="301" max="309" width="0" hidden="1" customWidth="1"/>
    <col min="310" max="310" width="9.140625" hidden="1" customWidth="1"/>
    <col min="311" max="319" width="0" hidden="1" customWidth="1"/>
    <col min="320" max="320" width="9.140625" hidden="1" customWidth="1"/>
    <col min="321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22031</v>
      </c>
      <c r="C3" s="72">
        <v>26628</v>
      </c>
      <c r="D3" s="45">
        <f>B3/Pristalsregulering!$C$8</f>
        <v>22115.037141136319</v>
      </c>
      <c r="E3" s="35">
        <f>C3/Pristalsregulering!$C$8</f>
        <v>26729.572375025095</v>
      </c>
      <c r="F3" s="45">
        <f>IF(D4=0,0,AVERAGEIF(D4:D6,"&lt;&gt;0"))+D3</f>
        <v>22115.037141136319</v>
      </c>
      <c r="G3" s="38">
        <f>IF(E4=0,0,AVERAGEIF(E4:E6,"&lt;&gt;0"))+E3</f>
        <v>26729.572375025095</v>
      </c>
      <c r="H3" s="57">
        <f>SUM(F3:G3)</f>
        <v>48844.609516161414</v>
      </c>
    </row>
    <row r="4" spans="1:8" x14ac:dyDescent="0.25">
      <c r="A4" s="28">
        <v>2015</v>
      </c>
      <c r="B4" s="35"/>
      <c r="C4" s="35"/>
      <c r="D4" s="45">
        <f>B4</f>
        <v>0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24500</v>
      </c>
      <c r="C3" s="42">
        <v>155280</v>
      </c>
      <c r="D3" s="42">
        <v>0</v>
      </c>
      <c r="E3" s="41">
        <f>B3</f>
        <v>24500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161596.93786666665</v>
      </c>
    </row>
    <row r="4" spans="1:8" x14ac:dyDescent="0.25">
      <c r="A4" s="31">
        <v>2014</v>
      </c>
      <c r="B4" s="41">
        <v>27000</v>
      </c>
      <c r="C4" s="42">
        <v>117600</v>
      </c>
      <c r="D4" s="42">
        <v>0</v>
      </c>
      <c r="E4" s="41">
        <f>B4*Pristalsregulering!$C$7</f>
        <v>27021.599999999999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45000</v>
      </c>
      <c r="C5" s="42">
        <v>112800</v>
      </c>
      <c r="D5" s="42">
        <v>0</v>
      </c>
      <c r="E5" s="41">
        <f>B5*Pristalsregulering!$C$7*Pristalsregulering!$C$6</f>
        <v>45711.539999999986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74827540.605560139</v>
      </c>
      <c r="C3" s="38">
        <v>14825800.341399997</v>
      </c>
      <c r="D3" s="40">
        <v>2943199.4533333299</v>
      </c>
      <c r="E3" s="35">
        <f>B3*Pristalsregulering!C2*Pristalsregulering!C3*Pristalsregulering!C4*Pristalsregulering!C5*Pristalsregulering!C6*Pristalsregulering!C7</f>
        <v>81464666.016100988</v>
      </c>
      <c r="F3" s="35">
        <v>15133654.777376637</v>
      </c>
      <c r="G3" s="35">
        <f xml:space="preserve"> D3/Pristalsregulering!$C$8</f>
        <v>2954426.2731713811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3831051.36</v>
      </c>
      <c r="D3" s="38">
        <v>0</v>
      </c>
      <c r="E3" s="40">
        <v>0</v>
      </c>
      <c r="F3" s="38">
        <f>B3</f>
        <v>0</v>
      </c>
      <c r="G3" s="38">
        <f>C3</f>
        <v>3831051.36</v>
      </c>
      <c r="H3" s="38">
        <f>D3</f>
        <v>0</v>
      </c>
      <c r="I3" s="40">
        <f>E3</f>
        <v>0</v>
      </c>
      <c r="J3" s="42">
        <f>AVERAGE(F3:F5)</f>
        <v>2285.5769999999998</v>
      </c>
      <c r="K3" s="42">
        <f>G3</f>
        <v>3831051.36</v>
      </c>
      <c r="L3" s="43">
        <f>AVERAGE(H3:H5)+AVERAGE(I3:I5)</f>
        <v>0</v>
      </c>
      <c r="M3" s="44">
        <f>SUM(J3:L3)</f>
        <v>3833336.9369999999</v>
      </c>
      <c r="N3" s="23"/>
    </row>
    <row r="4" spans="1:14" x14ac:dyDescent="0.25">
      <c r="A4" s="28">
        <v>2014</v>
      </c>
      <c r="B4" s="45">
        <v>0</v>
      </c>
      <c r="C4" s="38">
        <v>4094812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4098087.8495999998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6750</v>
      </c>
      <c r="C5" s="38">
        <v>4600569</v>
      </c>
      <c r="D5" s="38">
        <v>0</v>
      </c>
      <c r="E5" s="40">
        <v>0</v>
      </c>
      <c r="F5" s="38">
        <f>IF(B5="","",B5*Pristalsregulering!$C$7*Pristalsregulering!$C$6)</f>
        <v>6856.7309999999989</v>
      </c>
      <c r="G5" s="38">
        <f>IF(C5="","",C5*Pristalsregulering!$C$7*Pristalsregulering!$C$6)</f>
        <v>4673313.197027999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676433</v>
      </c>
      <c r="E2" s="42">
        <v>308899.26</v>
      </c>
      <c r="F2" s="42">
        <v>0</v>
      </c>
      <c r="G2" s="42">
        <v>0</v>
      </c>
      <c r="H2" s="42">
        <v>2798517.39</v>
      </c>
      <c r="I2" s="42">
        <v>0</v>
      </c>
      <c r="J2" s="42"/>
      <c r="K2" s="42"/>
      <c r="L2" s="43">
        <v>0</v>
      </c>
      <c r="M2" s="44">
        <f>SUM(B2:L2)</f>
        <v>3816372.39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2017-09-14T11:45:08Z</dcterms:modified>
</cp:coreProperties>
</file>