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Ny aktivitet" sheetId="22" r:id="rId14"/>
  </sheets>
  <calcPr calcId="145621"/>
</workbook>
</file>

<file path=xl/calcChain.xml><?xml version="1.0" encoding="utf-8"?>
<calcChain xmlns="http://schemas.openxmlformats.org/spreadsheetml/2006/main">
  <c r="G9" i="9" l="1"/>
  <c r="G9" i="8"/>
  <c r="G13" i="9" l="1"/>
  <c r="F11" i="22" l="1"/>
  <c r="F12" i="22" l="1"/>
  <c r="E18" i="2" s="1"/>
  <c r="G13" i="10"/>
  <c r="E20" i="2" l="1"/>
  <c r="E12" i="2"/>
  <c r="G11" i="10" l="1"/>
  <c r="F18" i="20"/>
  <c r="F19" i="20" s="1"/>
  <c r="E15" i="2" s="1"/>
  <c r="G19" i="19" l="1"/>
  <c r="G20" i="19" s="1"/>
  <c r="F88" i="11" l="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6" i="9" s="1"/>
  <c r="D11" i="20"/>
  <c r="D12" i="20" s="1"/>
  <c r="E13" i="2" s="1"/>
  <c r="E17" i="2"/>
  <c r="E16" i="2"/>
  <c r="G12" i="8" l="1"/>
  <c r="E10" i="2" l="1"/>
  <c r="E11" i="2"/>
  <c r="E10" i="15" s="1"/>
  <c r="G12" i="7"/>
  <c r="E9" i="2" l="1"/>
  <c r="E15" i="13"/>
  <c r="F11" i="11"/>
  <c r="F89" i="11"/>
  <c r="E16" i="15" l="1"/>
  <c r="G16" i="15" s="1"/>
  <c r="G11" i="9" l="1"/>
  <c r="G30" i="13"/>
  <c r="G12" i="9" l="1"/>
  <c r="E13" i="15" s="1"/>
  <c r="E35" i="13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90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G35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<sst xmlns="http://schemas.openxmlformats.org/spreadsheetml/2006/main" count="508" uniqueCount="208">
  <si>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</si>
  <si>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</si>
  <si>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</si>
  <si>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</si>
  <si>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</si>
  <si>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</si>
  <si>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</si>
  <si>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</si>
  <si>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</si>
  <si>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</si>
  <si>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</si>
  <si>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</si>
  <si>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</si>
  <si>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</si>
  <si>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</si>
  <si>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</si>
  <si>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</si>
  <si>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</si>
  <si>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</si>
  <si>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</si>
  <si>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</si>
  <si>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</si>
  <si>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</si>
  <si>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</si>
  <si>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</si>
  <si>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</si>
  <si>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</si>
  <si>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</si>
  <si>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</si>
  <si>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</si>
  <si>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</si>
  <si>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</si>
  <si>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</si>
  <si>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</si>
  <si>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</si>
  <si>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</si>
  <si>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</si>
  <si>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</si>
  <si>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</si>
  <si>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</si>
  <si>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</si>
  <si>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</si>
  <si>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</si>
  <si>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</si>
  <si>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</si>
  <si>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</si>
  <si>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</si>
  <si>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</si>
  <si>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</si>
  <si>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</si>
  <si>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</si>
  <si>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</si>
  <si>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</si>
  <si>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</si>
  <si>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</si>
  <si>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</si>
  <si>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</si>
  <si>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</si>
  <si>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</si>
  <si>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</si>
  <si>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</si>
  <si>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</si>
  <si>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</si>
  <si>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</si>
  <si>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</si>
  <si>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</si>
  <si>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</si>
  <si>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</si>
  <si>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</si>
  <si>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</si>
  <si>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</si>
  <si>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</si>
  <si>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</si>
  <si>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</si>
  <si>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</si>
  <si>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</si>
  <si>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</si>
  <si>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</si>
  <si>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</si>
  <si>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</si>
  <si>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</si>
  <si>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</si>
  <si>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</si>
  <si>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</si>
  <si>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</si>
  <si>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</si>
  <si>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</si>
  <si>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</si>
  <si>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</si>
  <si>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</si>
  <si>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</si>
  <si>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</si>
  <si>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</si>
  <si>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</si>
  <si>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</si>
  <si>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</si>
  <si>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</si>
  <si>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</si>
  <si>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</si>
  <si>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</si>
  <si>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</si>
  <si>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</si>
  <si>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</si>
  <si>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</si>
  <si>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</si>
  <si>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</si>
  <si>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</si>
  <si>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</si>
  <si>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</si>
  <si>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</si>
  <si>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</si>
  <si>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</si>
  <si>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</si>
  <si>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</si>
  <si>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</si>
  <si>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</si>
  <si>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</si>
  <si>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</si>
  <si>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</si>
  <si>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</si>
  <si>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</si>
  <si>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</si>
  <si>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</si>
  <si>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</si>
  <si>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</si>
  <si>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</si>
  <si>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</si>
  <si>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</si>
  <si>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</si>
  <si>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</si>
  <si>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</si>
  <si>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</si>
  <si>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</si>
  <si>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</si>
  <si>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</si>
  <si>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</si>
  <si>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</si>
  <si>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</si>
  <si>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</si>
  <si>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</si>
  <si>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</si>
  <si>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</si>
  <si>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</si>
  <si>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</si>
  <si>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</si>
  <si>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</si>
  <si>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Rådnetanke, slam, Mek/EL</t>
  </si>
  <si>
    <t>Indløb med riste, Mek/EL</t>
  </si>
  <si>
    <t>Efterklaringstanke, Mek/El</t>
  </si>
  <si>
    <t>Rådnetanke, slam, Konstruktioner</t>
  </si>
  <si>
    <t>Arbejdsplads</t>
  </si>
  <si>
    <t>Slutdisponering, slam - højteknologisk (slamtørring og -forbrænding), Mek/EL</t>
  </si>
  <si>
    <t>Slutdisponering, slam - højteknologisk (slamtørring og -forbrænding), SRO</t>
  </si>
  <si>
    <t>Beluftningstanke, Mek/EL</t>
  </si>
  <si>
    <t>Sand- og fedtfang, Mek/EL</t>
  </si>
  <si>
    <t>Forafvanding, slam, Mek/EL</t>
  </si>
  <si>
    <t>Efterbehandlingsanlæg (sandfilter), Mek/EL</t>
  </si>
  <si>
    <t>Forklaring, Konstruktioner</t>
  </si>
  <si>
    <t>Gasdisponering, Mek/EL</t>
  </si>
  <si>
    <t>Administrationbygninger</t>
  </si>
  <si>
    <t>Strømpeforing Ø 500 mm &lt; Ledningsnet ≤ Ø 800 mm</t>
  </si>
  <si>
    <t>Slutafvanding, slam - højteknologisk (centrifuger), Mek/El</t>
  </si>
  <si>
    <t>Efterklaringstanke, SRO</t>
  </si>
  <si>
    <t>Slutafvanding, slam - højteknologisk (centrifuger), Konstruktioner</t>
  </si>
  <si>
    <t>Slutdisponering, slam - højteknologisk (slamtørring og -forbrænding), Konstruktioner</t>
  </si>
  <si>
    <t>Indløb med riste, Konstruktioner</t>
  </si>
  <si>
    <t>Forklaring, Mek/EL</t>
  </si>
  <si>
    <t>Indløb med riste, SRO</t>
  </si>
  <si>
    <t>Sand- og fedtfang, SRO</t>
  </si>
  <si>
    <t>Forklaring, SRO</t>
  </si>
  <si>
    <t>Beluftningstanke, SRO</t>
  </si>
  <si>
    <t>Sand- og fedtfang, Kontruktioner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</si>
  <si>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</si>
  <si>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</si>
  <si>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</si>
  <si>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</si>
  <si>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</si>
  <si>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</si>
  <si>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</si>
  <si>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</si>
  <si>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</si>
  <si>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</si>
  <si>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</si>
  <si>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</si>
  <si>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</si>
  <si>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</si>
  <si>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</si>
  <si>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</si>
  <si>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</si>
  <si>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</si>
  <si>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</si>
  <si>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</si>
  <si>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</si>
  <si>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</si>
  <si>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</si>
  <si>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</si>
  <si>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</si>
  <si>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</si>
  <si>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</si>
  <si>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Ny aktivitet i hovedvirksomheden</t>
  </si>
  <si>
    <t>Ny aktivitet i hovedvirksomheden</t>
  </si>
  <si>
    <t>Beskrivelse af aktivitet</t>
  </si>
  <si>
    <t>Ny aktivitet i alt i 2016-niveau</t>
  </si>
  <si>
    <t>Ny aktivitet i alt i 2017-niveau</t>
  </si>
  <si>
    <t>Ny aktivitet under hovedvirksomheden</t>
  </si>
  <si>
    <t>Energiproduktion (udnyttelse eller salg af energi)</t>
  </si>
  <si>
    <t>Fane 13</t>
  </si>
  <si>
    <t>Ny aktivitet under hovedvirksomhed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</si>
</sst>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49" fontId="8" fillId="10" borderId="10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58" t="s">
        <v>65</v>
      </c>
      <c r="E23" s="59"/>
      <c r="F23" s="59"/>
      <c r="G23" s="60"/>
      <c r="H23" s="2"/>
      <c r="I23" s="2"/>
    </row>
    <row r="24" spans="1:9" x14ac:dyDescent="0.25">
      <c r="A24" s="2"/>
      <c r="B24" s="2"/>
      <c r="C24" s="7" t="s">
        <v>67</v>
      </c>
      <c r="D24" s="58" t="s">
        <v>64</v>
      </c>
      <c r="E24" s="59"/>
      <c r="F24" s="59"/>
      <c r="G24" s="60"/>
      <c r="H24" s="2"/>
      <c r="I24" s="2"/>
    </row>
    <row r="25" spans="1:9" x14ac:dyDescent="0.25">
      <c r="A25" s="2"/>
      <c r="B25" s="2"/>
      <c r="C25" s="7" t="s">
        <v>206</v>
      </c>
      <c r="D25" s="58" t="s">
        <v>207</v>
      </c>
      <c r="E25" s="59"/>
      <c r="F25" s="59"/>
      <c r="G25" s="60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25:G25"/>
    <mergeCell ref="D22:G22"/>
    <mergeCell ref="D23:G23"/>
    <mergeCell ref="D24:G24"/>
    <mergeCell ref="D14:G14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Ny aktivitet'!A1" display="Ny aktivitet under hovedvirksomhe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188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4681906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4783576</v>
      </c>
      <c r="H10" s="23" t="s">
        <v>4</v>
      </c>
      <c r="I10" s="2"/>
    </row>
    <row r="11" spans="1:9" x14ac:dyDescent="0.25">
      <c r="A11" s="2"/>
      <c r="B11" s="96" t="s">
        <v>189</v>
      </c>
      <c r="C11" s="97"/>
      <c r="D11" s="97"/>
      <c r="E11" s="97"/>
      <c r="F11" s="98"/>
      <c r="G11" s="21">
        <f>G9-G10</f>
        <v>-101670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190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1032863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905844</v>
      </c>
      <c r="H16" s="23" t="s">
        <v>4</v>
      </c>
      <c r="I16" s="2"/>
    </row>
    <row r="17" spans="1:9" x14ac:dyDescent="0.25">
      <c r="A17" s="2"/>
      <c r="B17" s="96" t="s">
        <v>190</v>
      </c>
      <c r="C17" s="97"/>
      <c r="D17" s="97"/>
      <c r="E17" s="97"/>
      <c r="F17" s="98"/>
      <c r="G17" s="21">
        <f>G15-G16</f>
        <v>127019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191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5816940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4900000</v>
      </c>
      <c r="H22" s="23" t="s">
        <v>4</v>
      </c>
      <c r="I22" s="2"/>
    </row>
    <row r="23" spans="1:9" x14ac:dyDescent="0.25">
      <c r="A23" s="2"/>
      <c r="B23" s="96" t="s">
        <v>191</v>
      </c>
      <c r="C23" s="97"/>
      <c r="D23" s="97"/>
      <c r="E23" s="97"/>
      <c r="F23" s="98"/>
      <c r="G23" s="21">
        <f>G21-G22</f>
        <v>916940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192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192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2016'!F90</f>
        <v>1391883.7802999998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831666.66666666674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560217.11363333301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47976792.272587746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15861788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6453656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-395186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1136837.3333333335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23057095.333333332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5948978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5948978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-1032598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-25126674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-26159272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2846801.3333333321</v>
      </c>
      <c r="F28" s="38" t="s">
        <v>4</v>
      </c>
      <c r="G28" s="1">
        <f>IF(E28&lt;0,0,-E28)</f>
        <v>-2846801.3333333321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6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48382401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1281939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49664340</v>
      </c>
      <c r="F35" s="38" t="s">
        <v>4</v>
      </c>
      <c r="G35" s="18">
        <f>-E35</f>
        <v>-49664340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-4534349.060745582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185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117" t="s">
        <v>186</v>
      </c>
      <c r="C10" s="118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181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198</v>
      </c>
      <c r="C16" s="90"/>
      <c r="D16" s="90"/>
      <c r="E16" s="91"/>
      <c r="F16" s="115" t="s">
        <v>182</v>
      </c>
      <c r="G16" s="115"/>
      <c r="H16" s="2"/>
    </row>
    <row r="17" spans="1:8" x14ac:dyDescent="0.25">
      <c r="A17" s="2"/>
      <c r="B17" s="86" t="s">
        <v>194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183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184</v>
      </c>
      <c r="C19" s="97"/>
      <c r="D19" s="97"/>
      <c r="E19" s="98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35" t="s">
        <v>193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199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200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201</v>
      </c>
      <c r="C9" s="90"/>
      <c r="D9" s="90"/>
      <c r="E9" s="91"/>
      <c r="F9" s="115" t="s">
        <v>47</v>
      </c>
      <c r="G9" s="115"/>
      <c r="H9" s="2"/>
    </row>
    <row r="10" spans="1:8" x14ac:dyDescent="0.25">
      <c r="A10" s="2"/>
      <c r="B10" s="117" t="s">
        <v>205</v>
      </c>
      <c r="C10" s="119"/>
      <c r="D10" s="119"/>
      <c r="E10" s="118"/>
      <c r="F10" s="27">
        <v>332165</v>
      </c>
      <c r="G10" s="23" t="s">
        <v>4</v>
      </c>
      <c r="H10" s="2"/>
    </row>
    <row r="11" spans="1:8" x14ac:dyDescent="0.25">
      <c r="A11" s="2"/>
      <c r="B11" s="96" t="s">
        <v>202</v>
      </c>
      <c r="C11" s="97"/>
      <c r="D11" s="97"/>
      <c r="E11" s="98"/>
      <c r="F11" s="21">
        <f>SUM(F10:F10)</f>
        <v>332165</v>
      </c>
      <c r="G11" s="22" t="s">
        <v>4</v>
      </c>
      <c r="H11" s="2"/>
    </row>
    <row r="12" spans="1:8" x14ac:dyDescent="0.25">
      <c r="A12" s="2"/>
      <c r="B12" s="96" t="s">
        <v>203</v>
      </c>
      <c r="C12" s="97"/>
      <c r="D12" s="97"/>
      <c r="E12" s="98"/>
      <c r="F12" s="21">
        <f>F11*(1+'Fane 2.1. Økonomisk ramme 2018'!E19/100)</f>
        <v>337977.88750000001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7">
    <mergeCell ref="B11:E11"/>
    <mergeCell ref="B12:E12"/>
    <mergeCell ref="B3:G4"/>
    <mergeCell ref="B8:G8"/>
    <mergeCell ref="B9:E9"/>
    <mergeCell ref="F9:G9"/>
    <mergeCell ref="B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topLeftCell="A7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62482663.832494117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5932436.6391198989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omk.'!G20</f>
        <v>-1231181.1426475006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196</v>
      </c>
      <c r="C12" s="49"/>
      <c r="D12" s="50"/>
      <c r="E12" s="12">
        <f>'Fane 5. Individuelt eff.krav'!G10</f>
        <v>-1144260.4465990346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181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ht="15" customHeight="1" x14ac:dyDescent="0.25">
      <c r="A18" s="2"/>
      <c r="B18" s="83" t="s">
        <v>204</v>
      </c>
      <c r="C18" s="84"/>
      <c r="D18" s="85"/>
      <c r="E18" s="12">
        <f>'Fane 13. Ny aktivitet'!F12</f>
        <v>337977.88750000001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2" t="s">
        <v>123</v>
      </c>
      <c r="C20" s="87"/>
      <c r="D20" s="88"/>
      <c r="E20" s="12">
        <f>SUM(E9,E11:E18)*(E19/100)</f>
        <v>1057791.0022880828</v>
      </c>
      <c r="F20" s="9" t="s">
        <v>4</v>
      </c>
      <c r="G20" s="13"/>
      <c r="H20" s="14"/>
      <c r="I20" s="2"/>
    </row>
    <row r="21" spans="1:9" x14ac:dyDescent="0.25">
      <c r="A21" s="2"/>
      <c r="B21" s="86" t="s">
        <v>15</v>
      </c>
      <c r="C21" s="87"/>
      <c r="D21" s="88"/>
      <c r="E21" s="12">
        <f>'Fane 5. Individuelt eff.krav'!G12</f>
        <v>332791.76547751087</v>
      </c>
      <c r="F21" s="9" t="s">
        <v>4</v>
      </c>
      <c r="G21" s="15"/>
      <c r="H21" s="14"/>
      <c r="I21" s="2"/>
    </row>
    <row r="22" spans="1:9" x14ac:dyDescent="0.25">
      <c r="A22" s="2"/>
      <c r="B22" s="86" t="s">
        <v>16</v>
      </c>
      <c r="C22" s="87"/>
      <c r="D22" s="88"/>
      <c r="E22" s="12">
        <f>'Fane 6. Generelt eff.krav'!G17</f>
        <v>1078054.5093297071</v>
      </c>
      <c r="F22" s="9" t="s">
        <v>4</v>
      </c>
      <c r="G22" s="16"/>
      <c r="H22" s="17"/>
      <c r="I22" s="2"/>
    </row>
    <row r="23" spans="1:9" x14ac:dyDescent="0.25">
      <c r="A23" s="2"/>
      <c r="B23" s="93" t="s">
        <v>187</v>
      </c>
      <c r="C23" s="94"/>
      <c r="D23" s="95"/>
      <c r="E23" s="18">
        <f>SUM(E9,E11:E18,E20)-SUM(E21:E22)</f>
        <v>60092144.858228453</v>
      </c>
      <c r="F23" s="19" t="s">
        <v>4</v>
      </c>
      <c r="G23" s="18">
        <f>E23</f>
        <v>60092144.858228453</v>
      </c>
      <c r="H23" s="19" t="s">
        <v>4</v>
      </c>
      <c r="I23" s="2"/>
    </row>
    <row r="24" spans="1:9" x14ac:dyDescent="0.25">
      <c r="A24" s="2"/>
      <c r="B24" s="96" t="s">
        <v>17</v>
      </c>
      <c r="C24" s="97"/>
      <c r="D24" s="97"/>
      <c r="E24" s="97"/>
      <c r="F24" s="97"/>
      <c r="G24" s="97"/>
      <c r="H24" s="98"/>
      <c r="I24" s="2"/>
    </row>
    <row r="25" spans="1:9" x14ac:dyDescent="0.25">
      <c r="A25" s="2"/>
      <c r="B25" s="89" t="s">
        <v>55</v>
      </c>
      <c r="C25" s="90"/>
      <c r="D25" s="91"/>
      <c r="E25" s="18">
        <f>'Fane 7. Hist. over el. underdæk'!G13</f>
        <v>-103166.41446208111</v>
      </c>
      <c r="F25" s="19" t="s">
        <v>4</v>
      </c>
      <c r="G25" s="18">
        <f>E25</f>
        <v>-103166.41446208111</v>
      </c>
      <c r="H25" s="19" t="s">
        <v>4</v>
      </c>
      <c r="I25" s="2"/>
    </row>
    <row r="26" spans="1:9" x14ac:dyDescent="0.25">
      <c r="A26" s="2"/>
      <c r="B26" s="96" t="s">
        <v>98</v>
      </c>
      <c r="C26" s="97"/>
      <c r="D26" s="97"/>
      <c r="E26" s="97"/>
      <c r="F26" s="97"/>
      <c r="G26" s="97"/>
      <c r="H26" s="98"/>
      <c r="I26" s="2"/>
    </row>
    <row r="27" spans="1:9" x14ac:dyDescent="0.25">
      <c r="A27" s="2"/>
      <c r="B27" s="83" t="s">
        <v>105</v>
      </c>
      <c r="C27" s="84"/>
      <c r="D27" s="85"/>
      <c r="E27" s="12">
        <f>'Fane 9. Korrektion af PL2016'!G11</f>
        <v>-101670</v>
      </c>
      <c r="F27" s="9" t="s">
        <v>4</v>
      </c>
      <c r="G27" s="20"/>
      <c r="H27" s="11"/>
      <c r="I27" s="2"/>
    </row>
    <row r="28" spans="1:9" x14ac:dyDescent="0.25">
      <c r="A28" s="2"/>
      <c r="B28" s="83" t="s">
        <v>99</v>
      </c>
      <c r="C28" s="84"/>
      <c r="D28" s="85"/>
      <c r="E28" s="12">
        <f>'Fane 9. Korrektion af PL2016'!G17</f>
        <v>127019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3" t="s">
        <v>100</v>
      </c>
      <c r="C29" s="84"/>
      <c r="D29" s="85"/>
      <c r="E29" s="12">
        <f>'Fane 9. Korrektion af PL2016'!G23</f>
        <v>916940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3" t="s">
        <v>101</v>
      </c>
      <c r="C30" s="84"/>
      <c r="D30" s="85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3" t="s">
        <v>102</v>
      </c>
      <c r="C31" s="84"/>
      <c r="D31" s="85"/>
      <c r="E31" s="12">
        <f>'Fane 9. Korrektion af PL2016'!G35</f>
        <v>560217.11363333301</v>
      </c>
      <c r="F31" s="9" t="s">
        <v>4</v>
      </c>
      <c r="G31" s="15"/>
      <c r="H31" s="14"/>
      <c r="I31" s="2"/>
    </row>
    <row r="32" spans="1:9" x14ac:dyDescent="0.25">
      <c r="A32" s="2"/>
      <c r="B32" s="89" t="s">
        <v>103</v>
      </c>
      <c r="C32" s="90"/>
      <c r="D32" s="91"/>
      <c r="E32" s="18">
        <f>SUM(E27:E31)</f>
        <v>1502506.113633333</v>
      </c>
      <c r="F32" s="19" t="s">
        <v>4</v>
      </c>
      <c r="G32" s="18">
        <f>E32</f>
        <v>1502506.113633333</v>
      </c>
      <c r="H32" s="19" t="s">
        <v>4</v>
      </c>
      <c r="I32" s="2"/>
    </row>
    <row r="33" spans="1:9" x14ac:dyDescent="0.25">
      <c r="A33" s="2"/>
      <c r="B33" s="96" t="s">
        <v>18</v>
      </c>
      <c r="C33" s="97"/>
      <c r="D33" s="97"/>
      <c r="E33" s="97"/>
      <c r="F33" s="97"/>
      <c r="G33" s="97"/>
      <c r="H33" s="98"/>
      <c r="I33" s="2"/>
    </row>
    <row r="34" spans="1:9" x14ac:dyDescent="0.25">
      <c r="A34" s="2"/>
      <c r="B34" s="89" t="s">
        <v>104</v>
      </c>
      <c r="C34" s="90"/>
      <c r="D34" s="91"/>
      <c r="E34" s="18">
        <f>'Fane 10. Kontrol af PL2016'!G36</f>
        <v>-4534349.060745582</v>
      </c>
      <c r="F34" s="19" t="s">
        <v>4</v>
      </c>
      <c r="G34" s="18">
        <f>E34</f>
        <v>-4534349.060745582</v>
      </c>
      <c r="H34" s="19" t="s">
        <v>4</v>
      </c>
      <c r="I34" s="2"/>
    </row>
    <row r="35" spans="1:9" x14ac:dyDescent="0.25">
      <c r="A35" s="2"/>
      <c r="B35" s="96" t="s">
        <v>62</v>
      </c>
      <c r="C35" s="97"/>
      <c r="D35" s="97"/>
      <c r="E35" s="97"/>
      <c r="F35" s="98"/>
      <c r="G35" s="21">
        <f>G23+G25+G32+G34</f>
        <v>56957135.496654123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3:D13"/>
    <mergeCell ref="B14:D14"/>
    <mergeCell ref="B16:D16"/>
    <mergeCell ref="B17:D17"/>
    <mergeCell ref="B15:D15"/>
    <mergeCell ref="B18:D18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2018'!G23</f>
        <v>60092144.858228453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2018'!E19/100)</f>
        <v>4783527.4676606655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2018'!E19/100</f>
        <v>1051612.535018998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2018'!E19/100)*'Fane 5. Individuelt eff.krav'!$G$11/100</f>
        <v>330192.85858377867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1076117.0124870101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187</v>
      </c>
      <c r="C14" s="94"/>
      <c r="D14" s="95"/>
      <c r="E14" s="18">
        <f>$E$9+$E$11-$E$12-$E$13</f>
        <v>59737447.522176661</v>
      </c>
      <c r="F14" s="19" t="s">
        <v>4</v>
      </c>
      <c r="G14" s="18">
        <f>E14</f>
        <v>59737447.522176661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-103166.41446208111</v>
      </c>
      <c r="F16" s="19" t="s">
        <v>4</v>
      </c>
      <c r="G16" s="18">
        <f>E16</f>
        <v>-103166.41446208111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59634281.107714579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29379799.320185933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27170427.87318828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5932436.6391198989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62482663.832494117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172</v>
      </c>
      <c r="C10" s="106"/>
      <c r="D10" s="106"/>
      <c r="E10" s="56">
        <v>39975.513599999998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173</v>
      </c>
      <c r="C11" s="106"/>
      <c r="D11" s="106"/>
      <c r="E11" s="56">
        <v>918016.23159999994</v>
      </c>
      <c r="F11" s="23" t="s">
        <v>4</v>
      </c>
      <c r="G11" s="27">
        <v>900096</v>
      </c>
      <c r="H11" s="23" t="s">
        <v>4</v>
      </c>
      <c r="I11" s="2"/>
    </row>
    <row r="12" spans="1:9" x14ac:dyDescent="0.25">
      <c r="A12" s="2"/>
      <c r="B12" s="105" t="s">
        <v>174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175</v>
      </c>
      <c r="C13" s="106"/>
      <c r="D13" s="106"/>
      <c r="E13" s="56">
        <v>32399.4126</v>
      </c>
      <c r="F13" s="23" t="s">
        <v>4</v>
      </c>
      <c r="G13" s="27">
        <v>97595</v>
      </c>
      <c r="H13" s="23" t="s">
        <v>4</v>
      </c>
      <c r="I13" s="2"/>
    </row>
    <row r="14" spans="1:9" x14ac:dyDescent="0.25">
      <c r="A14" s="2"/>
      <c r="B14" s="105" t="s">
        <v>176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177</v>
      </c>
      <c r="C15" s="106"/>
      <c r="D15" s="106"/>
      <c r="E15" s="56">
        <v>4867648.3792000003</v>
      </c>
      <c r="F15" s="23" t="s">
        <v>4</v>
      </c>
      <c r="G15" s="27">
        <v>3554551</v>
      </c>
      <c r="H15" s="23" t="s">
        <v>4</v>
      </c>
      <c r="I15" s="2"/>
    </row>
    <row r="16" spans="1:9" x14ac:dyDescent="0.25">
      <c r="A16" s="2"/>
      <c r="B16" s="105" t="s">
        <v>178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179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07" t="s">
        <v>180</v>
      </c>
      <c r="C18" s="108"/>
      <c r="D18" s="108"/>
      <c r="E18" s="56">
        <v>0</v>
      </c>
      <c r="F18" s="23" t="s">
        <v>4</v>
      </c>
      <c r="G18" s="27">
        <v>95791.5</v>
      </c>
      <c r="H18" s="23" t="s">
        <v>4</v>
      </c>
      <c r="I18" s="2"/>
    </row>
    <row r="19" spans="1:9" x14ac:dyDescent="0.25">
      <c r="A19" s="2"/>
      <c r="B19" s="96" t="s">
        <v>134</v>
      </c>
      <c r="C19" s="97"/>
      <c r="D19" s="97"/>
      <c r="E19" s="97"/>
      <c r="F19" s="98"/>
      <c r="G19" s="21">
        <f>SUM(G10:G18)-SUM(E10:E18)</f>
        <v>-1210006.0370000005</v>
      </c>
      <c r="H19" s="22" t="s">
        <v>4</v>
      </c>
      <c r="I19" s="2"/>
    </row>
    <row r="20" spans="1:9" x14ac:dyDescent="0.25">
      <c r="A20" s="2"/>
      <c r="B20" s="96" t="s">
        <v>135</v>
      </c>
      <c r="C20" s="97"/>
      <c r="D20" s="97"/>
      <c r="E20" s="97"/>
      <c r="F20" s="98"/>
      <c r="G20" s="21">
        <f>G19*(1+'Fane 2.1. Økonomisk ramme 2018'!E19/100)</f>
        <v>-1231181.1426475006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>
      <selection activeCell="G10" sqref="G10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2018'!E16:E18)</f>
        <v>56888205.08087422</v>
      </c>
      <c r="H9" s="23" t="s">
        <v>4</v>
      </c>
      <c r="I9" s="2"/>
    </row>
    <row r="10" spans="1:9" x14ac:dyDescent="0.25">
      <c r="A10" s="2"/>
      <c r="B10" s="48" t="s">
        <v>196</v>
      </c>
      <c r="C10" s="49"/>
      <c r="D10" s="49"/>
      <c r="E10" s="49"/>
      <c r="F10" s="50"/>
      <c r="G10" s="12">
        <v>-1144260.4465990346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0.58673292018568068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2018'!E19/100)*($G$11/100)</f>
        <v>332791.76547751087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>
      <selection activeCell="B8" sqref="B8:H8"/>
    </sheetView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9" t="s">
        <v>47</v>
      </c>
      <c r="C9" s="110"/>
      <c r="D9" s="110"/>
      <c r="E9" s="110"/>
      <c r="F9" s="111"/>
      <c r="G9" s="12">
        <f>'Fane 3. Korrigeret grundlag'!G9+(SUM('Fane 2.1. Økonomisk ramme 2018'!E13,'Fane 2.1. Økonomisk ramme 2018'!E16,'Fane 2.1. Økonomisk ramme 2018'!E18))</f>
        <v>29717777.207685933</v>
      </c>
      <c r="H9" s="23" t="s">
        <v>4</v>
      </c>
      <c r="I9" s="2"/>
    </row>
    <row r="10" spans="1:9" x14ac:dyDescent="0.25">
      <c r="A10" s="2"/>
      <c r="B10" s="52" t="s">
        <v>195</v>
      </c>
      <c r="C10" s="53"/>
      <c r="D10" s="53"/>
      <c r="E10" s="53"/>
      <c r="F10" s="54"/>
      <c r="G10" s="12">
        <v>-573732.05267203797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2018'!E19/100)*$G$11/100</f>
        <v>593081.31890453282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27170427.87318828</v>
      </c>
      <c r="H13" s="23" t="s">
        <v>4</v>
      </c>
      <c r="I13" s="2"/>
    </row>
    <row r="14" spans="1:9" x14ac:dyDescent="0.25">
      <c r="A14" s="2"/>
      <c r="B14" s="48" t="s">
        <v>197</v>
      </c>
      <c r="C14" s="49"/>
      <c r="D14" s="49"/>
      <c r="E14" s="49"/>
      <c r="F14" s="50"/>
      <c r="G14" s="12">
        <v>-242059.04934707074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2018'!E19/100)*$G$15/100</f>
        <v>484973.19042517425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1078054.5093297071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-928496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-618996.75661375665</v>
      </c>
      <c r="H10" s="23" t="s">
        <v>4</v>
      </c>
      <c r="I10" s="2"/>
    </row>
    <row r="11" spans="1:9" x14ac:dyDescent="0.25">
      <c r="A11" s="2"/>
      <c r="B11" s="112" t="s">
        <v>45</v>
      </c>
      <c r="C11" s="113"/>
      <c r="D11" s="113"/>
      <c r="E11" s="113"/>
      <c r="F11" s="114"/>
      <c r="G11" s="57">
        <f>G9-G10</f>
        <v>-309499.24338624335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3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-103166.41446208111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5" t="s">
        <v>3</v>
      </c>
      <c r="G9" s="115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33059</v>
      </c>
      <c r="F10" s="12">
        <f>E10/D10</f>
        <v>1652.95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20</v>
      </c>
      <c r="E11" s="27">
        <v>59446.6</v>
      </c>
      <c r="F11" s="12">
        <f t="shared" ref="F11:F89" si="0">E11/D11</f>
        <v>2972.33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22797.63</v>
      </c>
      <c r="F12" s="12">
        <f t="shared" si="0"/>
        <v>1139.8815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60</v>
      </c>
      <c r="E13" s="27">
        <v>127758.53</v>
      </c>
      <c r="F13" s="12">
        <f t="shared" si="0"/>
        <v>2129.3088333333335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5</v>
      </c>
      <c r="E14" s="27">
        <v>14650</v>
      </c>
      <c r="F14" s="12">
        <f t="shared" si="0"/>
        <v>2930</v>
      </c>
      <c r="G14" s="23" t="s">
        <v>4</v>
      </c>
      <c r="H14" s="2"/>
    </row>
    <row r="15" spans="1:8" x14ac:dyDescent="0.25">
      <c r="A15" s="2"/>
      <c r="B15" s="47" t="s">
        <v>146</v>
      </c>
      <c r="C15" s="41">
        <v>2016</v>
      </c>
      <c r="D15" s="28">
        <v>20</v>
      </c>
      <c r="E15" s="27">
        <v>16036</v>
      </c>
      <c r="F15" s="12">
        <f t="shared" si="0"/>
        <v>801.8</v>
      </c>
      <c r="G15" s="23" t="s">
        <v>4</v>
      </c>
      <c r="H15" s="2"/>
    </row>
    <row r="16" spans="1:8" x14ac:dyDescent="0.25">
      <c r="A16" s="2"/>
      <c r="B16" s="47" t="s">
        <v>150</v>
      </c>
      <c r="C16" s="41">
        <v>2016</v>
      </c>
      <c r="D16" s="28">
        <v>5</v>
      </c>
      <c r="E16" s="27">
        <v>29566</v>
      </c>
      <c r="F16" s="12">
        <f t="shared" si="0"/>
        <v>5913.2</v>
      </c>
      <c r="G16" s="23" t="s">
        <v>4</v>
      </c>
      <c r="H16" s="2"/>
    </row>
    <row r="17" spans="1:8" ht="26.25" x14ac:dyDescent="0.25">
      <c r="A17" s="2"/>
      <c r="B17" s="47" t="s">
        <v>151</v>
      </c>
      <c r="C17" s="41">
        <v>2016</v>
      </c>
      <c r="D17" s="28">
        <v>20</v>
      </c>
      <c r="E17" s="27">
        <v>16101.05</v>
      </c>
      <c r="F17" s="12">
        <f t="shared" si="0"/>
        <v>805.05250000000001</v>
      </c>
      <c r="G17" s="23" t="s">
        <v>4</v>
      </c>
      <c r="H17" s="2"/>
    </row>
    <row r="18" spans="1:8" ht="26.25" x14ac:dyDescent="0.25">
      <c r="A18" s="2"/>
      <c r="B18" s="47" t="s">
        <v>152</v>
      </c>
      <c r="C18" s="41">
        <v>2016</v>
      </c>
      <c r="D18" s="28">
        <v>10</v>
      </c>
      <c r="E18" s="27">
        <v>22748</v>
      </c>
      <c r="F18" s="12">
        <f t="shared" si="0"/>
        <v>2274.8000000000002</v>
      </c>
      <c r="G18" s="23" t="s">
        <v>4</v>
      </c>
      <c r="H18" s="2"/>
    </row>
    <row r="19" spans="1:8" x14ac:dyDescent="0.25">
      <c r="A19" s="2"/>
      <c r="B19" s="47" t="s">
        <v>153</v>
      </c>
      <c r="C19" s="41">
        <v>2016</v>
      </c>
      <c r="D19" s="28">
        <v>20</v>
      </c>
      <c r="E19" s="27">
        <v>31749.7</v>
      </c>
      <c r="F19" s="12">
        <f t="shared" si="0"/>
        <v>1587.4850000000001</v>
      </c>
      <c r="G19" s="23" t="s">
        <v>4</v>
      </c>
      <c r="H19" s="2"/>
    </row>
    <row r="20" spans="1:8" x14ac:dyDescent="0.25">
      <c r="A20" s="2"/>
      <c r="B20" s="47" t="s">
        <v>150</v>
      </c>
      <c r="C20" s="41">
        <v>2016</v>
      </c>
      <c r="D20" s="28">
        <v>5</v>
      </c>
      <c r="E20" s="27">
        <v>29128.3</v>
      </c>
      <c r="F20" s="12">
        <f t="shared" si="0"/>
        <v>5825.66</v>
      </c>
      <c r="G20" s="23" t="s">
        <v>4</v>
      </c>
      <c r="H20" s="2"/>
    </row>
    <row r="21" spans="1:8" x14ac:dyDescent="0.25">
      <c r="A21" s="2"/>
      <c r="B21" s="47" t="s">
        <v>154</v>
      </c>
      <c r="C21" s="41">
        <v>2016</v>
      </c>
      <c r="D21" s="28">
        <v>20</v>
      </c>
      <c r="E21" s="27">
        <v>17761</v>
      </c>
      <c r="F21" s="12">
        <f t="shared" si="0"/>
        <v>888.05</v>
      </c>
      <c r="G21" s="23" t="s">
        <v>4</v>
      </c>
      <c r="H21" s="2"/>
    </row>
    <row r="22" spans="1:8" x14ac:dyDescent="0.25">
      <c r="A22" s="2"/>
      <c r="B22" s="47" t="s">
        <v>150</v>
      </c>
      <c r="C22" s="41">
        <v>2016</v>
      </c>
      <c r="D22" s="28">
        <v>5</v>
      </c>
      <c r="E22" s="27">
        <v>30915</v>
      </c>
      <c r="F22" s="12">
        <f t="shared" si="0"/>
        <v>6183</v>
      </c>
      <c r="G22" s="23" t="s">
        <v>4</v>
      </c>
      <c r="H22" s="2"/>
    </row>
    <row r="23" spans="1:8" x14ac:dyDescent="0.25">
      <c r="A23" s="2"/>
      <c r="B23" s="47" t="s">
        <v>146</v>
      </c>
      <c r="C23" s="41">
        <v>2016</v>
      </c>
      <c r="D23" s="28">
        <v>20</v>
      </c>
      <c r="E23" s="27">
        <v>32759</v>
      </c>
      <c r="F23" s="12">
        <f t="shared" si="0"/>
        <v>1637.95</v>
      </c>
      <c r="G23" s="23" t="s">
        <v>4</v>
      </c>
      <c r="H23" s="2"/>
    </row>
    <row r="24" spans="1:8" x14ac:dyDescent="0.25">
      <c r="A24" s="2"/>
      <c r="B24" s="47" t="s">
        <v>147</v>
      </c>
      <c r="C24" s="41">
        <v>2016</v>
      </c>
      <c r="D24" s="28">
        <v>20</v>
      </c>
      <c r="E24" s="27">
        <v>96716.92</v>
      </c>
      <c r="F24" s="12">
        <f t="shared" si="0"/>
        <v>4835.8459999999995</v>
      </c>
      <c r="G24" s="23" t="s">
        <v>4</v>
      </c>
      <c r="H24" s="2"/>
    </row>
    <row r="25" spans="1:8" x14ac:dyDescent="0.25">
      <c r="A25" s="2"/>
      <c r="B25" s="47" t="s">
        <v>155</v>
      </c>
      <c r="C25" s="41">
        <v>2016</v>
      </c>
      <c r="D25" s="28">
        <v>20</v>
      </c>
      <c r="E25" s="27">
        <v>36900</v>
      </c>
      <c r="F25" s="12">
        <f t="shared" si="0"/>
        <v>1845</v>
      </c>
      <c r="G25" s="23" t="s">
        <v>4</v>
      </c>
      <c r="H25" s="2"/>
    </row>
    <row r="26" spans="1:8" x14ac:dyDescent="0.25">
      <c r="A26" s="2"/>
      <c r="B26" s="47" t="s">
        <v>148</v>
      </c>
      <c r="C26" s="41">
        <v>2016</v>
      </c>
      <c r="D26" s="28">
        <v>20</v>
      </c>
      <c r="E26" s="27">
        <v>15054</v>
      </c>
      <c r="F26" s="12">
        <f t="shared" si="0"/>
        <v>752.7</v>
      </c>
      <c r="G26" s="23" t="s">
        <v>4</v>
      </c>
      <c r="H26" s="2"/>
    </row>
    <row r="27" spans="1:8" x14ac:dyDescent="0.25">
      <c r="A27" s="2"/>
      <c r="B27" s="47" t="s">
        <v>156</v>
      </c>
      <c r="C27" s="41">
        <v>2016</v>
      </c>
      <c r="D27" s="28">
        <v>20</v>
      </c>
      <c r="E27" s="27">
        <v>130983</v>
      </c>
      <c r="F27" s="12">
        <f t="shared" si="0"/>
        <v>6549.15</v>
      </c>
      <c r="G27" s="23" t="s">
        <v>4</v>
      </c>
      <c r="H27" s="2"/>
    </row>
    <row r="28" spans="1:8" x14ac:dyDescent="0.25">
      <c r="A28" s="2"/>
      <c r="B28" s="47" t="s">
        <v>157</v>
      </c>
      <c r="C28" s="41">
        <v>2016</v>
      </c>
      <c r="D28" s="28">
        <v>60</v>
      </c>
      <c r="E28" s="27">
        <v>81246.23</v>
      </c>
      <c r="F28" s="12">
        <f t="shared" si="0"/>
        <v>1354.1038333333333</v>
      </c>
      <c r="G28" s="23" t="s">
        <v>4</v>
      </c>
      <c r="H28" s="2"/>
    </row>
    <row r="29" spans="1:8" x14ac:dyDescent="0.25">
      <c r="A29" s="2"/>
      <c r="B29" s="47" t="s">
        <v>157</v>
      </c>
      <c r="C29" s="41">
        <v>2016</v>
      </c>
      <c r="D29" s="28">
        <v>60</v>
      </c>
      <c r="E29" s="27">
        <v>110562.5</v>
      </c>
      <c r="F29" s="12">
        <f t="shared" si="0"/>
        <v>1842.7083333333333</v>
      </c>
      <c r="G29" s="23" t="s">
        <v>4</v>
      </c>
      <c r="H29" s="2"/>
    </row>
    <row r="30" spans="1:8" x14ac:dyDescent="0.25">
      <c r="A30" s="2"/>
      <c r="B30" s="47" t="s">
        <v>158</v>
      </c>
      <c r="C30" s="41">
        <v>2016</v>
      </c>
      <c r="D30" s="28">
        <v>20</v>
      </c>
      <c r="E30" s="27">
        <v>46538.78</v>
      </c>
      <c r="F30" s="12">
        <f t="shared" si="0"/>
        <v>2326.9389999999999</v>
      </c>
      <c r="G30" s="23" t="s">
        <v>4</v>
      </c>
      <c r="H30" s="2"/>
    </row>
    <row r="31" spans="1:8" ht="26.25" x14ac:dyDescent="0.25">
      <c r="A31" s="2"/>
      <c r="B31" s="47" t="s">
        <v>151</v>
      </c>
      <c r="C31" s="41">
        <v>2016</v>
      </c>
      <c r="D31" s="28">
        <v>20</v>
      </c>
      <c r="E31" s="27">
        <v>87751.95</v>
      </c>
      <c r="F31" s="12">
        <f t="shared" si="0"/>
        <v>4387.5974999999999</v>
      </c>
      <c r="G31" s="23" t="s">
        <v>4</v>
      </c>
      <c r="H31" s="2"/>
    </row>
    <row r="32" spans="1:8" x14ac:dyDescent="0.25">
      <c r="A32" s="2"/>
      <c r="B32" s="47" t="s">
        <v>159</v>
      </c>
      <c r="C32" s="41">
        <v>2016</v>
      </c>
      <c r="D32" s="28">
        <v>75</v>
      </c>
      <c r="E32" s="27">
        <v>14895</v>
      </c>
      <c r="F32" s="12">
        <f t="shared" si="0"/>
        <v>198.6</v>
      </c>
      <c r="G32" s="23" t="s">
        <v>4</v>
      </c>
      <c r="H32" s="2"/>
    </row>
    <row r="33" spans="1:8" x14ac:dyDescent="0.25">
      <c r="A33" s="2"/>
      <c r="B33" s="47" t="s">
        <v>159</v>
      </c>
      <c r="C33" s="41">
        <v>2016</v>
      </c>
      <c r="D33" s="28">
        <v>75</v>
      </c>
      <c r="E33" s="27">
        <v>23287.45</v>
      </c>
      <c r="F33" s="12">
        <f t="shared" si="0"/>
        <v>310.49933333333337</v>
      </c>
      <c r="G33" s="23" t="s">
        <v>4</v>
      </c>
      <c r="H33" s="2"/>
    </row>
    <row r="34" spans="1:8" x14ac:dyDescent="0.25">
      <c r="A34" s="2"/>
      <c r="B34" s="47" t="s">
        <v>150</v>
      </c>
      <c r="C34" s="41">
        <v>2016</v>
      </c>
      <c r="D34" s="28">
        <v>5</v>
      </c>
      <c r="E34" s="27">
        <v>48674.400000000001</v>
      </c>
      <c r="F34" s="12">
        <f t="shared" si="0"/>
        <v>9734.880000000001</v>
      </c>
      <c r="G34" s="23" t="s">
        <v>4</v>
      </c>
      <c r="H34" s="2"/>
    </row>
    <row r="35" spans="1:8" ht="26.25" x14ac:dyDescent="0.25">
      <c r="A35" s="2"/>
      <c r="B35" s="47" t="s">
        <v>160</v>
      </c>
      <c r="C35" s="41">
        <v>2016</v>
      </c>
      <c r="D35" s="28">
        <v>50</v>
      </c>
      <c r="E35" s="27">
        <v>75600</v>
      </c>
      <c r="F35" s="12">
        <f t="shared" si="0"/>
        <v>1512</v>
      </c>
      <c r="G35" s="23" t="s">
        <v>4</v>
      </c>
      <c r="H35" s="2"/>
    </row>
    <row r="36" spans="1:8" x14ac:dyDescent="0.25">
      <c r="A36" s="2"/>
      <c r="B36" s="47" t="s">
        <v>150</v>
      </c>
      <c r="C36" s="41">
        <v>2016</v>
      </c>
      <c r="D36" s="28">
        <v>5</v>
      </c>
      <c r="E36" s="27">
        <v>19974</v>
      </c>
      <c r="F36" s="12">
        <f t="shared" si="0"/>
        <v>3994.8</v>
      </c>
      <c r="G36" s="23" t="s">
        <v>4</v>
      </c>
      <c r="H36" s="2"/>
    </row>
    <row r="37" spans="1:8" x14ac:dyDescent="0.25">
      <c r="A37" s="2"/>
      <c r="B37" s="47" t="s">
        <v>159</v>
      </c>
      <c r="C37" s="41">
        <v>2016</v>
      </c>
      <c r="D37" s="28">
        <v>75</v>
      </c>
      <c r="E37" s="27">
        <v>240850.48</v>
      </c>
      <c r="F37" s="12">
        <f t="shared" si="0"/>
        <v>3211.3397333333337</v>
      </c>
      <c r="G37" s="23" t="s">
        <v>4</v>
      </c>
      <c r="H37" s="2"/>
    </row>
    <row r="38" spans="1:8" x14ac:dyDescent="0.25">
      <c r="A38" s="2"/>
      <c r="B38" s="47" t="s">
        <v>148</v>
      </c>
      <c r="C38" s="41">
        <v>2016</v>
      </c>
      <c r="D38" s="28">
        <v>20</v>
      </c>
      <c r="E38" s="27">
        <v>31641.33</v>
      </c>
      <c r="F38" s="12">
        <f t="shared" si="0"/>
        <v>1582.0665000000001</v>
      </c>
      <c r="G38" s="23" t="s">
        <v>4</v>
      </c>
      <c r="H38" s="2"/>
    </row>
    <row r="39" spans="1:8" x14ac:dyDescent="0.25">
      <c r="A39" s="2"/>
      <c r="B39" s="47" t="s">
        <v>150</v>
      </c>
      <c r="C39" s="41">
        <v>2016</v>
      </c>
      <c r="D39" s="28">
        <v>5</v>
      </c>
      <c r="E39" s="27">
        <v>22014.2</v>
      </c>
      <c r="F39" s="12">
        <f t="shared" si="0"/>
        <v>4402.84</v>
      </c>
      <c r="G39" s="23" t="s">
        <v>4</v>
      </c>
      <c r="H39" s="2"/>
    </row>
    <row r="40" spans="1:8" x14ac:dyDescent="0.25">
      <c r="A40" s="2"/>
      <c r="B40" s="47" t="s">
        <v>148</v>
      </c>
      <c r="C40" s="41">
        <v>2016</v>
      </c>
      <c r="D40" s="28">
        <v>20</v>
      </c>
      <c r="E40" s="27">
        <v>13454</v>
      </c>
      <c r="F40" s="12">
        <f t="shared" si="0"/>
        <v>672.7</v>
      </c>
      <c r="G40" s="23" t="s">
        <v>4</v>
      </c>
      <c r="H40" s="2"/>
    </row>
    <row r="41" spans="1:8" x14ac:dyDescent="0.25">
      <c r="A41" s="2"/>
      <c r="B41" s="47" t="s">
        <v>150</v>
      </c>
      <c r="C41" s="41">
        <v>2016</v>
      </c>
      <c r="D41" s="28">
        <v>5</v>
      </c>
      <c r="E41" s="27">
        <v>88745</v>
      </c>
      <c r="F41" s="12">
        <f t="shared" si="0"/>
        <v>17749</v>
      </c>
      <c r="G41" s="23" t="s">
        <v>4</v>
      </c>
      <c r="H41" s="2"/>
    </row>
    <row r="42" spans="1:8" x14ac:dyDescent="0.25">
      <c r="A42" s="2"/>
      <c r="B42" s="47" t="s">
        <v>154</v>
      </c>
      <c r="C42" s="41">
        <v>2016</v>
      </c>
      <c r="D42" s="28">
        <v>20</v>
      </c>
      <c r="E42" s="27">
        <v>42013.5</v>
      </c>
      <c r="F42" s="12">
        <f t="shared" si="0"/>
        <v>2100.6750000000002</v>
      </c>
      <c r="G42" s="23" t="s">
        <v>4</v>
      </c>
      <c r="H42" s="2"/>
    </row>
    <row r="43" spans="1:8" x14ac:dyDescent="0.25">
      <c r="A43" s="2"/>
      <c r="B43" s="47" t="s">
        <v>146</v>
      </c>
      <c r="C43" s="41">
        <v>2016</v>
      </c>
      <c r="D43" s="28">
        <v>20</v>
      </c>
      <c r="E43" s="27">
        <v>16480.02</v>
      </c>
      <c r="F43" s="12">
        <f t="shared" si="0"/>
        <v>824.00099999999998</v>
      </c>
      <c r="G43" s="23" t="s">
        <v>4</v>
      </c>
      <c r="H43" s="2"/>
    </row>
    <row r="44" spans="1:8" x14ac:dyDescent="0.25">
      <c r="A44" s="2"/>
      <c r="B44" s="47" t="s">
        <v>156</v>
      </c>
      <c r="C44" s="41">
        <v>2016</v>
      </c>
      <c r="D44" s="28">
        <v>20</v>
      </c>
      <c r="E44" s="27">
        <v>50746</v>
      </c>
      <c r="F44" s="12">
        <f t="shared" si="0"/>
        <v>2537.3000000000002</v>
      </c>
      <c r="G44" s="23" t="s">
        <v>4</v>
      </c>
      <c r="H44" s="2"/>
    </row>
    <row r="45" spans="1:8" x14ac:dyDescent="0.25">
      <c r="A45" s="2"/>
      <c r="B45" s="47" t="s">
        <v>155</v>
      </c>
      <c r="C45" s="41">
        <v>2016</v>
      </c>
      <c r="D45" s="28">
        <v>20</v>
      </c>
      <c r="E45" s="27">
        <v>26172.43</v>
      </c>
      <c r="F45" s="12">
        <f t="shared" si="0"/>
        <v>1308.6215</v>
      </c>
      <c r="G45" s="23" t="s">
        <v>4</v>
      </c>
      <c r="H45" s="2"/>
    </row>
    <row r="46" spans="1:8" ht="26.25" x14ac:dyDescent="0.25">
      <c r="A46" s="2"/>
      <c r="B46" s="47" t="s">
        <v>161</v>
      </c>
      <c r="C46" s="41">
        <v>2016</v>
      </c>
      <c r="D46" s="28">
        <v>20</v>
      </c>
      <c r="E46" s="27">
        <v>227865.56</v>
      </c>
      <c r="F46" s="12">
        <f t="shared" si="0"/>
        <v>11393.278</v>
      </c>
      <c r="G46" s="23" t="s">
        <v>4</v>
      </c>
      <c r="H46" s="2"/>
    </row>
    <row r="47" spans="1:8" x14ac:dyDescent="0.25">
      <c r="A47" s="2"/>
      <c r="B47" s="47" t="s">
        <v>162</v>
      </c>
      <c r="C47" s="41">
        <v>2016</v>
      </c>
      <c r="D47" s="28">
        <v>10</v>
      </c>
      <c r="E47" s="27">
        <v>56318.5</v>
      </c>
      <c r="F47" s="12">
        <f t="shared" si="0"/>
        <v>5631.85</v>
      </c>
      <c r="G47" s="23" t="s">
        <v>4</v>
      </c>
      <c r="H47" s="2"/>
    </row>
    <row r="48" spans="1:8" x14ac:dyDescent="0.25">
      <c r="A48" s="2"/>
      <c r="B48" s="47" t="s">
        <v>147</v>
      </c>
      <c r="C48" s="41">
        <v>2016</v>
      </c>
      <c r="D48" s="28">
        <v>20</v>
      </c>
      <c r="E48" s="27">
        <v>14850</v>
      </c>
      <c r="F48" s="12">
        <f t="shared" si="0"/>
        <v>742.5</v>
      </c>
      <c r="G48" s="23" t="s">
        <v>4</v>
      </c>
      <c r="H48" s="2"/>
    </row>
    <row r="49" spans="1:8" x14ac:dyDescent="0.25">
      <c r="A49" s="2"/>
      <c r="B49" s="47" t="s">
        <v>147</v>
      </c>
      <c r="C49" s="41">
        <v>2016</v>
      </c>
      <c r="D49" s="28">
        <v>20</v>
      </c>
      <c r="E49" s="27">
        <v>66869.5</v>
      </c>
      <c r="F49" s="12">
        <f t="shared" si="0"/>
        <v>3343.4749999999999</v>
      </c>
      <c r="G49" s="23" t="s">
        <v>4</v>
      </c>
      <c r="H49" s="2"/>
    </row>
    <row r="50" spans="1:8" x14ac:dyDescent="0.25">
      <c r="A50" s="2"/>
      <c r="B50" s="47" t="s">
        <v>148</v>
      </c>
      <c r="C50" s="41">
        <v>2016</v>
      </c>
      <c r="D50" s="28">
        <v>20</v>
      </c>
      <c r="E50" s="27">
        <v>20155</v>
      </c>
      <c r="F50" s="12">
        <f t="shared" si="0"/>
        <v>1007.75</v>
      </c>
      <c r="G50" s="23" t="s">
        <v>4</v>
      </c>
      <c r="H50" s="2"/>
    </row>
    <row r="51" spans="1:8" x14ac:dyDescent="0.25">
      <c r="A51" s="2"/>
      <c r="B51" s="47" t="s">
        <v>147</v>
      </c>
      <c r="C51" s="41">
        <v>2016</v>
      </c>
      <c r="D51" s="28">
        <v>20</v>
      </c>
      <c r="E51" s="27">
        <v>18721.86</v>
      </c>
      <c r="F51" s="12">
        <f t="shared" si="0"/>
        <v>936.09300000000007</v>
      </c>
      <c r="G51" s="23" t="s">
        <v>4</v>
      </c>
      <c r="H51" s="2"/>
    </row>
    <row r="52" spans="1:8" x14ac:dyDescent="0.25">
      <c r="A52" s="2"/>
      <c r="B52" s="47" t="s">
        <v>154</v>
      </c>
      <c r="C52" s="41">
        <v>2016</v>
      </c>
      <c r="D52" s="28">
        <v>20</v>
      </c>
      <c r="E52" s="27">
        <v>136420.81</v>
      </c>
      <c r="F52" s="12">
        <f t="shared" si="0"/>
        <v>6821.0405000000001</v>
      </c>
      <c r="G52" s="23" t="s">
        <v>4</v>
      </c>
      <c r="H52" s="2"/>
    </row>
    <row r="53" spans="1:8" x14ac:dyDescent="0.25">
      <c r="A53" s="2"/>
      <c r="B53" s="47" t="s">
        <v>148</v>
      </c>
      <c r="C53" s="41">
        <v>2016</v>
      </c>
      <c r="D53" s="28">
        <v>20</v>
      </c>
      <c r="E53" s="27">
        <v>337239</v>
      </c>
      <c r="F53" s="12">
        <f t="shared" si="0"/>
        <v>16861.95</v>
      </c>
      <c r="G53" s="23" t="s">
        <v>4</v>
      </c>
      <c r="H53" s="2"/>
    </row>
    <row r="54" spans="1:8" x14ac:dyDescent="0.25">
      <c r="A54" s="2"/>
      <c r="B54" s="47" t="s">
        <v>147</v>
      </c>
      <c r="C54" s="41">
        <v>2016</v>
      </c>
      <c r="D54" s="28">
        <v>20</v>
      </c>
      <c r="E54" s="27">
        <v>221760.7</v>
      </c>
      <c r="F54" s="12">
        <f t="shared" si="0"/>
        <v>11088.035</v>
      </c>
      <c r="G54" s="23" t="s">
        <v>4</v>
      </c>
      <c r="H54" s="2"/>
    </row>
    <row r="55" spans="1:8" x14ac:dyDescent="0.25">
      <c r="A55" s="2"/>
      <c r="B55" s="47" t="s">
        <v>153</v>
      </c>
      <c r="C55" s="41">
        <v>2016</v>
      </c>
      <c r="D55" s="28">
        <v>20</v>
      </c>
      <c r="E55" s="27">
        <v>510708.37</v>
      </c>
      <c r="F55" s="12">
        <f t="shared" si="0"/>
        <v>25535.4185</v>
      </c>
      <c r="G55" s="23" t="s">
        <v>4</v>
      </c>
      <c r="H55" s="2"/>
    </row>
    <row r="56" spans="1:8" x14ac:dyDescent="0.25">
      <c r="A56" s="2"/>
      <c r="B56" s="47" t="s">
        <v>159</v>
      </c>
      <c r="C56" s="41">
        <v>2016</v>
      </c>
      <c r="D56" s="28">
        <v>75</v>
      </c>
      <c r="E56" s="27">
        <v>1200113.5</v>
      </c>
      <c r="F56" s="12">
        <f t="shared" si="0"/>
        <v>16001.513333333334</v>
      </c>
      <c r="G56" s="23" t="s">
        <v>4</v>
      </c>
      <c r="H56" s="2"/>
    </row>
    <row r="57" spans="1:8" x14ac:dyDescent="0.25">
      <c r="A57" s="2"/>
      <c r="B57" s="47" t="s">
        <v>153</v>
      </c>
      <c r="C57" s="41">
        <v>2016</v>
      </c>
      <c r="D57" s="28">
        <v>20</v>
      </c>
      <c r="E57" s="27">
        <v>139635.32999999999</v>
      </c>
      <c r="F57" s="12">
        <f t="shared" si="0"/>
        <v>6981.7664999999997</v>
      </c>
      <c r="G57" s="23" t="s">
        <v>4</v>
      </c>
      <c r="H57" s="2"/>
    </row>
    <row r="58" spans="1:8" x14ac:dyDescent="0.25">
      <c r="A58" s="2"/>
      <c r="B58" s="47" t="s">
        <v>149</v>
      </c>
      <c r="C58" s="41">
        <v>2016</v>
      </c>
      <c r="D58" s="28">
        <v>60</v>
      </c>
      <c r="E58" s="27">
        <v>1713783.34</v>
      </c>
      <c r="F58" s="12">
        <f t="shared" si="0"/>
        <v>28563.055666666667</v>
      </c>
      <c r="G58" s="23" t="s">
        <v>4</v>
      </c>
      <c r="H58" s="2"/>
    </row>
    <row r="59" spans="1:8" ht="26.25" x14ac:dyDescent="0.25">
      <c r="A59" s="2"/>
      <c r="B59" s="47" t="s">
        <v>161</v>
      </c>
      <c r="C59" s="41">
        <v>2016</v>
      </c>
      <c r="D59" s="28">
        <v>20</v>
      </c>
      <c r="E59" s="27">
        <v>700279</v>
      </c>
      <c r="F59" s="12">
        <f t="shared" si="0"/>
        <v>35013.949999999997</v>
      </c>
      <c r="G59" s="23" t="s">
        <v>4</v>
      </c>
      <c r="H59" s="2"/>
    </row>
    <row r="60" spans="1:8" x14ac:dyDescent="0.25">
      <c r="A60" s="2"/>
      <c r="B60" s="47" t="s">
        <v>159</v>
      </c>
      <c r="C60" s="41">
        <v>2016</v>
      </c>
      <c r="D60" s="28">
        <v>75</v>
      </c>
      <c r="E60" s="27">
        <v>75524.98</v>
      </c>
      <c r="F60" s="12">
        <f t="shared" si="0"/>
        <v>1006.9997333333333</v>
      </c>
      <c r="G60" s="23" t="s">
        <v>4</v>
      </c>
      <c r="H60" s="2"/>
    </row>
    <row r="61" spans="1:8" ht="26.25" x14ac:dyDescent="0.25">
      <c r="A61" s="2"/>
      <c r="B61" s="47" t="s">
        <v>163</v>
      </c>
      <c r="C61" s="41">
        <v>2016</v>
      </c>
      <c r="D61" s="28">
        <v>60</v>
      </c>
      <c r="E61" s="27">
        <v>306810</v>
      </c>
      <c r="F61" s="12">
        <f t="shared" si="0"/>
        <v>5113.5</v>
      </c>
      <c r="G61" s="23" t="s">
        <v>4</v>
      </c>
      <c r="H61" s="2"/>
    </row>
    <row r="62" spans="1:8" ht="26.25" x14ac:dyDescent="0.25">
      <c r="A62" s="2"/>
      <c r="B62" s="47" t="s">
        <v>151</v>
      </c>
      <c r="C62" s="41">
        <v>2016</v>
      </c>
      <c r="D62" s="28">
        <v>20</v>
      </c>
      <c r="E62" s="27">
        <v>43336</v>
      </c>
      <c r="F62" s="12">
        <f t="shared" si="0"/>
        <v>2166.8000000000002</v>
      </c>
      <c r="G62" s="23" t="s">
        <v>4</v>
      </c>
      <c r="H62" s="2"/>
    </row>
    <row r="63" spans="1:8" ht="26.25" x14ac:dyDescent="0.25">
      <c r="A63" s="2"/>
      <c r="B63" s="47" t="s">
        <v>164</v>
      </c>
      <c r="C63" s="41">
        <v>2016</v>
      </c>
      <c r="D63" s="28">
        <v>60</v>
      </c>
      <c r="E63" s="27">
        <v>51259</v>
      </c>
      <c r="F63" s="12">
        <f t="shared" si="0"/>
        <v>854.31666666666672</v>
      </c>
      <c r="G63" s="23" t="s">
        <v>4</v>
      </c>
      <c r="H63" s="2"/>
    </row>
    <row r="64" spans="1:8" x14ac:dyDescent="0.25">
      <c r="A64" s="2"/>
      <c r="B64" s="47" t="s">
        <v>153</v>
      </c>
      <c r="C64" s="41">
        <v>2016</v>
      </c>
      <c r="D64" s="28">
        <v>20</v>
      </c>
      <c r="E64" s="27">
        <v>372037</v>
      </c>
      <c r="F64" s="12">
        <f t="shared" si="0"/>
        <v>18601.849999999999</v>
      </c>
      <c r="G64" s="23" t="s">
        <v>4</v>
      </c>
      <c r="H64" s="2"/>
    </row>
    <row r="65" spans="1:8" x14ac:dyDescent="0.25">
      <c r="A65" s="2"/>
      <c r="B65" s="47" t="s">
        <v>165</v>
      </c>
      <c r="C65" s="41">
        <v>2016</v>
      </c>
      <c r="D65" s="28">
        <v>60</v>
      </c>
      <c r="E65" s="27">
        <v>91900</v>
      </c>
      <c r="F65" s="12">
        <f t="shared" si="0"/>
        <v>1531.6666666666667</v>
      </c>
      <c r="G65" s="23" t="s">
        <v>4</v>
      </c>
      <c r="H65" s="2"/>
    </row>
    <row r="66" spans="1:8" x14ac:dyDescent="0.25">
      <c r="A66" s="2"/>
      <c r="B66" s="47" t="s">
        <v>147</v>
      </c>
      <c r="C66" s="41">
        <v>2016</v>
      </c>
      <c r="D66" s="28">
        <v>20</v>
      </c>
      <c r="E66" s="27">
        <v>275049.2</v>
      </c>
      <c r="F66" s="12">
        <f t="shared" si="0"/>
        <v>13752.460000000001</v>
      </c>
      <c r="G66" s="23" t="s">
        <v>4</v>
      </c>
      <c r="H66" s="2"/>
    </row>
    <row r="67" spans="1:8" x14ac:dyDescent="0.25">
      <c r="A67" s="2"/>
      <c r="B67" s="47" t="s">
        <v>154</v>
      </c>
      <c r="C67" s="41">
        <v>2016</v>
      </c>
      <c r="D67" s="28">
        <v>20</v>
      </c>
      <c r="E67" s="27">
        <v>275049.2</v>
      </c>
      <c r="F67" s="12">
        <f t="shared" si="0"/>
        <v>13752.460000000001</v>
      </c>
      <c r="G67" s="23" t="s">
        <v>4</v>
      </c>
      <c r="H67" s="2"/>
    </row>
    <row r="68" spans="1:8" x14ac:dyDescent="0.25">
      <c r="A68" s="2"/>
      <c r="B68" s="47" t="s">
        <v>166</v>
      </c>
      <c r="C68" s="41">
        <v>2016</v>
      </c>
      <c r="D68" s="28">
        <v>20</v>
      </c>
      <c r="E68" s="27">
        <v>137524.6</v>
      </c>
      <c r="F68" s="12">
        <f t="shared" si="0"/>
        <v>6876.2300000000005</v>
      </c>
      <c r="G68" s="23" t="s">
        <v>4</v>
      </c>
      <c r="H68" s="2"/>
    </row>
    <row r="69" spans="1:8" x14ac:dyDescent="0.25">
      <c r="A69" s="2"/>
      <c r="B69" s="47" t="s">
        <v>167</v>
      </c>
      <c r="C69" s="41">
        <v>2016</v>
      </c>
      <c r="D69" s="28">
        <v>10</v>
      </c>
      <c r="E69" s="27">
        <v>124772.4</v>
      </c>
      <c r="F69" s="12">
        <f t="shared" si="0"/>
        <v>12477.24</v>
      </c>
      <c r="G69" s="23" t="s">
        <v>4</v>
      </c>
      <c r="H69" s="2"/>
    </row>
    <row r="70" spans="1:8" x14ac:dyDescent="0.25">
      <c r="A70" s="2"/>
      <c r="B70" s="47" t="s">
        <v>168</v>
      </c>
      <c r="C70" s="41">
        <v>2016</v>
      </c>
      <c r="D70" s="28">
        <v>10</v>
      </c>
      <c r="E70" s="27">
        <v>124772.4</v>
      </c>
      <c r="F70" s="12">
        <f t="shared" si="0"/>
        <v>12477.24</v>
      </c>
      <c r="G70" s="23" t="s">
        <v>4</v>
      </c>
      <c r="H70" s="2"/>
    </row>
    <row r="71" spans="1:8" x14ac:dyDescent="0.25">
      <c r="A71" s="2"/>
      <c r="B71" s="47" t="s">
        <v>169</v>
      </c>
      <c r="C71" s="41">
        <v>2016</v>
      </c>
      <c r="D71" s="28">
        <v>10</v>
      </c>
      <c r="E71" s="27">
        <v>124772.4</v>
      </c>
      <c r="F71" s="12">
        <f t="shared" si="0"/>
        <v>12477.24</v>
      </c>
      <c r="G71" s="23" t="s">
        <v>4</v>
      </c>
      <c r="H71" s="2"/>
    </row>
    <row r="72" spans="1:8" x14ac:dyDescent="0.25">
      <c r="A72" s="2"/>
      <c r="B72" s="47" t="s">
        <v>170</v>
      </c>
      <c r="C72" s="41">
        <v>2016</v>
      </c>
      <c r="D72" s="28">
        <v>10</v>
      </c>
      <c r="E72" s="27">
        <v>124772.4</v>
      </c>
      <c r="F72" s="12">
        <f t="shared" si="0"/>
        <v>12477.24</v>
      </c>
      <c r="G72" s="23" t="s">
        <v>4</v>
      </c>
      <c r="H72" s="2"/>
    </row>
    <row r="73" spans="1:8" x14ac:dyDescent="0.25">
      <c r="A73" s="2"/>
      <c r="B73" s="47" t="s">
        <v>162</v>
      </c>
      <c r="C73" s="41">
        <v>2016</v>
      </c>
      <c r="D73" s="28">
        <v>10</v>
      </c>
      <c r="E73" s="27">
        <v>124772.4</v>
      </c>
      <c r="F73" s="12">
        <f t="shared" si="0"/>
        <v>12477.24</v>
      </c>
      <c r="G73" s="23" t="s">
        <v>4</v>
      </c>
      <c r="H73" s="2"/>
    </row>
    <row r="74" spans="1:8" ht="26.25" x14ac:dyDescent="0.25">
      <c r="A74" s="2"/>
      <c r="B74" s="47" t="s">
        <v>151</v>
      </c>
      <c r="C74" s="41">
        <v>2016</v>
      </c>
      <c r="D74" s="28">
        <v>20</v>
      </c>
      <c r="E74" s="27">
        <v>3230446.97</v>
      </c>
      <c r="F74" s="12">
        <f t="shared" si="0"/>
        <v>161522.34850000002</v>
      </c>
      <c r="G74" s="23" t="s">
        <v>4</v>
      </c>
      <c r="H74" s="2"/>
    </row>
    <row r="75" spans="1:8" ht="26.25" x14ac:dyDescent="0.25">
      <c r="A75" s="2"/>
      <c r="B75" s="47" t="s">
        <v>164</v>
      </c>
      <c r="C75" s="41">
        <v>2016</v>
      </c>
      <c r="D75" s="28">
        <v>60</v>
      </c>
      <c r="E75" s="27">
        <v>346565.62</v>
      </c>
      <c r="F75" s="12">
        <f t="shared" si="0"/>
        <v>5776.0936666666666</v>
      </c>
      <c r="G75" s="23" t="s">
        <v>4</v>
      </c>
      <c r="H75" s="2"/>
    </row>
    <row r="76" spans="1:8" ht="26.25" x14ac:dyDescent="0.25">
      <c r="A76" s="2"/>
      <c r="B76" s="47" t="s">
        <v>164</v>
      </c>
      <c r="C76" s="41">
        <v>2016</v>
      </c>
      <c r="D76" s="28">
        <v>60</v>
      </c>
      <c r="E76" s="27">
        <v>1048781.3999999999</v>
      </c>
      <c r="F76" s="12">
        <f t="shared" si="0"/>
        <v>17479.689999999999</v>
      </c>
      <c r="G76" s="23" t="s">
        <v>4</v>
      </c>
      <c r="H76" s="2"/>
    </row>
    <row r="77" spans="1:8" ht="26.25" x14ac:dyDescent="0.25">
      <c r="A77" s="2"/>
      <c r="B77" s="47" t="s">
        <v>151</v>
      </c>
      <c r="C77" s="41">
        <v>2016</v>
      </c>
      <c r="D77" s="28">
        <v>20</v>
      </c>
      <c r="E77" s="27">
        <v>503482.8</v>
      </c>
      <c r="F77" s="12">
        <f t="shared" si="0"/>
        <v>25174.14</v>
      </c>
      <c r="G77" s="23" t="s">
        <v>4</v>
      </c>
      <c r="H77" s="2"/>
    </row>
    <row r="78" spans="1:8" ht="26.25" x14ac:dyDescent="0.25">
      <c r="A78" s="2"/>
      <c r="B78" s="47" t="s">
        <v>152</v>
      </c>
      <c r="C78" s="41">
        <v>2016</v>
      </c>
      <c r="D78" s="28">
        <v>10</v>
      </c>
      <c r="E78" s="27">
        <v>503482.8</v>
      </c>
      <c r="F78" s="12">
        <f t="shared" si="0"/>
        <v>50348.28</v>
      </c>
      <c r="G78" s="23" t="s">
        <v>4</v>
      </c>
      <c r="H78" s="2"/>
    </row>
    <row r="79" spans="1:8" x14ac:dyDescent="0.25">
      <c r="A79" s="2"/>
      <c r="B79" s="47" t="s">
        <v>171</v>
      </c>
      <c r="C79" s="41">
        <v>2016</v>
      </c>
      <c r="D79" s="28">
        <v>60</v>
      </c>
      <c r="E79" s="27">
        <v>652415.19999999995</v>
      </c>
      <c r="F79" s="12">
        <f t="shared" si="0"/>
        <v>10873.586666666666</v>
      </c>
      <c r="G79" s="23" t="s">
        <v>4</v>
      </c>
      <c r="H79" s="2"/>
    </row>
    <row r="80" spans="1:8" x14ac:dyDescent="0.25">
      <c r="A80" s="2"/>
      <c r="B80" s="47" t="s">
        <v>147</v>
      </c>
      <c r="C80" s="41">
        <v>2016</v>
      </c>
      <c r="D80" s="28">
        <v>20</v>
      </c>
      <c r="E80" s="27">
        <v>815519.25</v>
      </c>
      <c r="F80" s="12">
        <f t="shared" si="0"/>
        <v>40775.962500000001</v>
      </c>
      <c r="G80" s="23" t="s">
        <v>4</v>
      </c>
      <c r="H80" s="2"/>
    </row>
    <row r="81" spans="1:8" x14ac:dyDescent="0.25">
      <c r="A81" s="2"/>
      <c r="B81" s="47" t="s">
        <v>154</v>
      </c>
      <c r="C81" s="41">
        <v>2016</v>
      </c>
      <c r="D81" s="28">
        <v>20</v>
      </c>
      <c r="E81" s="27">
        <v>1141726.6000000001</v>
      </c>
      <c r="F81" s="12">
        <f t="shared" si="0"/>
        <v>57086.33</v>
      </c>
      <c r="G81" s="23" t="s">
        <v>4</v>
      </c>
      <c r="H81" s="2"/>
    </row>
    <row r="82" spans="1:8" x14ac:dyDescent="0.25">
      <c r="A82" s="2"/>
      <c r="B82" s="47" t="s">
        <v>167</v>
      </c>
      <c r="C82" s="41">
        <v>2016</v>
      </c>
      <c r="D82" s="28">
        <v>10</v>
      </c>
      <c r="E82" s="27">
        <v>326207.59999999998</v>
      </c>
      <c r="F82" s="12">
        <f t="shared" si="0"/>
        <v>32620.76</v>
      </c>
      <c r="G82" s="23" t="s">
        <v>4</v>
      </c>
      <c r="H82" s="2"/>
    </row>
    <row r="83" spans="1:8" x14ac:dyDescent="0.25">
      <c r="A83" s="2"/>
      <c r="B83" s="47" t="s">
        <v>168</v>
      </c>
      <c r="C83" s="41">
        <v>2016</v>
      </c>
      <c r="D83" s="28">
        <v>10</v>
      </c>
      <c r="E83" s="27">
        <v>326207.59999999998</v>
      </c>
      <c r="F83" s="12">
        <f t="shared" si="0"/>
        <v>32620.76</v>
      </c>
      <c r="G83" s="23" t="s">
        <v>4</v>
      </c>
      <c r="H83" s="2"/>
    </row>
    <row r="84" spans="1:8" ht="26.25" x14ac:dyDescent="0.25">
      <c r="A84" s="2"/>
      <c r="B84" s="47" t="s">
        <v>163</v>
      </c>
      <c r="C84" s="41">
        <v>2016</v>
      </c>
      <c r="D84" s="28">
        <v>60</v>
      </c>
      <c r="E84" s="27">
        <v>2332697.7999999998</v>
      </c>
      <c r="F84" s="12">
        <f t="shared" si="0"/>
        <v>38878.296666666662</v>
      </c>
      <c r="G84" s="23" t="s">
        <v>4</v>
      </c>
      <c r="H84" s="2"/>
    </row>
    <row r="85" spans="1:8" ht="26.25" x14ac:dyDescent="0.25">
      <c r="A85" s="2"/>
      <c r="B85" s="47" t="s">
        <v>161</v>
      </c>
      <c r="C85" s="41">
        <v>2016</v>
      </c>
      <c r="D85" s="28">
        <v>20</v>
      </c>
      <c r="E85" s="27">
        <v>2332697.7999999998</v>
      </c>
      <c r="F85" s="12">
        <f t="shared" si="0"/>
        <v>116634.88999999998</v>
      </c>
      <c r="G85" s="23" t="s">
        <v>4</v>
      </c>
      <c r="H85" s="2"/>
    </row>
    <row r="86" spans="1:8" ht="26.25" x14ac:dyDescent="0.25">
      <c r="A86" s="2"/>
      <c r="B86" s="47" t="s">
        <v>164</v>
      </c>
      <c r="C86" s="41">
        <v>2016</v>
      </c>
      <c r="D86" s="28">
        <v>60</v>
      </c>
      <c r="E86" s="27">
        <v>2332697.7999999998</v>
      </c>
      <c r="F86" s="12">
        <f t="shared" si="0"/>
        <v>38878.296666666662</v>
      </c>
      <c r="G86" s="23" t="s">
        <v>4</v>
      </c>
      <c r="H86" s="2"/>
    </row>
    <row r="87" spans="1:8" ht="26.25" x14ac:dyDescent="0.25">
      <c r="A87" s="2"/>
      <c r="B87" s="47" t="s">
        <v>151</v>
      </c>
      <c r="C87" s="41">
        <v>2016</v>
      </c>
      <c r="D87" s="28">
        <v>20</v>
      </c>
      <c r="E87" s="27">
        <v>2332697.7999999998</v>
      </c>
      <c r="F87" s="12">
        <f t="shared" si="0"/>
        <v>116634.88999999998</v>
      </c>
      <c r="G87" s="23" t="s">
        <v>4</v>
      </c>
      <c r="H87" s="2"/>
    </row>
    <row r="88" spans="1:8" ht="26.25" x14ac:dyDescent="0.25">
      <c r="A88" s="2"/>
      <c r="B88" s="47" t="s">
        <v>152</v>
      </c>
      <c r="C88" s="41">
        <v>2016</v>
      </c>
      <c r="D88" s="28">
        <v>10</v>
      </c>
      <c r="E88" s="27">
        <v>2332697.7999999998</v>
      </c>
      <c r="F88" s="12">
        <f t="shared" si="0"/>
        <v>233269.77999999997</v>
      </c>
      <c r="G88" s="23" t="s">
        <v>4</v>
      </c>
      <c r="H88" s="2"/>
    </row>
    <row r="89" spans="1:8" x14ac:dyDescent="0.25">
      <c r="A89" s="2"/>
      <c r="B89" s="47" t="s">
        <v>153</v>
      </c>
      <c r="C89" s="41">
        <v>2016</v>
      </c>
      <c r="D89" s="28">
        <v>20</v>
      </c>
      <c r="E89" s="27">
        <v>131413.63</v>
      </c>
      <c r="F89" s="12">
        <f t="shared" si="0"/>
        <v>6570.6815000000006</v>
      </c>
      <c r="G89" s="23" t="s">
        <v>4</v>
      </c>
      <c r="H89" s="2"/>
    </row>
    <row r="90" spans="1:8" x14ac:dyDescent="0.25">
      <c r="A90" s="2"/>
      <c r="B90" s="96" t="s">
        <v>76</v>
      </c>
      <c r="C90" s="97"/>
      <c r="D90" s="97"/>
      <c r="E90" s="98"/>
      <c r="F90" s="21">
        <f>SUM(F10:F89)</f>
        <v>1391883.7802999998</v>
      </c>
      <c r="G90" s="22" t="s">
        <v>4</v>
      </c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</sheetData>
  <sheetProtection password="DFE9" sheet="1" objects="1" scenarios="1"/>
  <mergeCells count="4">
    <mergeCell ref="B90:E9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Ny aktivitet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2017-10-12T14:30:26Z</dcterms:modified>
</cp:coreProperties>
</file>