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J3" i="24"/>
  <c r="E6" i="16"/>
  <c r="D5" i="16"/>
  <c r="D6" i="16"/>
  <c r="M3" i="24" l="1"/>
  <c r="B9" i="12" s="1"/>
  <c r="B10" i="12" s="1"/>
  <c r="F3" i="16"/>
  <c r="G3" i="16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<sst xmlns="http://schemas.openxmlformats.org/spreadsheetml/2006/main" count="111" uniqueCount="75">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</sst>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10081517.318976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95377.965358666668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59887.196399999993</v>
      </c>
      <c r="C4" t="s">
        <v>11</v>
      </c>
    </row>
    <row r="5" spans="1:3" s="26" customFormat="1" x14ac:dyDescent="0.25">
      <c r="A5" s="3" t="s">
        <v>12</v>
      </c>
      <c r="B5" s="48">
        <f>SUM(B2:B4)</f>
        <v>10236782.480734667</v>
      </c>
      <c r="C5" s="62" t="s">
        <v>11</v>
      </c>
    </row>
    <row r="6" spans="1:3" x14ac:dyDescent="0.25">
      <c r="A6" s="47" t="s">
        <v>0</v>
      </c>
      <c r="B6" s="38">
        <f>Investeringer!E3</f>
        <v>25059319.116859429</v>
      </c>
      <c r="C6" s="23" t="s">
        <v>11</v>
      </c>
    </row>
    <row r="7" spans="1:3" x14ac:dyDescent="0.25">
      <c r="A7" s="4" t="s">
        <v>1</v>
      </c>
      <c r="B7" s="35">
        <f>Investeringer!F3</f>
        <v>2611674.1143446527</v>
      </c>
      <c r="C7" t="s">
        <v>11</v>
      </c>
    </row>
    <row r="8" spans="1:3" x14ac:dyDescent="0.25">
      <c r="A8" s="4" t="s">
        <v>2</v>
      </c>
      <c r="B8" s="35">
        <f>Investeringer!G3</f>
        <v>229500.12714983636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138615</v>
      </c>
      <c r="C9" t="s">
        <v>11</v>
      </c>
    </row>
    <row r="10" spans="1:3" s="22" customFormat="1" x14ac:dyDescent="0.25">
      <c r="A10" s="3" t="s">
        <v>48</v>
      </c>
      <c r="B10" s="48">
        <f>SUM(B6:B9)</f>
        <v>28039108.358353917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5207638</v>
      </c>
      <c r="C11" t="s">
        <v>11</v>
      </c>
    </row>
    <row r="12" spans="1:3" s="22" customFormat="1" x14ac:dyDescent="0.25">
      <c r="A12" s="3" t="s">
        <v>68</v>
      </c>
      <c r="B12" s="48">
        <f>SUM(B11:B11)</f>
        <v>5207638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43483528.839088582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43868433.730654694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11177064</v>
      </c>
      <c r="C2" s="49">
        <v>0</v>
      </c>
      <c r="D2" s="49">
        <f>B2+C2</f>
        <v>11177064</v>
      </c>
      <c r="E2" s="50">
        <f>D2</f>
        <v>11177064</v>
      </c>
      <c r="F2" s="49">
        <v>12687856.186843986</v>
      </c>
      <c r="G2" s="49">
        <v>0</v>
      </c>
      <c r="H2" s="49">
        <f>F2-G2</f>
        <v>12687856.186843986</v>
      </c>
      <c r="I2" s="49">
        <f>AVERAGEIF(E2:E4,"&lt;&gt;0")</f>
        <v>10081517.318976</v>
      </c>
      <c r="J2" s="49">
        <v>8679823.9880988877</v>
      </c>
      <c r="K2" s="39">
        <f>IF(H2&gt;I2,IF(I2&gt;J2,I2,J2),H2)</f>
        <v>10081517.318976</v>
      </c>
    </row>
    <row r="3" spans="1:11" s="23" customFormat="1" x14ac:dyDescent="0.25">
      <c r="A3" s="28">
        <v>2014</v>
      </c>
      <c r="B3" s="49">
        <v>8751880</v>
      </c>
      <c r="C3" s="49"/>
      <c r="D3" s="49">
        <f t="shared" ref="D3:D4" si="0">B3+C3</f>
        <v>8751880</v>
      </c>
      <c r="E3" s="50">
        <f>D3*Pristalsregulering!C7</f>
        <v>8758881.5039999988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10148144</v>
      </c>
      <c r="C4" s="49"/>
      <c r="D4" s="49">
        <f t="shared" si="0"/>
        <v>10148144</v>
      </c>
      <c r="E4" s="50">
        <f>D4*Pristalsregulering!$C$6*Pristalsregulering!$C$7</f>
        <v>10308606.452927997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97" width="0" hidden="1" customWidth="1"/>
    <col min="98" max="98" width="9.140625" hidden="1" customWidth="1"/>
    <col min="99" max="111" width="0" hidden="1" customWidth="1"/>
    <col min="112" max="112" width="9.140625" hidden="1" customWidth="1"/>
    <col min="113" max="194" width="0" hidden="1" customWidth="1"/>
    <col min="195" max="195" width="9.140625" hidden="1" customWidth="1"/>
    <col min="196" max="208" width="0" hidden="1" customWidth="1"/>
    <col min="209" max="209" width="9.140625" hidden="1" customWidth="1"/>
    <col min="210" max="222" width="0" hidden="1" customWidth="1"/>
    <col min="223" max="223" width="9.140625" hidden="1" customWidth="1"/>
    <col min="224" max="291" width="0" hidden="1" customWidth="1"/>
    <col min="292" max="292" width="9.140625" hidden="1" customWidth="1"/>
    <col min="293" max="305" width="0" hidden="1" customWidth="1"/>
    <col min="306" max="306" width="9.140625" hidden="1" customWidth="1"/>
    <col min="307" max="319" width="0" hidden="1" customWidth="1"/>
    <col min="320" max="320" width="9.140625" hidden="1" customWidth="1"/>
    <col min="321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3" t="s">
        <v>72</v>
      </c>
      <c r="E1" s="10"/>
      <c r="F1" s="63" t="s">
        <v>73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>
        <v>0</v>
      </c>
      <c r="C3" s="72">
        <v>0</v>
      </c>
      <c r="D3" s="45">
        <f>B3/Pristalsregulering!$C$8</f>
        <v>0</v>
      </c>
      <c r="E3" s="35">
        <f>C3/Pristalsregulering!$C$8</f>
        <v>0</v>
      </c>
      <c r="F3" s="45">
        <f>IF(D4=0,0,AVERAGEIF(D4:D6,"&lt;&gt;0"))+D3</f>
        <v>80741.543600000005</v>
      </c>
      <c r="G3" s="38">
        <f>IF(E4=0,0,AVERAGEIF(E4:E6,"&lt;&gt;0"))+E3</f>
        <v>14636.421758666665</v>
      </c>
      <c r="H3" s="57">
        <f>SUM(F3:G3)</f>
        <v>95377.965358666668</v>
      </c>
    </row>
    <row r="4" spans="1:8" x14ac:dyDescent="0.25">
      <c r="A4" s="28">
        <v>2015</v>
      </c>
      <c r="B4" s="35">
        <v>75055</v>
      </c>
      <c r="C4" s="35">
        <v>17738</v>
      </c>
      <c r="D4" s="45">
        <f>B4</f>
        <v>75055</v>
      </c>
      <c r="E4" s="35">
        <f>C4</f>
        <v>17738</v>
      </c>
      <c r="F4" s="45"/>
      <c r="G4" s="38"/>
      <c r="H4" s="54"/>
    </row>
    <row r="5" spans="1:8" x14ac:dyDescent="0.25">
      <c r="A5" s="28">
        <v>2014</v>
      </c>
      <c r="B5" s="35">
        <v>86359</v>
      </c>
      <c r="C5" s="35">
        <v>12932</v>
      </c>
      <c r="D5" s="45">
        <f>B5*Pristalsregulering!$C$7</f>
        <v>86428.087199999994</v>
      </c>
      <c r="E5" s="35">
        <f>C5*Pristalsregulering!$C$7</f>
        <v>12942.345599999999</v>
      </c>
      <c r="F5" s="45"/>
      <c r="G5" s="35"/>
      <c r="H5" s="45"/>
    </row>
    <row r="6" spans="1:8" x14ac:dyDescent="0.25">
      <c r="A6" s="28">
        <v>2013</v>
      </c>
      <c r="B6" s="35"/>
      <c r="C6" s="35">
        <v>13023</v>
      </c>
      <c r="D6" s="45">
        <f>B6*Pristalsregulering!$C$7*Pristalsregulering!$C$6</f>
        <v>0</v>
      </c>
      <c r="E6" s="35">
        <f>C6*Pristalsregulering!$C$7*Pristalsregulering!$C$6</f>
        <v>13228.919675999998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15000</v>
      </c>
      <c r="C3" s="42">
        <v>51960</v>
      </c>
      <c r="D3" s="42">
        <v>0</v>
      </c>
      <c r="E3" s="41">
        <f>B3</f>
        <v>15000</v>
      </c>
      <c r="F3" s="42">
        <f t="shared" ref="F3:G3" si="0">C3</f>
        <v>51960</v>
      </c>
      <c r="G3" s="43">
        <f t="shared" si="0"/>
        <v>0</v>
      </c>
      <c r="H3" s="44">
        <f>IF(E3=0,0,AVERAGEIF(E3:E5,"&lt;&gt;0"))+IF(F3=0,0,AVERAGEIF(F3:F5,"&lt;&gt;0"))+IF(G3=0,0,AVERAGEIF(G3:G5,"&lt;&gt;0"))</f>
        <v>59887.196399999993</v>
      </c>
    </row>
    <row r="4" spans="1:8" x14ac:dyDescent="0.25">
      <c r="A4" s="31">
        <v>2014</v>
      </c>
      <c r="B4" s="41">
        <v>18500</v>
      </c>
      <c r="C4" s="42">
        <v>39200</v>
      </c>
      <c r="D4" s="42">
        <v>0</v>
      </c>
      <c r="E4" s="41">
        <f>B4*Pristalsregulering!$C$7</f>
        <v>18514.8</v>
      </c>
      <c r="F4" s="42">
        <f>C4*Pristalsregulering!$C$7</f>
        <v>39231.359999999993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16500</v>
      </c>
      <c r="C5" s="42">
        <v>37600</v>
      </c>
      <c r="D5" s="42">
        <v>0</v>
      </c>
      <c r="E5" s="41">
        <f>B5*Pristalsregulering!$C$7*Pristalsregulering!$C$6</f>
        <v>16760.897999999994</v>
      </c>
      <c r="F5" s="42">
        <f>C5*Pristalsregulering!$C$7*Pristalsregulering!$C$6</f>
        <v>38194.53119999999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23017675.152487352</v>
      </c>
      <c r="C3" s="38">
        <v>2548895.524699999</v>
      </c>
      <c r="D3" s="40">
        <v>228628.02666666699</v>
      </c>
      <c r="E3" s="35">
        <f>B3*Pristalsregulering!C2*Pristalsregulering!C3*Pristalsregulering!C4*Pristalsregulering!C5*Pristalsregulering!C6*Pristalsregulering!C7</f>
        <v>25059319.116859429</v>
      </c>
      <c r="F3" s="35">
        <v>2611674.1143446527</v>
      </c>
      <c r="G3" s="35">
        <f xml:space="preserve"> D3/Pristalsregulering!$C$8</f>
        <v>229500.12714983636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70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138615</v>
      </c>
      <c r="D3" s="38">
        <v>0</v>
      </c>
      <c r="E3" s="40">
        <v>0</v>
      </c>
      <c r="F3" s="38">
        <f>B3</f>
        <v>0</v>
      </c>
      <c r="G3" s="38">
        <f>C3</f>
        <v>138615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138615</v>
      </c>
      <c r="L3" s="43">
        <f>AVERAGE(H3:H5)+AVERAGE(I3:I5)</f>
        <v>0</v>
      </c>
      <c r="M3" s="44">
        <f>SUM(J3:L3)</f>
        <v>138615</v>
      </c>
      <c r="N3" s="23"/>
    </row>
    <row r="4" spans="1:14" x14ac:dyDescent="0.25">
      <c r="A4" s="28">
        <v>2014</v>
      </c>
      <c r="B4" s="45">
        <v>0</v>
      </c>
      <c r="C4" s="38">
        <v>6908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6913.5263999999997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5353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5437.6416359999985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117062</v>
      </c>
      <c r="E2" s="42">
        <v>4005337</v>
      </c>
      <c r="F2" s="42">
        <v>865107</v>
      </c>
      <c r="G2" s="42">
        <v>0</v>
      </c>
      <c r="H2" s="42">
        <v>187609</v>
      </c>
      <c r="I2" s="42">
        <v>0</v>
      </c>
      <c r="J2" s="42"/>
      <c r="K2" s="42"/>
      <c r="L2" s="43">
        <v>0</v>
      </c>
      <c r="M2" s="44">
        <f>SUM(B2:L2)</f>
        <v>5207638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2017-09-14T11:44:16Z</dcterms:modified>
</cp:coreProperties>
</file>