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E5" i="16"/>
  <c r="F5" i="16"/>
  <c r="I3" i="16" s="1"/>
  <c r="J3" i="24"/>
  <c r="E6" i="16"/>
  <c r="F6" i="16"/>
  <c r="G5" i="16"/>
  <c r="J3" i="16" l="1"/>
  <c r="M3" i="24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<sst xmlns="http://schemas.openxmlformats.org/spreadsheetml/2006/main" count="119" uniqueCount="80">
  <si>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</si>
  <si>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</si>
  <si>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</si>
  <si>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</si>
  <si>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</si>
  <si>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</si>
  <si>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</si>
  <si>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</si>
  <si>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</si>
  <si>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</si>
  <si>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</si>
  <si>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</si>
  <si>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</si>
  <si>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</si>
  <si>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</si>
  <si>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</si>
  <si>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</si>
  <si>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</si>
  <si>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</si>
  <si>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</si>
  <si>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</si>
  <si>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</si>
  <si>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</si>
  <si>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Beredskabsplan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</si>
  <si>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</si>
  <si>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</si>
  <si>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</si>
  <si>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</si>
  <si>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</si>
  <si>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</si>
  <si>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</si>
  <si>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</si>
  <si>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</si>
  <si>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</si>
  <si>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</si>
  <si>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</si>
  <si>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</si>
  <si>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</si>
  <si>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</si>
  <si>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</si>
  <si>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</si>
  <si>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</si>
  <si>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</si>
  <si>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</si>
  <si>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</si>
  <si>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</si>
  <si>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</si>
  <si>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</si>
  <si>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</si>
  <si>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</si>
  <si>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</si>
  <si>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</si>
  <si>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</si>
  <si>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</si>
  <si>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</si>
  <si>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</si>
  <si>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</si>
  <si>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</si>
  <si>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</si>
  <si>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</si>
  <si>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</si>
  <si>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</si>
  <si>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</si>
  <si>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</si>
  <si>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</si>
  <si>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</si>
  <si>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</si>
  <si>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</si>
  <si>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</si>
  <si>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</si>
  <si>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</si>
  <si>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</si>
  <si>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</si>
  <si>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</si>
  <si>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</si>
  <si>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Separering af den nordøstlige del af Østbyen, etape 1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</si>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</sst>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36892144.552123755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472765.50893394899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164802.00679999997</v>
      </c>
      <c r="C4" t="s">
        <v>11</v>
      </c>
    </row>
    <row r="5" spans="1:3" s="26" customFormat="1" x14ac:dyDescent="0.25">
      <c r="A5" s="3" t="s">
        <v>12</v>
      </c>
      <c r="B5" s="48">
        <f>SUM(B2:B4)</f>
        <v>37529712.067857705</v>
      </c>
      <c r="C5" s="62" t="s">
        <v>11</v>
      </c>
    </row>
    <row r="6" spans="1:3" x14ac:dyDescent="0.25">
      <c r="A6" s="47" t="s">
        <v>0</v>
      </c>
      <c r="B6" s="38">
        <f>Investeringer!E3</f>
        <v>40250395.851962589</v>
      </c>
      <c r="C6" s="23" t="s">
        <v>11</v>
      </c>
    </row>
    <row r="7" spans="1:3" x14ac:dyDescent="0.25">
      <c r="A7" s="4" t="s">
        <v>1</v>
      </c>
      <c r="B7" s="35">
        <f>Investeringer!F3</f>
        <v>6913171.5730723469</v>
      </c>
      <c r="C7" t="s">
        <v>11</v>
      </c>
    </row>
    <row r="8" spans="1:3" x14ac:dyDescent="0.25">
      <c r="A8" s="4" t="s">
        <v>2</v>
      </c>
      <c r="B8" s="35">
        <f>Investeringer!G3</f>
        <v>1090631.7286354851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2599105</v>
      </c>
      <c r="C9" t="s">
        <v>11</v>
      </c>
    </row>
    <row r="10" spans="1:3" s="22" customFormat="1" x14ac:dyDescent="0.25">
      <c r="A10" s="3" t="s">
        <v>49</v>
      </c>
      <c r="B10" s="48">
        <f>SUM(B6:B9)</f>
        <v>50853304.153670415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1882873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1678803</v>
      </c>
      <c r="C12" s="22" t="s">
        <v>11</v>
      </c>
    </row>
    <row r="13" spans="1:3" s="22" customFormat="1" x14ac:dyDescent="0.25">
      <c r="A13" s="3" t="s">
        <v>72</v>
      </c>
      <c r="B13" s="48">
        <f>SUM(B11:B12)</f>
        <v>3561676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91944692.221528113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92758562.731453106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73</v>
      </c>
      <c r="H1" s="52" t="s">
        <v>66</v>
      </c>
      <c r="I1" s="52" t="s">
        <v>50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35013182</v>
      </c>
      <c r="C2" s="49">
        <v>0</v>
      </c>
      <c r="D2" s="49">
        <f>B2+C2</f>
        <v>35013182</v>
      </c>
      <c r="E2" s="50">
        <f>D2</f>
        <v>35013182</v>
      </c>
      <c r="F2" s="49">
        <v>36892144.552123755</v>
      </c>
      <c r="G2" s="49">
        <v>0</v>
      </c>
      <c r="H2" s="49">
        <f>F2-G2</f>
        <v>36892144.552123755</v>
      </c>
      <c r="I2" s="49">
        <f>AVERAGEIF(E2:E4,"&lt;&gt;0")</f>
        <v>37456127.549254663</v>
      </c>
      <c r="J2" s="49">
        <v>29580222.413373295</v>
      </c>
      <c r="K2" s="39">
        <f>IF(H2&gt;I2,IF(I2&gt;J2,I2,J2),H2)</f>
        <v>36892144.552123755</v>
      </c>
    </row>
    <row r="3" spans="1:11" s="23" customFormat="1" x14ac:dyDescent="0.25">
      <c r="A3" s="28">
        <v>2014</v>
      </c>
      <c r="B3" s="49">
        <v>38118226</v>
      </c>
      <c r="C3" s="49"/>
      <c r="D3" s="49">
        <f t="shared" ref="D3:D4" si="0">B3+C3</f>
        <v>38118226</v>
      </c>
      <c r="E3" s="50">
        <f>D3*Pristalsregulering!C7</f>
        <v>38148720.580799997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38596197</v>
      </c>
      <c r="C4" s="49"/>
      <c r="D4" s="49">
        <f t="shared" si="0"/>
        <v>38596197</v>
      </c>
      <c r="E4" s="50">
        <f>D4*Pristalsregulering!$C$6*Pristalsregulering!$C$7</f>
        <v>39206480.066963993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>
      <selection activeCell="I3" sqref="I3"/>
    </sheetView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62" width="0" hidden="1" customWidth="1"/>
    <col min="63" max="63" width="9.140625" hidden="1" customWidth="1"/>
    <col min="64" max="71" width="0" hidden="1" customWidth="1"/>
    <col min="72" max="72" width="9.140625" hidden="1" customWidth="1"/>
    <col min="73" max="89" width="0" hidden="1" customWidth="1"/>
    <col min="90" max="90" width="9.140625" hidden="1" customWidth="1"/>
    <col min="91" max="98" width="0" hidden="1" customWidth="1"/>
    <col min="99" max="99" width="9.140625" hidden="1" customWidth="1"/>
    <col min="100" max="136" width="0" hidden="1" customWidth="1"/>
    <col min="137" max="137" width="9.140625" hidden="1" customWidth="1"/>
    <col min="138" max="145" width="0" hidden="1" customWidth="1"/>
    <col min="146" max="146" width="9.140625" hidden="1" customWidth="1"/>
    <col min="147" max="163" width="0" hidden="1" customWidth="1"/>
    <col min="164" max="164" width="9.140625" hidden="1" customWidth="1"/>
    <col min="165" max="172" width="0" hidden="1" customWidth="1"/>
    <col min="173" max="173" width="9.140625" hidden="1" customWidth="1"/>
    <col min="174" max="181" width="0" hidden="1" customWidth="1"/>
    <col min="182" max="182" width="9.140625" hidden="1" customWidth="1"/>
    <col min="183" max="190" width="0" hidden="1" customWidth="1"/>
    <col min="191" max="191" width="9.140625" hidden="1" customWidth="1"/>
    <col min="192" max="199" width="0" hidden="1" customWidth="1"/>
    <col min="200" max="200" width="9.140625" hidden="1" customWidth="1"/>
    <col min="201" max="208" width="0" hidden="1" customWidth="1"/>
    <col min="209" max="209" width="9.140625" hidden="1" customWidth="1"/>
    <col min="210" max="210" width="0" hidden="1" customWidth="1"/>
    <col min="211" max="211" width="9.140625" hidden="1" customWidth="1"/>
    <col min="212" max="219" width="0" hidden="1" customWidth="1"/>
    <col min="220" max="220" width="9.140625" hidden="1" customWidth="1"/>
    <col min="221" max="237" width="0" hidden="1" customWidth="1"/>
    <col min="238" max="238" width="9.140625" hidden="1" customWidth="1"/>
    <col min="239" max="246" width="0" hidden="1" customWidth="1"/>
    <col min="247" max="247" width="9.140625" hidden="1" customWidth="1"/>
    <col min="248" max="255" width="0" hidden="1" customWidth="1"/>
    <col min="256" max="256" width="9.140625" hidden="1" customWidth="1"/>
    <col min="257" max="264" width="0" hidden="1" customWidth="1"/>
    <col min="265" max="265" width="9.140625" hidden="1" customWidth="1"/>
    <col min="266" max="273" width="0" hidden="1" customWidth="1"/>
    <col min="274" max="274" width="9.140625" hidden="1" customWidth="1"/>
    <col min="275" max="282" width="0" hidden="1" customWidth="1"/>
    <col min="283" max="283" width="9.140625" hidden="1" customWidth="1"/>
    <col min="284" max="291" width="0" hidden="1" customWidth="1"/>
    <col min="292" max="292" width="9.140625" hidden="1" customWidth="1"/>
    <col min="293" max="300" width="0" hidden="1" customWidth="1"/>
    <col min="301" max="301" width="9.140625" hidden="1" customWidth="1"/>
    <col min="302" max="309" width="0" hidden="1" customWidth="1"/>
    <col min="310" max="310" width="9.140625" hidden="1" customWidth="1"/>
    <col min="311" max="318" width="0" hidden="1" customWidth="1"/>
    <col min="319" max="319" width="9.140625" hidden="1" customWidth="1"/>
    <col min="320" max="323" width="0" hidden="1" customWidth="1"/>
    <col min="324" max="324" width="9.140625" hidden="1" customWidth="1"/>
    <col min="325" max="332" width="0" hidden="1" customWidth="1"/>
    <col min="333" max="333" width="9.140625" hidden="1" customWidth="1"/>
    <col min="334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76</v>
      </c>
      <c r="C1" s="33"/>
      <c r="D1" s="33"/>
      <c r="E1" s="65" t="s">
        <v>77</v>
      </c>
      <c r="F1" s="10"/>
      <c r="G1" s="10"/>
      <c r="H1" s="65" t="s">
        <v>78</v>
      </c>
      <c r="I1" s="10"/>
      <c r="J1" s="10"/>
      <c r="K1" s="65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4">
        <v>0</v>
      </c>
      <c r="C3" s="74">
        <v>0</v>
      </c>
      <c r="D3" s="74">
        <v>470969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472765.50893394899</v>
      </c>
      <c r="H3" s="45">
        <f>IF(E4=0,0,AVERAGEIF(E4:E6,"&lt;&gt;0"))+E3</f>
        <v>0</v>
      </c>
      <c r="I3" s="38">
        <f>IF(F4=0,0,AVERAGEIF(F4:F6,"&lt;&gt;0"))+F3</f>
        <v>0</v>
      </c>
      <c r="J3" s="38">
        <f>IF(G4=0,0,AVERAGEIF(G4:G6,"&lt;&gt;0"))+G3</f>
        <v>472765.50893394899</v>
      </c>
      <c r="K3" s="57">
        <f>SUM(H3:J3)</f>
        <v>472765.50893394899</v>
      </c>
    </row>
    <row r="4" spans="1:11" x14ac:dyDescent="0.25">
      <c r="A4" s="28">
        <v>2015</v>
      </c>
      <c r="B4" s="35"/>
      <c r="C4" s="35"/>
      <c r="D4" s="35"/>
      <c r="E4" s="45">
        <f t="shared" ref="E4:G4" si="0">B4</f>
        <v>0</v>
      </c>
      <c r="F4" s="35">
        <f t="shared" si="0"/>
        <v>0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26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25725</v>
      </c>
      <c r="C3" s="42">
        <v>155280</v>
      </c>
      <c r="D3" s="42">
        <v>0</v>
      </c>
      <c r="E3" s="41">
        <f>B3</f>
        <v>25725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164802.00679999997</v>
      </c>
    </row>
    <row r="4" spans="1:8" x14ac:dyDescent="0.25">
      <c r="A4" s="31">
        <v>2014</v>
      </c>
      <c r="B4" s="41">
        <v>46650</v>
      </c>
      <c r="C4" s="42">
        <v>117600</v>
      </c>
      <c r="D4" s="42">
        <v>7600</v>
      </c>
      <c r="E4" s="41">
        <f>B4*Pristalsregulering!$C$7</f>
        <v>46687.319999999992</v>
      </c>
      <c r="F4" s="42">
        <f>C4*Pristalsregulering!$C$7</f>
        <v>117694.07999999999</v>
      </c>
      <c r="G4" s="43">
        <f>D4*Pristalsregulering!$C$7</f>
        <v>7606.079999999999</v>
      </c>
      <c r="H4" s="42"/>
    </row>
    <row r="5" spans="1:8" x14ac:dyDescent="0.25">
      <c r="A5" s="31">
        <v>2013</v>
      </c>
      <c r="B5" s="41">
        <v>33900</v>
      </c>
      <c r="C5" s="42">
        <v>112800</v>
      </c>
      <c r="D5" s="42">
        <v>0</v>
      </c>
      <c r="E5" s="41">
        <f>B5*Pristalsregulering!$C$7*Pristalsregulering!$C$6</f>
        <v>34436.026799999992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D2" sqref="D2"/>
    </sheetView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70</v>
      </c>
      <c r="C1" s="78"/>
      <c r="D1" s="79"/>
      <c r="E1" s="80" t="s">
        <v>71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79</v>
      </c>
      <c r="E2" s="22" t="s">
        <v>0</v>
      </c>
      <c r="F2" s="22" t="s">
        <v>1</v>
      </c>
      <c r="G2" s="22" t="s">
        <v>79</v>
      </c>
    </row>
    <row r="3" spans="1:7" s="22" customFormat="1" x14ac:dyDescent="0.25">
      <c r="A3" s="72">
        <v>2015</v>
      </c>
      <c r="B3" s="38">
        <v>36971097.744478919</v>
      </c>
      <c r="C3" s="38">
        <v>6718421.1416666647</v>
      </c>
      <c r="D3" s="40">
        <v>1086487.3280666701</v>
      </c>
      <c r="E3" s="35">
        <f>B3*Pristalsregulering!C2*Pristalsregulering!C3*Pristalsregulering!C4*Pristalsregulering!C5*Pristalsregulering!C6*Pristalsregulering!C7</f>
        <v>40250395.851962589</v>
      </c>
      <c r="F3" s="35">
        <v>6913171.5730723469</v>
      </c>
      <c r="G3" s="35">
        <f xml:space="preserve"> D3/Pristalsregulering!$C$8</f>
        <v>1090631.7286354851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42</v>
      </c>
      <c r="C1" s="76"/>
      <c r="D1" s="76"/>
      <c r="E1" s="76"/>
      <c r="F1" s="77" t="s">
        <v>57</v>
      </c>
      <c r="G1" s="78"/>
      <c r="H1" s="78"/>
      <c r="I1" s="78"/>
      <c r="J1" s="81" t="s">
        <v>31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74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2599105</v>
      </c>
      <c r="D3" s="38">
        <v>0</v>
      </c>
      <c r="E3" s="40">
        <v>0</v>
      </c>
      <c r="F3" s="38">
        <f>B3</f>
        <v>0</v>
      </c>
      <c r="G3" s="38">
        <f>C3</f>
        <v>2599105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2599105</v>
      </c>
      <c r="L3" s="43">
        <f>AVERAGE(H3:H5)+AVERAGE(I3:I5)</f>
        <v>0</v>
      </c>
      <c r="M3" s="44">
        <f>SUM(J3:L3)</f>
        <v>2599105</v>
      </c>
      <c r="N3" s="23"/>
    </row>
    <row r="4" spans="1:14" x14ac:dyDescent="0.25">
      <c r="A4" s="28">
        <v>2014</v>
      </c>
      <c r="B4" s="45">
        <v>0</v>
      </c>
      <c r="C4" s="38">
        <v>1651743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1653064.3943999999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456058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463269.18909599993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103489</v>
      </c>
      <c r="E2" s="42">
        <v>0</v>
      </c>
      <c r="F2" s="42">
        <v>0</v>
      </c>
      <c r="G2" s="42">
        <v>0</v>
      </c>
      <c r="H2" s="42">
        <v>1746861</v>
      </c>
      <c r="I2" s="42">
        <v>0</v>
      </c>
      <c r="J2" s="42"/>
      <c r="K2" s="42"/>
      <c r="L2" s="43">
        <v>0</v>
      </c>
      <c r="M2" s="44">
        <f>SUM(B2:L2)</f>
        <v>1882873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75</v>
      </c>
      <c r="B2" s="35">
        <v>1678803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2017-06-28T08:31:51Z</dcterms:modified>
</cp:coreProperties>
</file>