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 firstSheet="3" activeTab="5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6" i="15" l="1"/>
  <c r="G15" i="10"/>
  <c r="E13" i="15" l="1"/>
  <c r="G13" i="9" l="1"/>
  <c r="G9" i="9"/>
  <c r="G9" i="8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16" i="11" l="1"/>
  <c r="F15" i="11"/>
  <c r="F14" i="11"/>
  <c r="F13" i="11"/>
  <c r="F12" i="11"/>
  <c r="F11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/>
  <c r="E15" i="13"/>
  <c r="F10" i="11"/>
  <c r="F17" i="11"/>
  <c r="G16" i="15" l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8" i="1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<sst xmlns="http://schemas.openxmlformats.org/spreadsheetml/2006/main" count="354" uniqueCount="181">
  <si>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</si>
  <si>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</si>
  <si>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</si>
  <si>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</si>
  <si>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</si>
  <si>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</si>
  <si>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</si>
  <si>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</si>
  <si>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</si>
  <si>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</si>
  <si>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</si>
  <si>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</si>
  <si>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</si>
  <si>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</si>
  <si>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</si>
  <si>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</si>
  <si>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</si>
  <si>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</si>
  <si>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</si>
  <si>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</si>
  <si>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</si>
  <si>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</si>
  <si>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</si>
  <si>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</si>
  <si>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</si>
  <si>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</si>
  <si>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</si>
  <si>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</si>
  <si>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</si>
  <si>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</si>
  <si>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</si>
  <si>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</si>
  <si>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</si>
  <si>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</si>
  <si>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</si>
  <si>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</si>
  <si>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</si>
  <si>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</si>
  <si>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</si>
  <si>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</si>
  <si>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</si>
  <si>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</si>
  <si>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</si>
  <si>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</si>
  <si>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</si>
  <si>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</si>
  <si>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</si>
  <si>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</si>
  <si>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</si>
  <si>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</si>
  <si>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</si>
  <si>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</si>
  <si>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</si>
  <si>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</si>
  <si>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</si>
  <si>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</si>
  <si>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</si>
  <si>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</si>
  <si>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</si>
  <si>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</si>
  <si>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</si>
  <si>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</si>
  <si>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</si>
  <si>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</si>
  <si>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</si>
  <si>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</si>
  <si>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</si>
  <si>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</si>
  <si>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</si>
  <si>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</si>
  <si>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</si>
  <si>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</si>
  <si>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</si>
  <si>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</si>
  <si>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</si>
  <si>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</si>
  <si>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</si>
  <si>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</si>
  <si>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</si>
  <si>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</si>
  <si>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</si>
  <si>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</si>
  <si>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</si>
  <si>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</si>
  <si>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</si>
  <si>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</si>
  <si>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</si>
  <si>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</si>
  <si>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</si>
  <si>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</si>
  <si>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</si>
  <si>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</si>
  <si>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</si>
  <si>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</si>
  <si>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</si>
  <si>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</si>
  <si>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</si>
  <si>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</si>
  <si>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</si>
  <si>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</si>
  <si>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</si>
  <si>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</si>
  <si>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</si>
  <si>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</si>
  <si>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</si>
  <si>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</si>
  <si>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</si>
  <si>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</si>
  <si>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</si>
  <si>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</si>
  <si>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</si>
  <si>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</si>
  <si>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</si>
  <si>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</si>
  <si>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</si>
  <si>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</si>
  <si>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</si>
  <si>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</si>
  <si>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</si>
  <si>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</si>
  <si>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</si>
  <si>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</si>
  <si>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</si>
  <si>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</si>
  <si>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</si>
  <si>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</si>
  <si>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</si>
  <si>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</si>
  <si>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</si>
  <si>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</si>
  <si>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</si>
  <si>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</si>
  <si>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</si>
  <si>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</si>
  <si>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</si>
  <si>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</si>
  <si>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</si>
  <si>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</si>
  <si>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</si>
  <si>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</si>
  <si>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</si>
  <si>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</si>
  <si>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</si>
  <si>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</si>
  <si>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</si>
  <si>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</si>
  <si>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Køretøjer, store lastvogne (&gt; 3.500 kg.)</t>
  </si>
  <si>
    <t>Indløb med riste, SRO</t>
  </si>
  <si>
    <t>Pumpestationer i underjordiske bygværker (&lt;50 m2), SRO</t>
  </si>
  <si>
    <t>Forafvanding, slam, Mek/EL</t>
  </si>
  <si>
    <t>Indløb med riste, Mek/EL</t>
  </si>
  <si>
    <t>Jordbassin Klasse B</t>
  </si>
  <si>
    <t>Pumpestationer i brønde (&lt; 6,25 m2), Konstruktioner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</si>
  <si>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</si>
  <si>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</si>
  <si>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</si>
  <si>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</si>
  <si>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</si>
  <si>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</si>
  <si>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</si>
  <si>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</si>
  <si>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</si>
  <si>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</si>
  <si>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</si>
  <si>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</si>
  <si>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</si>
  <si>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</si>
  <si>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</si>
  <si>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</si>
  <si>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</si>
  <si>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</si>
  <si>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</si>
  <si>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</si>
  <si>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</si>
  <si>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</si>
  <si>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</si>
  <si>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</si>
  <si>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</si>
  <si>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</si>
  <si>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</si>
  <si>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 xml:space="preserve">Driftsomkostninger til medfinansiering af klimatilpasningsprojekter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</si>
</sst>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19" sqref="D19:G1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7" zoomScaleNormal="100" workbookViewId="0">
      <selection activeCell="E13" sqref="E13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8031659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11400226</v>
      </c>
      <c r="H10" s="23" t="s">
        <v>4</v>
      </c>
      <c r="I10" s="2"/>
    </row>
    <row r="11" spans="1:9" x14ac:dyDescent="0.25">
      <c r="A11" s="2"/>
      <c r="B11" s="96" t="s">
        <v>170</v>
      </c>
      <c r="C11" s="97"/>
      <c r="D11" s="97"/>
      <c r="E11" s="97"/>
      <c r="F11" s="98"/>
      <c r="G11" s="21">
        <f>G9-G10</f>
        <v>-3368567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24939657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30700000</v>
      </c>
      <c r="H16" s="23" t="s">
        <v>4</v>
      </c>
      <c r="I16" s="2"/>
    </row>
    <row r="17" spans="1:9" x14ac:dyDescent="0.25">
      <c r="A17" s="2"/>
      <c r="B17" s="96" t="s">
        <v>171</v>
      </c>
      <c r="C17" s="97"/>
      <c r="D17" s="97"/>
      <c r="E17" s="97"/>
      <c r="F17" s="98"/>
      <c r="G17" s="21">
        <f>G15-G16</f>
        <v>-5760343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194637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100000</v>
      </c>
      <c r="H22" s="23" t="s">
        <v>4</v>
      </c>
      <c r="I22" s="2"/>
    </row>
    <row r="23" spans="1:9" x14ac:dyDescent="0.25">
      <c r="A23" s="2"/>
      <c r="B23" s="96" t="s">
        <v>172</v>
      </c>
      <c r="C23" s="97"/>
      <c r="D23" s="97"/>
      <c r="E23" s="97"/>
      <c r="F23" s="98"/>
      <c r="G23" s="21">
        <f>G21-G22</f>
        <v>94637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354000</v>
      </c>
      <c r="H28" s="23" t="s">
        <v>4</v>
      </c>
      <c r="I28" s="2"/>
    </row>
    <row r="29" spans="1:9" ht="15" customHeight="1" x14ac:dyDescent="0.25">
      <c r="A29" s="2"/>
      <c r="B29" s="101" t="s">
        <v>173</v>
      </c>
      <c r="C29" s="102"/>
      <c r="D29" s="102"/>
      <c r="E29" s="102"/>
      <c r="F29" s="103"/>
      <c r="G29" s="21">
        <f>G27-G28</f>
        <v>-354000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2016'!F18</f>
        <v>7585337.3384000007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6461306.666666667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1124030.6717333337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379364328.15347612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159075898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31598427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592194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15277280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206543799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15201888.65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50350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15252238.65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-41645182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-78220803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-129566213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-249432198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-27636160.349999994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371590231.89999998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19052278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390642509.89999998</v>
      </c>
      <c r="F35" s="38" t="s">
        <v>4</v>
      </c>
      <c r="G35" s="18">
        <f>-E35</f>
        <v>-390642509.89999998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-11278181.746523857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166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167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162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179</v>
      </c>
      <c r="C16" s="90"/>
      <c r="D16" s="90"/>
      <c r="E16" s="91"/>
      <c r="F16" s="114" t="s">
        <v>163</v>
      </c>
      <c r="G16" s="114"/>
      <c r="H16" s="2"/>
    </row>
    <row r="17" spans="1:8" x14ac:dyDescent="0.25">
      <c r="A17" s="2"/>
      <c r="B17" s="86" t="s">
        <v>175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164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165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7" zoomScaleNormal="100" workbookViewId="0">
      <selection activeCell="E24" sqref="E24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381871203.50540757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9241245.372381879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-1436907.9896270002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177</v>
      </c>
      <c r="C12" s="49"/>
      <c r="D12" s="50"/>
      <c r="E12" s="12">
        <f>'Fane 5. Individuelt eff.krav'!G10</f>
        <v>-6999636.3806280885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162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6535106.5348651689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2497194.8458487876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6906026.02561404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168</v>
      </c>
      <c r="C22" s="94"/>
      <c r="D22" s="95"/>
      <c r="E22" s="18">
        <f>SUM(E9,E11:E17,E19)-SUM(E20:E21)</f>
        <v>370566544.79855478</v>
      </c>
      <c r="F22" s="19" t="s">
        <v>4</v>
      </c>
      <c r="G22" s="18">
        <f>E22</f>
        <v>370566544.79855478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underdæk'!G15</f>
        <v>3927226</v>
      </c>
      <c r="F24" s="19" t="s">
        <v>4</v>
      </c>
      <c r="G24" s="18">
        <f>E24</f>
        <v>3927226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-3368567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-5760343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94637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-354000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1124030.6717333337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-8264242.3282666663</v>
      </c>
      <c r="F31" s="19" t="s">
        <v>4</v>
      </c>
      <c r="G31" s="18">
        <f>E31</f>
        <v>-8264242.3282666663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-11278181.746523857</v>
      </c>
      <c r="F33" s="19" t="s">
        <v>4</v>
      </c>
      <c r="G33" s="18">
        <f>E33</f>
        <v>-11278181.746523857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354951346.72376424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>
      <selection activeCell="E18" sqref="E18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370566544.79855478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7940913.2869530898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6484914.5339747081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2476673.3066429417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6896809.919583193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168</v>
      </c>
      <c r="C14" s="94"/>
      <c r="D14" s="95"/>
      <c r="E14" s="18">
        <f>$E$9+$E$11-$E$12-$E$13</f>
        <v>367677976.10630333</v>
      </c>
      <c r="F14" s="19" t="s">
        <v>4</v>
      </c>
      <c r="G14" s="18">
        <f>E14</f>
        <v>367677976.10630333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underdæk'!$G$14&gt;1,'Fane 7. Hist. over el. underdæk'!$G$15,0)</f>
        <v>3927226</v>
      </c>
      <c r="F16" s="19" t="s">
        <v>4</v>
      </c>
      <c r="G16" s="18">
        <f>E16</f>
        <v>3927226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371605202.10630333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122039067.92496116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250590890.20806453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9241245.372381879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381871203.50540757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topLeftCell="A4" zoomScaleNormal="100" workbookViewId="0">
      <selection activeCell="D6" sqref="D6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154</v>
      </c>
      <c r="C10" s="106"/>
      <c r="D10" s="106"/>
      <c r="E10" s="56">
        <v>659377.80660000001</v>
      </c>
      <c r="F10" s="23" t="s">
        <v>4</v>
      </c>
      <c r="G10" s="27">
        <v>665738</v>
      </c>
      <c r="H10" s="23" t="s">
        <v>4</v>
      </c>
      <c r="I10" s="2"/>
    </row>
    <row r="11" spans="1:9" x14ac:dyDescent="0.25">
      <c r="A11" s="2"/>
      <c r="B11" s="105" t="s">
        <v>155</v>
      </c>
      <c r="C11" s="106"/>
      <c r="D11" s="106"/>
      <c r="E11" s="56">
        <v>1181274.0360000001</v>
      </c>
      <c r="F11" s="23" t="s">
        <v>4</v>
      </c>
      <c r="G11" s="27">
        <v>979117</v>
      </c>
      <c r="H11" s="23" t="s">
        <v>4</v>
      </c>
      <c r="I11" s="2"/>
    </row>
    <row r="12" spans="1:9" x14ac:dyDescent="0.25">
      <c r="A12" s="2"/>
      <c r="B12" s="105" t="s">
        <v>156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157</v>
      </c>
      <c r="C13" s="106"/>
      <c r="D13" s="106"/>
      <c r="E13" s="56">
        <v>16200.204399999999</v>
      </c>
      <c r="F13" s="23" t="s">
        <v>4</v>
      </c>
      <c r="G13" s="27">
        <v>155915</v>
      </c>
      <c r="H13" s="23" t="s">
        <v>4</v>
      </c>
      <c r="I13" s="2"/>
    </row>
    <row r="14" spans="1:9" x14ac:dyDescent="0.25">
      <c r="A14" s="2"/>
      <c r="B14" s="105" t="s">
        <v>158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159</v>
      </c>
      <c r="C15" s="106"/>
      <c r="D15" s="106"/>
      <c r="E15" s="56">
        <v>6915846.5373999998</v>
      </c>
      <c r="F15" s="23" t="s">
        <v>4</v>
      </c>
      <c r="G15" s="27">
        <v>5912389</v>
      </c>
      <c r="H15" s="23" t="s">
        <v>4</v>
      </c>
      <c r="I15" s="2"/>
    </row>
    <row r="16" spans="1:9" x14ac:dyDescent="0.25">
      <c r="A16" s="2"/>
      <c r="B16" s="105" t="s">
        <v>160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" customHeight="1" x14ac:dyDescent="0.25">
      <c r="A18" s="2"/>
      <c r="B18" s="107" t="s">
        <v>180</v>
      </c>
      <c r="C18" s="107"/>
      <c r="D18" s="107"/>
      <c r="E18" s="56">
        <v>352655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-1412194.5844000001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2018'!E18/100)</f>
        <v>-1436907.9896270002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tabSelected="1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372629958.13302571</v>
      </c>
      <c r="H9" s="23" t="s">
        <v>4</v>
      </c>
      <c r="I9" s="2"/>
    </row>
    <row r="10" spans="1:9" x14ac:dyDescent="0.25">
      <c r="A10" s="2"/>
      <c r="B10" s="51" t="s">
        <v>177</v>
      </c>
      <c r="C10" s="49"/>
      <c r="D10" s="49"/>
      <c r="E10" s="49"/>
      <c r="F10" s="50"/>
      <c r="G10" s="12">
        <v>-6999636.3806280885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0.67123687581024405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2497194.8458487876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122039067.92496116</v>
      </c>
      <c r="H9" s="23" t="s">
        <v>4</v>
      </c>
      <c r="I9" s="2"/>
    </row>
    <row r="10" spans="1:9" x14ac:dyDescent="0.25">
      <c r="A10" s="2"/>
      <c r="B10" s="52" t="s">
        <v>176</v>
      </c>
      <c r="C10" s="53"/>
      <c r="D10" s="53"/>
      <c r="E10" s="53"/>
      <c r="F10" s="54"/>
      <c r="G10" s="12">
        <v>-2440781.3584992234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2433825.1316275005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250590890.20806453</v>
      </c>
      <c r="H13" s="23" t="s">
        <v>4</v>
      </c>
      <c r="I13" s="2"/>
    </row>
    <row r="14" spans="1:9" x14ac:dyDescent="0.25">
      <c r="A14" s="2"/>
      <c r="B14" s="51" t="s">
        <v>178</v>
      </c>
      <c r="C14" s="49"/>
      <c r="D14" s="49"/>
      <c r="E14" s="49"/>
      <c r="F14" s="50"/>
      <c r="G14" s="12">
        <v>-2269792.2479851451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4472200.8939865399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6906026.02561404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9"/>
  <sheetViews>
    <sheetView showGridLines="0" view="pageLayout" zoomScaleNormal="100" workbookViewId="0">
      <selection activeCell="A3" sqref="A3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6881954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6881954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3" t="s">
        <v>45</v>
      </c>
      <c r="C13" s="94"/>
      <c r="D13" s="94"/>
      <c r="E13" s="94"/>
      <c r="F13" s="95"/>
      <c r="G13" s="18">
        <v>3927226</v>
      </c>
      <c r="H13" s="38" t="s">
        <v>4</v>
      </c>
      <c r="I13" s="2"/>
    </row>
    <row r="14" spans="1:9" x14ac:dyDescent="0.25">
      <c r="A14" s="2"/>
      <c r="B14" s="86" t="s">
        <v>43</v>
      </c>
      <c r="C14" s="87"/>
      <c r="D14" s="87"/>
      <c r="E14" s="87"/>
      <c r="F14" s="88"/>
      <c r="G14" s="27">
        <v>3</v>
      </c>
      <c r="H14" s="23" t="s">
        <v>125</v>
      </c>
      <c r="I14" s="2"/>
    </row>
    <row r="15" spans="1:9" x14ac:dyDescent="0.25">
      <c r="A15" s="2"/>
      <c r="B15" s="96" t="s">
        <v>41</v>
      </c>
      <c r="C15" s="97"/>
      <c r="D15" s="97"/>
      <c r="E15" s="97"/>
      <c r="F15" s="98"/>
      <c r="G15" s="21">
        <f>G13</f>
        <v>3927226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9">
    <mergeCell ref="B3:H4"/>
    <mergeCell ref="B8:H8"/>
    <mergeCell ref="B15:F15"/>
    <mergeCell ref="B12:F12"/>
    <mergeCell ref="B11:F11"/>
    <mergeCell ref="B10:F10"/>
    <mergeCell ref="B9:F9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>
      <selection activeCell="E10" sqref="E10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4039874.29</v>
      </c>
      <c r="F10" s="12">
        <f t="shared" ref="F10:F17" si="0">E10/D10</f>
        <v>807974.85800000001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12905099.65</v>
      </c>
      <c r="F11" s="12">
        <f t="shared" si="0"/>
        <v>1290509.9650000001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10</v>
      </c>
      <c r="E12" s="27">
        <v>7728985.6200000001</v>
      </c>
      <c r="F12" s="12">
        <f t="shared" si="0"/>
        <v>772898.56200000003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21610930.300000001</v>
      </c>
      <c r="F13" s="12">
        <f t="shared" si="0"/>
        <v>1080546.5150000001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2226948.46</v>
      </c>
      <c r="F14" s="12">
        <f t="shared" si="0"/>
        <v>111347.423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50</v>
      </c>
      <c r="E15" s="27">
        <v>30762121.949999999</v>
      </c>
      <c r="F15" s="12">
        <f t="shared" si="0"/>
        <v>615242.43900000001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50</v>
      </c>
      <c r="E16" s="27">
        <v>8137804.6200000001</v>
      </c>
      <c r="F16" s="12">
        <f t="shared" si="0"/>
        <v>162756.09239999999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205804611.30000001</v>
      </c>
      <c r="F17" s="12">
        <f t="shared" si="0"/>
        <v>2744061.4840000002</v>
      </c>
      <c r="G17" s="23" t="s">
        <v>4</v>
      </c>
      <c r="H17" s="2"/>
    </row>
    <row r="18" spans="1:8" x14ac:dyDescent="0.25">
      <c r="A18" s="2"/>
      <c r="B18" s="96" t="s">
        <v>76</v>
      </c>
      <c r="C18" s="97"/>
      <c r="D18" s="97"/>
      <c r="E18" s="98"/>
      <c r="F18" s="21">
        <f>SUM(F10:F17)</f>
        <v>7585337.3384000007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2017-10-12T15:48:39Z</dcterms:modified>
</cp:coreProperties>
</file>