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33" i="11" l="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34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5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<sst xmlns="http://schemas.openxmlformats.org/spreadsheetml/2006/main" count="381" uniqueCount="194">
  <si>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</si>
  <si>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</si>
  <si>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</si>
  <si>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</si>
  <si>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</si>
  <si>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</si>
  <si>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</si>
  <si>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</si>
  <si>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</si>
  <si>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</si>
  <si>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</si>
  <si>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</si>
  <si>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</si>
  <si>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</si>
  <si>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</si>
  <si>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</si>
  <si>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</si>
  <si>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</si>
  <si>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</si>
  <si>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</si>
  <si>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</si>
  <si>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</si>
  <si>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</si>
  <si>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</si>
  <si>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</si>
  <si>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</si>
  <si>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</si>
  <si>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</si>
  <si>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</si>
  <si>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</si>
  <si>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</si>
  <si>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</si>
  <si>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</si>
  <si>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</si>
  <si>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</si>
  <si>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</si>
  <si>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</si>
  <si>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</si>
  <si>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</si>
  <si>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</si>
  <si>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</si>
  <si>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</si>
  <si>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</si>
  <si>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</si>
  <si>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</si>
  <si>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</si>
  <si>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</si>
  <si>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</si>
  <si>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</si>
  <si>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</si>
  <si>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</si>
  <si>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</si>
  <si>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</si>
  <si>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</si>
  <si>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</si>
  <si>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</si>
  <si>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</si>
  <si>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</si>
  <si>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</si>
  <si>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</si>
  <si>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</si>
  <si>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</si>
  <si>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</si>
  <si>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</si>
  <si>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</si>
  <si>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</si>
  <si>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</si>
  <si>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</si>
  <si>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</si>
  <si>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</si>
  <si>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</si>
  <si>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</si>
  <si>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</si>
  <si>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</si>
  <si>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</si>
  <si>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</si>
  <si>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</si>
  <si>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</si>
  <si>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</si>
  <si>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</si>
  <si>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</si>
  <si>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</si>
  <si>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</si>
  <si>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</si>
  <si>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</si>
  <si>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</si>
  <si>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</si>
  <si>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</si>
  <si>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</si>
  <si>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</si>
  <si>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</si>
  <si>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</si>
  <si>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</si>
  <si>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</si>
  <si>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</si>
  <si>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</si>
  <si>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</si>
  <si>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</si>
  <si>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</si>
  <si>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</si>
  <si>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</si>
  <si>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</si>
  <si>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</si>
  <si>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</si>
  <si>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</si>
  <si>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</si>
  <si>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</si>
  <si>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</si>
  <si>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</si>
  <si>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</si>
  <si>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</si>
  <si>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</si>
  <si>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</si>
  <si>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</si>
  <si>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</si>
  <si>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</si>
  <si>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</si>
  <si>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</si>
  <si>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</si>
  <si>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</si>
  <si>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</si>
  <si>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</si>
  <si>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</si>
  <si>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</si>
  <si>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</si>
  <si>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</si>
  <si>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</si>
  <si>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</si>
  <si>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</si>
  <si>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</si>
  <si>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</si>
  <si>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</si>
  <si>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</si>
  <si>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</si>
  <si>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</si>
  <si>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</si>
  <si>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</si>
  <si>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</si>
  <si>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</si>
  <si>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</si>
  <si>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</si>
  <si>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</si>
  <si>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</si>
  <si>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</si>
  <si>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</si>
  <si>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</si>
  <si>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Administrationbygninger</t>
  </si>
  <si>
    <t>Arbejdsplads</t>
  </si>
  <si>
    <t>Brønde</t>
  </si>
  <si>
    <t>Jordbassin Klasse B</t>
  </si>
  <si>
    <t>Køretøjer, entreprenørmaskiner</t>
  </si>
  <si>
    <t>Køretøjer, små lastvogne (&lt; 3.500 kg.)</t>
  </si>
  <si>
    <t>Ledningsnet ≤ Ø 200 mm</t>
  </si>
  <si>
    <t>Pumpestationer i brønde (&lt; 6,25 m2), Konstruktioner</t>
  </si>
  <si>
    <t>Pumpestationer i brønde (&lt; 6,25 m2), Mek/EL</t>
  </si>
  <si>
    <t>Pumpestationer i brønde (&lt; 6,25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</si>
  <si>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</si>
  <si>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</si>
  <si>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</si>
  <si>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Pumpestationer m. overbygning (&lt; 20 m2), Mek/EL</t>
  </si>
  <si>
    <t>Strømpeforing ≤ Ø 200 mm</t>
  </si>
  <si>
    <t>Strømpeforing Ø 200 mm &lt; Ledningsnet ≤ Ø 500 mm</t>
  </si>
  <si>
    <t>Strømpeforing Ø 500 mm &lt; Ledningsnet ≤ Ø 800 mm</t>
  </si>
  <si>
    <t>Tryksatte minipumpestationer (husstandssystemer)</t>
  </si>
  <si>
    <t>Ø 200 mm &lt; Ledningsnet ≤ Ø 500 mm</t>
  </si>
  <si>
    <t>Ø 500 mm &lt; Ledningsnet ≤ Ø 800 mm</t>
  </si>
  <si>
    <t>Øvrige andre anlæg, driftsmateriel og inventar (hegn)</t>
  </si>
  <si>
    <t>Pumpeinstallation Miljøklasse A (1.000-1.500 l/s) -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</si>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</sst>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183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372461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430000</v>
      </c>
      <c r="H10" s="23" t="s">
        <v>4</v>
      </c>
      <c r="I10" s="2"/>
    </row>
    <row r="11" spans="1:9" x14ac:dyDescent="0.25">
      <c r="A11" s="2"/>
      <c r="B11" s="96" t="s">
        <v>184</v>
      </c>
      <c r="C11" s="97"/>
      <c r="D11" s="97"/>
      <c r="E11" s="97"/>
      <c r="F11" s="98"/>
      <c r="G11" s="21">
        <f>G9-G10</f>
        <v>-57539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185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694959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635216</v>
      </c>
      <c r="H16" s="23" t="s">
        <v>4</v>
      </c>
      <c r="I16" s="2"/>
    </row>
    <row r="17" spans="1:9" x14ac:dyDescent="0.25">
      <c r="A17" s="2"/>
      <c r="B17" s="96" t="s">
        <v>185</v>
      </c>
      <c r="C17" s="97"/>
      <c r="D17" s="97"/>
      <c r="E17" s="97"/>
      <c r="F17" s="98"/>
      <c r="G17" s="21">
        <f>G15-G16</f>
        <v>59743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186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988217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880000</v>
      </c>
      <c r="H22" s="23" t="s">
        <v>4</v>
      </c>
      <c r="I22" s="2"/>
    </row>
    <row r="23" spans="1:9" x14ac:dyDescent="0.25">
      <c r="A23" s="2"/>
      <c r="B23" s="96" t="s">
        <v>186</v>
      </c>
      <c r="C23" s="97"/>
      <c r="D23" s="97"/>
      <c r="E23" s="97"/>
      <c r="F23" s="98"/>
      <c r="G23" s="21">
        <f>G21-G22</f>
        <v>108217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187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187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2016'!F35</f>
        <v>1335891.9466666668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489000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846891.94666666677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58373617.424679756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45083077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5857270.6839333344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305128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1397086.6666666665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52642562.350599997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3543902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7959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3551861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-440233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-38197273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-598967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-39236473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16957950.350599997</v>
      </c>
      <c r="F28" s="38" t="s">
        <v>4</v>
      </c>
      <c r="G28" s="1">
        <f>IF(E28&lt;0,0,-E28)</f>
        <v>-16957950.350599997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38362446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2160845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40523291</v>
      </c>
      <c r="F35" s="38" t="s">
        <v>4</v>
      </c>
      <c r="G35" s="18">
        <f>-E35</f>
        <v>-40523291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892376.07407975942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180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181</v>
      </c>
      <c r="C10" s="116"/>
      <c r="D10" s="48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176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193</v>
      </c>
      <c r="C16" s="90"/>
      <c r="D16" s="90"/>
      <c r="E16" s="91"/>
      <c r="F16" s="113" t="s">
        <v>177</v>
      </c>
      <c r="G16" s="113"/>
      <c r="H16" s="2"/>
    </row>
    <row r="17" spans="1:8" x14ac:dyDescent="0.25">
      <c r="A17" s="2"/>
      <c r="B17" s="86" t="s">
        <v>189</v>
      </c>
      <c r="C17" s="87"/>
      <c r="D17" s="87"/>
      <c r="E17" s="88"/>
      <c r="F17" s="27">
        <v>600298</v>
      </c>
      <c r="G17" s="23" t="s">
        <v>4</v>
      </c>
      <c r="H17" s="2"/>
    </row>
    <row r="18" spans="1:8" x14ac:dyDescent="0.25">
      <c r="A18" s="2"/>
      <c r="B18" s="96" t="s">
        <v>178</v>
      </c>
      <c r="C18" s="97"/>
      <c r="D18" s="97"/>
      <c r="E18" s="98"/>
      <c r="F18" s="21">
        <f>SUM(F17:F17)</f>
        <v>600298</v>
      </c>
      <c r="G18" s="22" t="s">
        <v>4</v>
      </c>
      <c r="H18" s="2"/>
    </row>
    <row r="19" spans="1:8" x14ac:dyDescent="0.25">
      <c r="A19" s="2"/>
      <c r="B19" s="96" t="s">
        <v>179</v>
      </c>
      <c r="C19" s="97"/>
      <c r="D19" s="97"/>
      <c r="E19" s="98"/>
      <c r="F19" s="21">
        <f>F18*(1+'Fane 2.1. Økonomisk ramme 2018'!E18/100)</f>
        <v>610803.21500000008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188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68140005.799893796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281721.84839499998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omk.'!G19</f>
        <v>86764.412625000026</v>
      </c>
      <c r="F11" s="9" t="s">
        <v>4</v>
      </c>
      <c r="G11" s="13"/>
      <c r="H11" s="14"/>
      <c r="I11" s="2"/>
    </row>
    <row r="12" spans="1:9" x14ac:dyDescent="0.25">
      <c r="A12" s="2"/>
      <c r="B12" s="54" t="s">
        <v>191</v>
      </c>
      <c r="C12" s="52"/>
      <c r="D12" s="53"/>
      <c r="E12" s="12">
        <f>'Fane 5. Individuelt eff.krav'!G10</f>
        <v>-711074.1336503909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176</v>
      </c>
      <c r="C15" s="84"/>
      <c r="D15" s="85"/>
      <c r="E15" s="12">
        <f>'Fane 11. Tillæg'!F19</f>
        <v>610803.21500000008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1192213.7376426973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236170.36693289998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1230636.7547010169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182</v>
      </c>
      <c r="C22" s="94"/>
      <c r="D22" s="95"/>
      <c r="E22" s="18">
        <f>SUM(E9,E11:E17,E19)-SUM(E20:E21)</f>
        <v>67851905.909877181</v>
      </c>
      <c r="F22" s="19" t="s">
        <v>4</v>
      </c>
      <c r="G22" s="18">
        <f>E22</f>
        <v>67851905.909877181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-57539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59743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108217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846891.94666666677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957312.94666666677</v>
      </c>
      <c r="F31" s="19" t="s">
        <v>4</v>
      </c>
      <c r="G31" s="18">
        <f>E31</f>
        <v>957312.94666666677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892376.07407975942</v>
      </c>
      <c r="F33" s="19" t="s">
        <v>4</v>
      </c>
      <c r="G33" s="18">
        <f>E33</f>
        <v>892376.07407975942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69701594.930623621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67851905.909877181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996427.0418503501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1187408.3534228506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235144.28996481825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1229575.3254591883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182</v>
      </c>
      <c r="C14" s="94"/>
      <c r="D14" s="95"/>
      <c r="E14" s="18">
        <f>$E$9+$E$11-$E$12-$E$13</f>
        <v>67574594.647876024</v>
      </c>
      <c r="F14" s="19" t="s">
        <v>4</v>
      </c>
      <c r="G14" s="18">
        <f>E14</f>
        <v>67574594.647876024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67574594.647876024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9301418.9065017179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58556865.044997074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281721.84839499998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68140005.799893796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168</v>
      </c>
      <c r="C10" s="106"/>
      <c r="D10" s="106"/>
      <c r="E10" s="49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169</v>
      </c>
      <c r="C11" s="106"/>
      <c r="D11" s="106"/>
      <c r="E11" s="49">
        <v>28613.852599999998</v>
      </c>
      <c r="F11" s="23" t="s">
        <v>4</v>
      </c>
      <c r="G11" s="27">
        <v>67017</v>
      </c>
      <c r="H11" s="23" t="s">
        <v>4</v>
      </c>
      <c r="I11" s="2"/>
    </row>
    <row r="12" spans="1:9" x14ac:dyDescent="0.25">
      <c r="A12" s="2"/>
      <c r="B12" s="105" t="s">
        <v>170</v>
      </c>
      <c r="C12" s="106"/>
      <c r="D12" s="106"/>
      <c r="E12" s="49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171</v>
      </c>
      <c r="C13" s="106"/>
      <c r="D13" s="106"/>
      <c r="E13" s="49">
        <v>32399.4126</v>
      </c>
      <c r="F13" s="23" t="s">
        <v>4</v>
      </c>
      <c r="G13" s="27">
        <v>51038</v>
      </c>
      <c r="H13" s="23" t="s">
        <v>4</v>
      </c>
      <c r="I13" s="2"/>
    </row>
    <row r="14" spans="1:9" x14ac:dyDescent="0.25">
      <c r="A14" s="2"/>
      <c r="B14" s="105" t="s">
        <v>172</v>
      </c>
      <c r="C14" s="106"/>
      <c r="D14" s="106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173</v>
      </c>
      <c r="C15" s="106"/>
      <c r="D15" s="106"/>
      <c r="E15" s="49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5" t="s">
        <v>174</v>
      </c>
      <c r="C16" s="106"/>
      <c r="D16" s="106"/>
      <c r="E16" s="49">
        <v>217175.58479999998</v>
      </c>
      <c r="F16" s="23" t="s">
        <v>4</v>
      </c>
      <c r="G16" s="27">
        <v>245406</v>
      </c>
      <c r="H16" s="23" t="s">
        <v>4</v>
      </c>
      <c r="I16" s="2"/>
    </row>
    <row r="17" spans="1:9" x14ac:dyDescent="0.25">
      <c r="A17" s="2"/>
      <c r="B17" s="105" t="s">
        <v>175</v>
      </c>
      <c r="C17" s="106"/>
      <c r="D17" s="106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6" t="s">
        <v>134</v>
      </c>
      <c r="C18" s="97"/>
      <c r="D18" s="97"/>
      <c r="E18" s="97"/>
      <c r="F18" s="98"/>
      <c r="G18" s="21">
        <f>SUM(G10:G17)-SUM(E10:E17)</f>
        <v>85272.150000000023</v>
      </c>
      <c r="H18" s="22" t="s">
        <v>4</v>
      </c>
      <c r="I18" s="2"/>
    </row>
    <row r="19" spans="1:9" x14ac:dyDescent="0.25">
      <c r="A19" s="2"/>
      <c r="B19" s="96" t="s">
        <v>135</v>
      </c>
      <c r="C19" s="97"/>
      <c r="D19" s="97"/>
      <c r="E19" s="97"/>
      <c r="F19" s="98"/>
      <c r="G19" s="21">
        <f>G18*(1+'Fane 2.1. Økonomisk ramme 2018'!E18/100)</f>
        <v>86764.412625000026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67858283.951498792</v>
      </c>
      <c r="H9" s="23" t="s">
        <v>4</v>
      </c>
      <c r="I9" s="2"/>
    </row>
    <row r="10" spans="1:9" x14ac:dyDescent="0.25">
      <c r="A10" s="2"/>
      <c r="B10" s="51" t="s">
        <v>191</v>
      </c>
      <c r="C10" s="52"/>
      <c r="D10" s="52"/>
      <c r="E10" s="52"/>
      <c r="F10" s="53"/>
      <c r="G10" s="12">
        <v>-711074.1336503909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0.34567105522294694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236170.36693289998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9301418.9065017179</v>
      </c>
      <c r="H9" s="23" t="s">
        <v>4</v>
      </c>
      <c r="I9" s="2"/>
    </row>
    <row r="10" spans="1:9" x14ac:dyDescent="0.25">
      <c r="A10" s="2"/>
      <c r="B10" s="55" t="s">
        <v>190</v>
      </c>
      <c r="C10" s="56"/>
      <c r="D10" s="56"/>
      <c r="E10" s="56"/>
      <c r="F10" s="57"/>
      <c r="G10" s="12">
        <v>-186028.37813003437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185498.19725236378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58556865.044997074</v>
      </c>
      <c r="H13" s="23" t="s">
        <v>4</v>
      </c>
      <c r="I13" s="2"/>
    </row>
    <row r="14" spans="1:9" x14ac:dyDescent="0.25">
      <c r="A14" s="2"/>
      <c r="B14" s="51" t="s">
        <v>192</v>
      </c>
      <c r="C14" s="52"/>
      <c r="D14" s="52"/>
      <c r="E14" s="52"/>
      <c r="F14" s="53"/>
      <c r="G14" s="12">
        <v>-525045.75552035647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1045138.5574486533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1230636.7547010169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-3841511.1744479099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-3841511.1744479099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0">
        <f>G9-G10</f>
        <v>0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0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12655066</v>
      </c>
      <c r="F10" s="12">
        <f>E10/D10</f>
        <v>168734.21333333335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5</v>
      </c>
      <c r="E11" s="27">
        <v>1571327</v>
      </c>
      <c r="F11" s="12">
        <f t="shared" ref="F11:F34" si="0">E11/D11</f>
        <v>314265.40000000002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3522580</v>
      </c>
      <c r="F12" s="12">
        <f t="shared" si="0"/>
        <v>46967.73333333333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50</v>
      </c>
      <c r="E13" s="27">
        <v>3991</v>
      </c>
      <c r="F13" s="12">
        <f t="shared" si="0"/>
        <v>79.819999999999993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5</v>
      </c>
      <c r="E14" s="27">
        <v>66500</v>
      </c>
      <c r="F14" s="12">
        <f t="shared" si="0"/>
        <v>13300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5</v>
      </c>
      <c r="E15" s="27">
        <v>471309</v>
      </c>
      <c r="F15" s="12">
        <f t="shared" si="0"/>
        <v>94261.8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75</v>
      </c>
      <c r="E16" s="27">
        <v>4797769</v>
      </c>
      <c r="F16" s="12">
        <f t="shared" si="0"/>
        <v>63970.253333333334</v>
      </c>
      <c r="G16" s="23" t="s">
        <v>4</v>
      </c>
      <c r="H16" s="2"/>
    </row>
    <row r="17" spans="1:8" ht="26.25" x14ac:dyDescent="0.25">
      <c r="A17" s="2"/>
      <c r="B17" s="47" t="s">
        <v>153</v>
      </c>
      <c r="C17" s="41">
        <v>2016</v>
      </c>
      <c r="D17" s="28">
        <v>50</v>
      </c>
      <c r="E17" s="27">
        <v>1586796</v>
      </c>
      <c r="F17" s="12">
        <f t="shared" si="0"/>
        <v>31735.919999999998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20</v>
      </c>
      <c r="E18" s="27">
        <v>297600</v>
      </c>
      <c r="F18" s="12">
        <f t="shared" si="0"/>
        <v>14880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10</v>
      </c>
      <c r="E19" s="27">
        <v>255137</v>
      </c>
      <c r="F19" s="12">
        <f t="shared" si="0"/>
        <v>25513.7</v>
      </c>
      <c r="G19" s="23" t="s">
        <v>4</v>
      </c>
      <c r="H19" s="2"/>
    </row>
    <row r="20" spans="1:8" ht="26.25" x14ac:dyDescent="0.25">
      <c r="A20" s="2"/>
      <c r="B20" s="47" t="s">
        <v>156</v>
      </c>
      <c r="C20" s="41">
        <v>2016</v>
      </c>
      <c r="D20" s="28">
        <v>50</v>
      </c>
      <c r="E20" s="27">
        <v>14966</v>
      </c>
      <c r="F20" s="12">
        <f t="shared" si="0"/>
        <v>299.32</v>
      </c>
      <c r="G20" s="23" t="s">
        <v>4</v>
      </c>
      <c r="H20" s="2"/>
    </row>
    <row r="21" spans="1:8" ht="26.25" x14ac:dyDescent="0.25">
      <c r="A21" s="2"/>
      <c r="B21" s="47" t="s">
        <v>157</v>
      </c>
      <c r="C21" s="41">
        <v>2016</v>
      </c>
      <c r="D21" s="28">
        <v>20</v>
      </c>
      <c r="E21" s="27">
        <v>194604</v>
      </c>
      <c r="F21" s="12">
        <f t="shared" si="0"/>
        <v>9730.2000000000007</v>
      </c>
      <c r="G21" s="23" t="s">
        <v>4</v>
      </c>
      <c r="H21" s="2"/>
    </row>
    <row r="22" spans="1:8" ht="26.25" x14ac:dyDescent="0.25">
      <c r="A22" s="2"/>
      <c r="B22" s="47" t="s">
        <v>158</v>
      </c>
      <c r="C22" s="41">
        <v>2016</v>
      </c>
      <c r="D22" s="28">
        <v>10</v>
      </c>
      <c r="E22" s="27">
        <v>140318</v>
      </c>
      <c r="F22" s="12">
        <f t="shared" si="0"/>
        <v>14031.8</v>
      </c>
      <c r="G22" s="23" t="s">
        <v>4</v>
      </c>
      <c r="H22" s="2"/>
    </row>
    <row r="23" spans="1:8" ht="26.25" x14ac:dyDescent="0.25">
      <c r="A23" s="2"/>
      <c r="B23" s="47" t="s">
        <v>159</v>
      </c>
      <c r="C23" s="41">
        <v>2016</v>
      </c>
      <c r="D23" s="28">
        <v>20</v>
      </c>
      <c r="E23" s="27">
        <v>191152</v>
      </c>
      <c r="F23" s="12">
        <f t="shared" si="0"/>
        <v>9557.6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50</v>
      </c>
      <c r="E24" s="27">
        <v>2577729</v>
      </c>
      <c r="F24" s="12">
        <f t="shared" si="0"/>
        <v>51554.58</v>
      </c>
      <c r="G24" s="23" t="s">
        <v>4</v>
      </c>
      <c r="H24" s="2"/>
    </row>
    <row r="25" spans="1:8" ht="26.25" x14ac:dyDescent="0.25">
      <c r="A25" s="2"/>
      <c r="B25" s="47" t="s">
        <v>161</v>
      </c>
      <c r="C25" s="41">
        <v>2016</v>
      </c>
      <c r="D25" s="28">
        <v>50</v>
      </c>
      <c r="E25" s="27">
        <v>5455638</v>
      </c>
      <c r="F25" s="12">
        <f t="shared" si="0"/>
        <v>109112.76</v>
      </c>
      <c r="G25" s="23" t="s">
        <v>4</v>
      </c>
      <c r="H25" s="2"/>
    </row>
    <row r="26" spans="1:8" ht="26.25" x14ac:dyDescent="0.25">
      <c r="A26" s="2"/>
      <c r="B26" s="47" t="s">
        <v>162</v>
      </c>
      <c r="C26" s="41">
        <v>2016</v>
      </c>
      <c r="D26" s="28">
        <v>50</v>
      </c>
      <c r="E26" s="27">
        <v>4922714</v>
      </c>
      <c r="F26" s="12">
        <f t="shared" si="0"/>
        <v>98454.28</v>
      </c>
      <c r="G26" s="23" t="s">
        <v>4</v>
      </c>
      <c r="H26" s="2"/>
    </row>
    <row r="27" spans="1:8" ht="26.25" x14ac:dyDescent="0.25">
      <c r="A27" s="2"/>
      <c r="B27" s="47" t="s">
        <v>163</v>
      </c>
      <c r="C27" s="41">
        <v>2016</v>
      </c>
      <c r="D27" s="28">
        <v>30</v>
      </c>
      <c r="E27" s="27">
        <v>261965</v>
      </c>
      <c r="F27" s="12">
        <f t="shared" si="0"/>
        <v>8732.1666666666661</v>
      </c>
      <c r="G27" s="23" t="s">
        <v>4</v>
      </c>
      <c r="H27" s="2"/>
    </row>
    <row r="28" spans="1:8" x14ac:dyDescent="0.25">
      <c r="A28" s="2"/>
      <c r="B28" s="47" t="s">
        <v>164</v>
      </c>
      <c r="C28" s="41">
        <v>2016</v>
      </c>
      <c r="D28" s="28">
        <v>75</v>
      </c>
      <c r="E28" s="27">
        <v>883036</v>
      </c>
      <c r="F28" s="12">
        <f t="shared" si="0"/>
        <v>11773.813333333334</v>
      </c>
      <c r="G28" s="23" t="s">
        <v>4</v>
      </c>
      <c r="H28" s="2"/>
    </row>
    <row r="29" spans="1:8" x14ac:dyDescent="0.25">
      <c r="A29" s="2"/>
      <c r="B29" s="47" t="s">
        <v>165</v>
      </c>
      <c r="C29" s="41">
        <v>2016</v>
      </c>
      <c r="D29" s="28">
        <v>75</v>
      </c>
      <c r="E29" s="27">
        <v>239048</v>
      </c>
      <c r="F29" s="12">
        <f t="shared" si="0"/>
        <v>3187.3066666666668</v>
      </c>
      <c r="G29" s="23" t="s">
        <v>4</v>
      </c>
      <c r="H29" s="2"/>
    </row>
    <row r="30" spans="1:8" ht="26.25" x14ac:dyDescent="0.25">
      <c r="A30" s="2"/>
      <c r="B30" s="47" t="s">
        <v>166</v>
      </c>
      <c r="C30" s="41">
        <v>2016</v>
      </c>
      <c r="D30" s="28">
        <v>15</v>
      </c>
      <c r="E30" s="27">
        <v>108675</v>
      </c>
      <c r="F30" s="12">
        <f t="shared" si="0"/>
        <v>7245</v>
      </c>
      <c r="G30" s="23" t="s">
        <v>4</v>
      </c>
      <c r="H30" s="2"/>
    </row>
    <row r="31" spans="1:8" x14ac:dyDescent="0.25">
      <c r="A31" s="2"/>
      <c r="B31" s="47" t="s">
        <v>147</v>
      </c>
      <c r="C31" s="41">
        <v>2016</v>
      </c>
      <c r="D31" s="28">
        <v>5</v>
      </c>
      <c r="E31" s="27">
        <v>728628</v>
      </c>
      <c r="F31" s="12">
        <f t="shared" si="0"/>
        <v>145725.6</v>
      </c>
      <c r="G31" s="23" t="s">
        <v>4</v>
      </c>
      <c r="H31" s="2"/>
    </row>
    <row r="32" spans="1:8" ht="26.25" x14ac:dyDescent="0.25">
      <c r="A32" s="2"/>
      <c r="B32" s="47" t="s">
        <v>167</v>
      </c>
      <c r="C32" s="41">
        <v>2016</v>
      </c>
      <c r="D32" s="28">
        <v>20</v>
      </c>
      <c r="E32" s="27">
        <v>523055</v>
      </c>
      <c r="F32" s="12">
        <f t="shared" si="0"/>
        <v>26152.75</v>
      </c>
      <c r="G32" s="23" t="s">
        <v>4</v>
      </c>
      <c r="H32" s="2"/>
    </row>
    <row r="33" spans="1:8" x14ac:dyDescent="0.25">
      <c r="A33" s="2"/>
      <c r="B33" s="47" t="s">
        <v>148</v>
      </c>
      <c r="C33" s="41">
        <v>2016</v>
      </c>
      <c r="D33" s="28">
        <v>20</v>
      </c>
      <c r="E33" s="27">
        <v>1299277</v>
      </c>
      <c r="F33" s="12">
        <f t="shared" si="0"/>
        <v>64963.85</v>
      </c>
      <c r="G33" s="23" t="s">
        <v>4</v>
      </c>
      <c r="H33" s="2"/>
    </row>
    <row r="34" spans="1:8" ht="26.25" x14ac:dyDescent="0.25">
      <c r="A34" s="2"/>
      <c r="B34" s="47" t="s">
        <v>156</v>
      </c>
      <c r="C34" s="41">
        <v>2016</v>
      </c>
      <c r="D34" s="28">
        <v>50</v>
      </c>
      <c r="E34" s="27">
        <v>83104</v>
      </c>
      <c r="F34" s="12">
        <f t="shared" si="0"/>
        <v>1662.08</v>
      </c>
      <c r="G34" s="23" t="s">
        <v>4</v>
      </c>
      <c r="H34" s="2"/>
    </row>
    <row r="35" spans="1:8" x14ac:dyDescent="0.25">
      <c r="A35" s="2"/>
      <c r="B35" s="96" t="s">
        <v>76</v>
      </c>
      <c r="C35" s="97"/>
      <c r="D35" s="97"/>
      <c r="E35" s="98"/>
      <c r="F35" s="21">
        <f>SUM(F10:F34)</f>
        <v>1335891.9466666668</v>
      </c>
      <c r="G35" s="22" t="s">
        <v>4</v>
      </c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</sheetData>
  <sheetProtection password="DFE9" sheet="1" objects="1" scenarios="1"/>
  <mergeCells count="4">
    <mergeCell ref="B35:E3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2017-09-29T11:32:49Z</dcterms:modified>
</cp:coreProperties>
</file>