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G3" i="16" l="1"/>
  <c r="F3" i="16"/>
  <c r="E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E4" i="16" l="1"/>
  <c r="F4" i="16"/>
  <c r="G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F6" i="16"/>
  <c r="G6" i="16"/>
  <c r="J3" i="24"/>
  <c r="G5" i="16"/>
  <c r="J3" i="16" s="1"/>
  <c r="E5" i="16"/>
  <c r="E6" i="16"/>
  <c r="F5" i="16"/>
  <c r="I3" i="16" l="1"/>
  <c r="M3" i="24"/>
  <c r="B9" i="12" s="1"/>
  <c r="B10" i="12" s="1"/>
  <c r="H3" i="16"/>
  <c r="H3" i="17"/>
  <c r="B4" i="12" s="1"/>
  <c r="I2" i="15"/>
  <c r="K2" i="15" s="1"/>
  <c r="B2" i="12" s="1"/>
  <c r="K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<sst xmlns="http://schemas.openxmlformats.org/spreadsheetml/2006/main" count="114" uniqueCount="76">
  <si>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</si>
  <si>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</si>
  <si>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</si>
  <si>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</si>
  <si>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</si>
  <si>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</si>
  <si>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</si>
  <si>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</si>
  <si>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</si>
  <si>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</si>
  <si>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</si>
  <si>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</si>
  <si>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</si>
  <si>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</si>
  <si>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</si>
  <si>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</si>
  <si>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</si>
  <si>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</si>
  <si>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</si>
  <si>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</si>
  <si>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</si>
  <si>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</si>
  <si>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Ledelsessystem</t>
  </si>
  <si>
    <t xml:space="preserve">Rottefælder/bekæmpelse </t>
  </si>
  <si>
    <t>Energieffektivisering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</si>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</sst>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8234796.5259680003</v>
      </c>
      <c r="C2" t="s">
        <v>11</v>
      </c>
    </row>
    <row r="3" spans="1:3" s="2" customFormat="1" x14ac:dyDescent="0.25">
      <c r="A3" s="5" t="s">
        <v>8</v>
      </c>
      <c r="B3" s="36">
        <f>'Miljø- og servicemål'!K3</f>
        <v>930493.73775199999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54517.303347999994</v>
      </c>
      <c r="C4" t="s">
        <v>11</v>
      </c>
    </row>
    <row r="5" spans="1:3" s="26" customFormat="1" x14ac:dyDescent="0.25">
      <c r="A5" s="3" t="s">
        <v>12</v>
      </c>
      <c r="B5" s="48">
        <f>SUM(B2:B4)</f>
        <v>9219807.5670679994</v>
      </c>
      <c r="C5" s="62" t="s">
        <v>11</v>
      </c>
    </row>
    <row r="6" spans="1:3" x14ac:dyDescent="0.25">
      <c r="A6" s="47" t="s">
        <v>0</v>
      </c>
      <c r="B6" s="38">
        <f>Investeringer!E3</f>
        <v>48751437.400961883</v>
      </c>
      <c r="C6" s="23" t="s">
        <v>11</v>
      </c>
    </row>
    <row r="7" spans="1:3" x14ac:dyDescent="0.25">
      <c r="A7" s="4" t="s">
        <v>1</v>
      </c>
      <c r="B7" s="35">
        <f>Investeringer!F3</f>
        <v>7243145.6666520555</v>
      </c>
      <c r="C7" t="s">
        <v>11</v>
      </c>
    </row>
    <row r="8" spans="1:3" x14ac:dyDescent="0.25">
      <c r="A8" s="4" t="s">
        <v>2</v>
      </c>
      <c r="B8" s="35">
        <f>Investeringer!G3</f>
        <v>1340987.6999263903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707512</v>
      </c>
      <c r="C9" t="s">
        <v>11</v>
      </c>
    </row>
    <row r="10" spans="1:3" s="22" customFormat="1" x14ac:dyDescent="0.25">
      <c r="A10" s="3" t="s">
        <v>49</v>
      </c>
      <c r="B10" s="48">
        <f>SUM(B6:B9)</f>
        <v>58043082.767540328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279250</v>
      </c>
      <c r="C11" t="s">
        <v>11</v>
      </c>
    </row>
    <row r="12" spans="1:3" s="22" customFormat="1" x14ac:dyDescent="0.25">
      <c r="A12" s="3" t="s">
        <v>69</v>
      </c>
      <c r="B12" s="48">
        <f>SUM(B11:B11)</f>
        <v>279250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59</v>
      </c>
      <c r="B14" s="37">
        <f>SUM(B5,B10,B12)</f>
        <v>67542140.334608331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53</v>
      </c>
      <c r="B16" s="37">
        <f>B14*Pristalsregulering!C8*Pristalsregulering!C9</f>
        <v>68140005.799893796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60</v>
      </c>
      <c r="D1" s="59" t="s">
        <v>61</v>
      </c>
      <c r="E1" s="59" t="s">
        <v>54</v>
      </c>
      <c r="F1" s="52" t="s">
        <v>62</v>
      </c>
      <c r="G1" s="52" t="s">
        <v>70</v>
      </c>
      <c r="H1" s="52" t="s">
        <v>63</v>
      </c>
      <c r="I1" s="52" t="s">
        <v>50</v>
      </c>
      <c r="J1" s="11" t="s">
        <v>64</v>
      </c>
      <c r="K1" s="11" t="s">
        <v>65</v>
      </c>
    </row>
    <row r="2" spans="1:11" s="23" customFormat="1" ht="15.75" thickTop="1" x14ac:dyDescent="0.25">
      <c r="A2" s="28">
        <v>2015</v>
      </c>
      <c r="B2" s="49">
        <v>8250990</v>
      </c>
      <c r="C2" s="49">
        <v>0</v>
      </c>
      <c r="D2" s="49">
        <f>B2+C2</f>
        <v>8250990</v>
      </c>
      <c r="E2" s="50">
        <f>D2</f>
        <v>8250990</v>
      </c>
      <c r="F2" s="49">
        <v>8796813.6240797564</v>
      </c>
      <c r="G2" s="49">
        <v>0</v>
      </c>
      <c r="H2" s="49">
        <f>F2-G2</f>
        <v>8796813.6240797564</v>
      </c>
      <c r="I2" s="49">
        <f>AVERAGEIF(E2:E4,"&lt;&gt;0")</f>
        <v>8234796.5259680003</v>
      </c>
      <c r="J2" s="49">
        <v>7531421.7425995022</v>
      </c>
      <c r="K2" s="39">
        <f>IF(H2&gt;I2,IF(I2&gt;J2,I2,J2),H2)</f>
        <v>8234796.5259680003</v>
      </c>
    </row>
    <row r="3" spans="1:11" s="23" customFormat="1" x14ac:dyDescent="0.25">
      <c r="A3" s="28">
        <v>2014</v>
      </c>
      <c r="B3" s="49">
        <v>8689881.9600000009</v>
      </c>
      <c r="C3" s="49"/>
      <c r="D3" s="49">
        <f t="shared" ref="D3:D4" si="0">B3+C3</f>
        <v>8689881.9600000009</v>
      </c>
      <c r="E3" s="50">
        <f>D3*Pristalsregulering!C7</f>
        <v>8696833.8655680008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7635828</v>
      </c>
      <c r="C4" s="49"/>
      <c r="D4" s="49">
        <f t="shared" si="0"/>
        <v>7635828</v>
      </c>
      <c r="E4" s="50">
        <f>D4*Pristalsregulering!$C$6*Pristalsregulering!$C$7</f>
        <v>7756565.7123359982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4" width="30.7109375" customWidth="1"/>
    <col min="5" max="5" width="30.7109375" style="55" customWidth="1"/>
    <col min="6" max="7" width="30.7109375" customWidth="1"/>
    <col min="8" max="8" width="30.7109375" style="55" customWidth="1"/>
    <col min="9" max="10" width="30.7109375" customWidth="1"/>
    <col min="11" max="11" width="30.7109375" style="55" customWidth="1"/>
    <col min="12" max="12" width="9.140625" hidden="1" customWidth="1"/>
    <col min="13" max="50" width="0" hidden="1" customWidth="1"/>
    <col min="51" max="51" width="9.140625" hidden="1" customWidth="1"/>
    <col min="52" max="61" width="0" hidden="1" customWidth="1"/>
    <col min="62" max="62" width="9.140625" hidden="1" customWidth="1"/>
    <col min="63" max="63" width="0" hidden="1" customWidth="1"/>
    <col min="64" max="64" width="9.140625" hidden="1" customWidth="1"/>
    <col min="65" max="102" width="0" hidden="1" customWidth="1"/>
    <col min="103" max="103" width="9.140625" hidden="1" customWidth="1"/>
    <col min="104" max="113" width="0" hidden="1" customWidth="1"/>
    <col min="114" max="114" width="9.140625" hidden="1" customWidth="1"/>
    <col min="115" max="149" width="0" hidden="1" customWidth="1"/>
    <col min="150" max="150" width="9.140625" hidden="1" customWidth="1"/>
    <col min="151" max="160" width="0" hidden="1" customWidth="1"/>
    <col min="161" max="161" width="9.140625" hidden="1" customWidth="1"/>
    <col min="162" max="171" width="0" hidden="1" customWidth="1"/>
    <col min="172" max="172" width="9.140625" hidden="1" customWidth="1"/>
    <col min="173" max="201" width="0" hidden="1" customWidth="1"/>
    <col min="202" max="202" width="9.140625" hidden="1" customWidth="1"/>
    <col min="203" max="212" width="0" hidden="1" customWidth="1"/>
    <col min="213" max="213" width="9.140625" hidden="1" customWidth="1"/>
    <col min="214" max="223" width="0" hidden="1" customWidth="1"/>
    <col min="224" max="224" width="9.140625" hidden="1" customWidth="1"/>
    <col min="225" max="248" width="0" hidden="1" customWidth="1"/>
    <col min="249" max="249" width="9.140625" hidden="1" customWidth="1"/>
    <col min="250" max="259" width="0" hidden="1" customWidth="1"/>
    <col min="260" max="260" width="9.140625" hidden="1" customWidth="1"/>
    <col min="261" max="270" width="0" hidden="1" customWidth="1"/>
    <col min="271" max="271" width="9.140625" hidden="1" customWidth="1"/>
    <col min="272" max="281" width="0" hidden="1" customWidth="1"/>
    <col min="282" max="282" width="9.140625" hidden="1" customWidth="1"/>
    <col min="283" max="300" width="0" hidden="1" customWidth="1"/>
    <col min="301" max="301" width="9.140625" hidden="1" customWidth="1"/>
    <col min="302" max="311" width="0" hidden="1" customWidth="1"/>
    <col min="312" max="312" width="9.140625" hidden="1" customWidth="1"/>
    <col min="313" max="322" width="0" hidden="1" customWidth="1"/>
    <col min="323" max="323" width="9.140625" hidden="1" customWidth="1"/>
    <col min="324" max="333" width="0" hidden="1" customWidth="1"/>
    <col min="334" max="334" width="9.140625" hidden="1" customWidth="1"/>
    <col min="335" max="341" width="0" hidden="1" customWidth="1"/>
    <col min="342" max="16384" width="9.140625" hidden="1"/>
  </cols>
  <sheetData>
    <row r="1" spans="1:11" s="27" customFormat="1" ht="15.75" thickBot="1" x14ac:dyDescent="0.3">
      <c r="A1" s="9"/>
      <c r="B1" s="33" t="s">
        <v>72</v>
      </c>
      <c r="C1" s="33"/>
      <c r="D1" s="33"/>
      <c r="E1" s="63" t="s">
        <v>73</v>
      </c>
      <c r="F1" s="10"/>
      <c r="G1" s="10"/>
      <c r="H1" s="63" t="s">
        <v>74</v>
      </c>
      <c r="I1" s="10"/>
      <c r="J1" s="10"/>
      <c r="K1" s="63"/>
    </row>
    <row r="2" spans="1:11" ht="15.75" thickTop="1" x14ac:dyDescent="0.25">
      <c r="A2" s="17" t="s">
        <v>13</v>
      </c>
      <c r="B2" s="34" t="s">
        <v>22</v>
      </c>
      <c r="C2" s="34" t="s">
        <v>23</v>
      </c>
      <c r="D2" s="34" t="s">
        <v>24</v>
      </c>
      <c r="E2" s="56" t="s">
        <v>22</v>
      </c>
      <c r="F2" s="34" t="s">
        <v>23</v>
      </c>
      <c r="G2" s="34" t="s">
        <v>24</v>
      </c>
      <c r="H2" s="56" t="s">
        <v>22</v>
      </c>
      <c r="I2" s="34" t="s">
        <v>23</v>
      </c>
      <c r="J2" s="34" t="s">
        <v>24</v>
      </c>
      <c r="K2" s="53" t="s">
        <v>25</v>
      </c>
    </row>
    <row r="3" spans="1:11" s="22" customFormat="1" x14ac:dyDescent="0.25">
      <c r="A3" s="28">
        <v>2016</v>
      </c>
      <c r="B3" s="72">
        <v>0</v>
      </c>
      <c r="C3" s="72">
        <v>0</v>
      </c>
      <c r="D3" s="72">
        <v>0</v>
      </c>
      <c r="E3" s="45">
        <f>B3/Pristalsregulering!$C$8</f>
        <v>0</v>
      </c>
      <c r="F3" s="35">
        <f>C3/Pristalsregulering!$C$8</f>
        <v>0</v>
      </c>
      <c r="G3" s="35">
        <f>D3/Pristalsregulering!$C$8</f>
        <v>0</v>
      </c>
      <c r="H3" s="45">
        <f>IF(E4=0,0,AVERAGEIF(E4:E6,"&lt;&gt;0"))+E3</f>
        <v>62570.947227999997</v>
      </c>
      <c r="I3" s="38">
        <f>IF(F4=0,0,AVERAGEIF(F4:F6,"&lt;&gt;0"))+F3</f>
        <v>841514.83900799998</v>
      </c>
      <c r="J3" s="38">
        <f>IF(G4=0,0,AVERAGEIF(G4:G6,"&lt;&gt;0"))+G3</f>
        <v>26407.951515999997</v>
      </c>
      <c r="K3" s="57">
        <f>SUM(H3:J3)</f>
        <v>930493.73775199999</v>
      </c>
    </row>
    <row r="4" spans="1:11" x14ac:dyDescent="0.25">
      <c r="A4" s="28">
        <v>2015</v>
      </c>
      <c r="B4" s="35">
        <v>44672</v>
      </c>
      <c r="C4" s="35">
        <v>798375</v>
      </c>
      <c r="D4" s="35">
        <v>3260</v>
      </c>
      <c r="E4" s="45">
        <f t="shared" ref="E4:G4" si="0">B4</f>
        <v>44672</v>
      </c>
      <c r="F4" s="35">
        <f t="shared" si="0"/>
        <v>798375</v>
      </c>
      <c r="G4" s="35">
        <f t="shared" si="0"/>
        <v>3260</v>
      </c>
      <c r="H4" s="45"/>
      <c r="I4" s="38"/>
      <c r="J4" s="38"/>
      <c r="K4" s="54"/>
    </row>
    <row r="5" spans="1:11" x14ac:dyDescent="0.25">
      <c r="A5" s="28">
        <v>2014</v>
      </c>
      <c r="B5" s="35">
        <v>80405.570000000007</v>
      </c>
      <c r="C5" s="35">
        <v>883947.52000000002</v>
      </c>
      <c r="D5" s="35">
        <v>49516.29</v>
      </c>
      <c r="E5" s="45">
        <f>B5*Pristalsregulering!$C$7</f>
        <v>80469.894455999995</v>
      </c>
      <c r="F5" s="35">
        <f>C5*Pristalsregulering!$C$7</f>
        <v>884654.67801599996</v>
      </c>
      <c r="G5" s="35">
        <f>D5*Pristalsregulering!$C$7</f>
        <v>49555.903031999995</v>
      </c>
      <c r="H5" s="45"/>
      <c r="I5" s="35"/>
      <c r="J5" s="35"/>
      <c r="K5" s="45"/>
    </row>
    <row r="6" spans="1:11" x14ac:dyDescent="0.25">
      <c r="A6" s="28">
        <v>2013</v>
      </c>
      <c r="B6" s="35"/>
      <c r="C6" s="35"/>
      <c r="D6" s="35"/>
      <c r="E6" s="45">
        <f>B6*Pristalsregulering!$C$7*Pristalsregulering!$C$6</f>
        <v>0</v>
      </c>
      <c r="F6" s="35">
        <f>C6*Pristalsregulering!$C$7*Pristalsregulering!$C$6</f>
        <v>0</v>
      </c>
      <c r="G6" s="35">
        <f>D6*Pristalsregulering!$C$7*Pristalsregulering!$C$6</f>
        <v>0</v>
      </c>
      <c r="H6" s="45"/>
      <c r="I6" s="35"/>
      <c r="J6" s="35"/>
      <c r="K6" s="45"/>
    </row>
    <row r="7" spans="1:11" hidden="1" x14ac:dyDescent="0.25"/>
    <row r="8" spans="1:11" hidden="1" x14ac:dyDescent="0.25"/>
    <row r="9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3" t="s">
        <v>26</v>
      </c>
      <c r="C1" s="74"/>
      <c r="D1" s="74"/>
      <c r="E1" s="75" t="s">
        <v>55</v>
      </c>
      <c r="F1" s="76"/>
      <c r="G1" s="77"/>
      <c r="H1" s="29"/>
    </row>
    <row r="2" spans="1:8" s="21" customFormat="1" ht="15.75" thickTop="1" x14ac:dyDescent="0.25">
      <c r="A2" s="19" t="s">
        <v>13</v>
      </c>
      <c r="B2" s="16" t="s">
        <v>27</v>
      </c>
      <c r="C2" s="20" t="s">
        <v>28</v>
      </c>
      <c r="D2" s="20" t="s">
        <v>29</v>
      </c>
      <c r="E2" s="16" t="s">
        <v>27</v>
      </c>
      <c r="F2" s="20" t="s">
        <v>28</v>
      </c>
      <c r="G2" s="46" t="s">
        <v>29</v>
      </c>
      <c r="H2" s="6" t="s">
        <v>31</v>
      </c>
    </row>
    <row r="3" spans="1:8" x14ac:dyDescent="0.25">
      <c r="A3" s="31">
        <v>2015</v>
      </c>
      <c r="B3" s="41">
        <v>13457</v>
      </c>
      <c r="C3" s="42">
        <v>51760</v>
      </c>
      <c r="D3" s="42">
        <v>0</v>
      </c>
      <c r="E3" s="41">
        <f>B3</f>
        <v>13457</v>
      </c>
      <c r="F3" s="42">
        <f t="shared" ref="F3:G3" si="0">C3</f>
        <v>51760</v>
      </c>
      <c r="G3" s="43">
        <f t="shared" si="0"/>
        <v>0</v>
      </c>
      <c r="H3" s="44">
        <f>IF(E3=0,0,AVERAGEIF(E3:E5,"&lt;&gt;0"))+IF(F3=0,0,AVERAGEIF(F3:F5,"&lt;&gt;0"))+IF(G3=0,0,AVERAGEIF(G3:G5,"&lt;&gt;0"))</f>
        <v>54517.303347999994</v>
      </c>
    </row>
    <row r="4" spans="1:8" x14ac:dyDescent="0.25">
      <c r="A4" s="31">
        <v>2014</v>
      </c>
      <c r="B4" s="41">
        <v>7000</v>
      </c>
      <c r="C4" s="42">
        <v>39200</v>
      </c>
      <c r="D4" s="42">
        <v>0</v>
      </c>
      <c r="E4" s="41">
        <f>B4*Pristalsregulering!$C$7</f>
        <v>7005.5999999999995</v>
      </c>
      <c r="F4" s="42">
        <f>C4*Pristalsregulering!$C$7</f>
        <v>39231.359999999993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13687</v>
      </c>
      <c r="C5" s="42">
        <v>37600</v>
      </c>
      <c r="D5" s="42">
        <v>0</v>
      </c>
      <c r="E5" s="41">
        <f>B5*Pristalsregulering!$C$7*Pristalsregulering!$C$6</f>
        <v>13903.418843999996</v>
      </c>
      <c r="F5" s="42">
        <f>C5*Pristalsregulering!$C$7*Pristalsregulering!$C$6</f>
        <v>38194.53119999999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1"/>
      <c r="B1" s="76" t="s">
        <v>67</v>
      </c>
      <c r="C1" s="76"/>
      <c r="D1" s="77"/>
      <c r="E1" s="78" t="s">
        <v>68</v>
      </c>
      <c r="F1" s="78"/>
      <c r="G1" s="78"/>
    </row>
    <row r="2" spans="1:7" s="22" customFormat="1" ht="15.75" thickTop="1" x14ac:dyDescent="0.25">
      <c r="A2" s="69" t="s">
        <v>13</v>
      </c>
      <c r="B2" s="23" t="s">
        <v>66</v>
      </c>
      <c r="C2" s="23" t="s">
        <v>1</v>
      </c>
      <c r="D2" s="28" t="s">
        <v>75</v>
      </c>
      <c r="E2" s="22" t="s">
        <v>0</v>
      </c>
      <c r="F2" s="22" t="s">
        <v>1</v>
      </c>
      <c r="G2" s="22" t="s">
        <v>75</v>
      </c>
    </row>
    <row r="3" spans="1:7" s="22" customFormat="1" x14ac:dyDescent="0.25">
      <c r="A3" s="70">
        <v>2015</v>
      </c>
      <c r="B3" s="38">
        <v>44779538.665007271</v>
      </c>
      <c r="C3" s="38">
        <v>6984041.1247666664</v>
      </c>
      <c r="D3" s="40">
        <v>1335891.94666667</v>
      </c>
      <c r="E3" s="35">
        <f>B3*Pristalsregulering!C2*Pristalsregulering!C3*Pristalsregulering!C4*Pristalsregulering!C5*Pristalsregulering!C6*Pristalsregulering!C7</f>
        <v>48751437.400961883</v>
      </c>
      <c r="F3" s="35">
        <v>7243145.6666520555</v>
      </c>
      <c r="G3" s="35">
        <f xml:space="preserve"> D3/Pristalsregulering!$C$8</f>
        <v>1340987.6999263903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3" t="s">
        <v>42</v>
      </c>
      <c r="C1" s="74"/>
      <c r="D1" s="74"/>
      <c r="E1" s="74"/>
      <c r="F1" s="75" t="s">
        <v>56</v>
      </c>
      <c r="G1" s="76"/>
      <c r="H1" s="76"/>
      <c r="I1" s="76"/>
      <c r="J1" s="79" t="s">
        <v>31</v>
      </c>
      <c r="K1" s="78"/>
      <c r="L1" s="80"/>
      <c r="M1" s="13"/>
    </row>
    <row r="2" spans="1:14" s="26" customFormat="1" ht="15.75" thickTop="1" x14ac:dyDescent="0.25">
      <c r="A2" s="19" t="s">
        <v>13</v>
      </c>
      <c r="B2" s="8" t="s">
        <v>43</v>
      </c>
      <c r="C2" s="7" t="s">
        <v>44</v>
      </c>
      <c r="D2" s="7" t="s">
        <v>45</v>
      </c>
      <c r="E2" s="51" t="s">
        <v>46</v>
      </c>
      <c r="F2" s="7" t="s">
        <v>43</v>
      </c>
      <c r="G2" s="7" t="s">
        <v>44</v>
      </c>
      <c r="H2" s="7" t="s">
        <v>45</v>
      </c>
      <c r="I2" s="51" t="s">
        <v>46</v>
      </c>
      <c r="J2" s="20" t="s">
        <v>47</v>
      </c>
      <c r="K2" s="20" t="s">
        <v>44</v>
      </c>
      <c r="L2" s="15" t="s">
        <v>71</v>
      </c>
      <c r="M2" s="6" t="s">
        <v>30</v>
      </c>
      <c r="N2" s="32"/>
    </row>
    <row r="3" spans="1:14" x14ac:dyDescent="0.25">
      <c r="A3" s="28">
        <v>2015</v>
      </c>
      <c r="B3" s="45">
        <v>0</v>
      </c>
      <c r="C3" s="38">
        <v>707512</v>
      </c>
      <c r="D3" s="38">
        <v>0</v>
      </c>
      <c r="E3" s="40">
        <v>0</v>
      </c>
      <c r="F3" s="38">
        <f>B3</f>
        <v>0</v>
      </c>
      <c r="G3" s="38">
        <f>C3</f>
        <v>707512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707512</v>
      </c>
      <c r="L3" s="43">
        <f>AVERAGE(H3:H5)+AVERAGE(I3:I5)</f>
        <v>0</v>
      </c>
      <c r="M3" s="44">
        <f>SUM(J3:L3)</f>
        <v>707512</v>
      </c>
      <c r="N3" s="23"/>
    </row>
    <row r="4" spans="1:14" x14ac:dyDescent="0.25">
      <c r="A4" s="28">
        <v>2014</v>
      </c>
      <c r="B4" s="45">
        <v>0</v>
      </c>
      <c r="C4" s="38">
        <v>974998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975777.99839999992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711961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723218.52733199985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32</v>
      </c>
      <c r="C1" s="66" t="s">
        <v>33</v>
      </c>
      <c r="D1" s="66" t="s">
        <v>34</v>
      </c>
      <c r="E1" s="66" t="s">
        <v>35</v>
      </c>
      <c r="F1" s="66" t="s">
        <v>36</v>
      </c>
      <c r="G1" s="66" t="s">
        <v>37</v>
      </c>
      <c r="H1" s="66" t="s">
        <v>38</v>
      </c>
      <c r="I1" s="66" t="s">
        <v>39</v>
      </c>
      <c r="J1" s="66" t="s">
        <v>40</v>
      </c>
      <c r="K1" s="66" t="s">
        <v>57</v>
      </c>
      <c r="L1" s="67" t="s">
        <v>41</v>
      </c>
      <c r="M1" s="14" t="s">
        <v>30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28723</v>
      </c>
      <c r="E2" s="42">
        <v>218004</v>
      </c>
      <c r="F2" s="42">
        <v>0</v>
      </c>
      <c r="G2" s="42">
        <v>0</v>
      </c>
      <c r="H2" s="42">
        <v>0</v>
      </c>
      <c r="I2" s="42">
        <v>0</v>
      </c>
      <c r="J2" s="42"/>
      <c r="K2" s="42"/>
      <c r="L2" s="43">
        <v>0</v>
      </c>
      <c r="M2" s="44">
        <f>SUM(B2:L2)</f>
        <v>279250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48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48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58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51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52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2017-09-14T11:48:05Z</dcterms:modified>
</cp:coreProperties>
</file>