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5" i="13"/>
  <c r="F11" i="11"/>
  <c r="F27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<sst xmlns="http://schemas.openxmlformats.org/spreadsheetml/2006/main" count="367" uniqueCount="184">
  <si>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</si>
  <si>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</si>
  <si>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</si>
  <si>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</si>
  <si>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</si>
  <si>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</si>
  <si>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</si>
  <si>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</si>
  <si>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</si>
  <si>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</si>
  <si>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</si>
  <si>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</si>
  <si>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</si>
  <si>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</si>
  <si>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</si>
  <si>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</si>
  <si>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</si>
  <si>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</si>
  <si>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</si>
  <si>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</si>
  <si>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</si>
  <si>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</si>
  <si>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</si>
  <si>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</si>
  <si>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</si>
  <si>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</si>
  <si>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</si>
  <si>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</si>
  <si>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</si>
  <si>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</si>
  <si>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</si>
  <si>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</si>
  <si>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</si>
  <si>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</si>
  <si>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</si>
  <si>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</si>
  <si>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</si>
  <si>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</si>
  <si>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</si>
  <si>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</si>
  <si>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</si>
  <si>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</si>
  <si>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</si>
  <si>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</si>
  <si>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</si>
  <si>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</si>
  <si>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</si>
  <si>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</si>
  <si>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</si>
  <si>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</si>
  <si>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</si>
  <si>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</si>
  <si>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</si>
  <si>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</si>
  <si>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</si>
  <si>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</si>
  <si>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</si>
  <si>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</si>
  <si>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</si>
  <si>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</si>
  <si>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</si>
  <si>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</si>
  <si>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</si>
  <si>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</si>
  <si>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</si>
  <si>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</si>
  <si>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</si>
  <si>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</si>
  <si>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</si>
  <si>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</si>
  <si>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</si>
  <si>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</si>
  <si>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</si>
  <si>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</si>
  <si>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</si>
  <si>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</si>
  <si>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</si>
  <si>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</si>
  <si>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</si>
  <si>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</si>
  <si>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</si>
  <si>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</si>
  <si>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</si>
  <si>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</si>
  <si>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</si>
  <si>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</si>
  <si>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</si>
  <si>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</si>
  <si>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</si>
  <si>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</si>
  <si>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</si>
  <si>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</si>
  <si>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</si>
  <si>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</si>
  <si>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</si>
  <si>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</si>
  <si>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</si>
  <si>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</si>
  <si>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</si>
  <si>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</si>
  <si>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</si>
  <si>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</si>
  <si>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</si>
  <si>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</si>
  <si>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</si>
  <si>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</si>
  <si>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</si>
  <si>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</si>
  <si>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</si>
  <si>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</si>
  <si>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</si>
  <si>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</si>
  <si>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</si>
  <si>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</si>
  <si>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</si>
  <si>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</si>
  <si>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</si>
  <si>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</si>
  <si>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</si>
  <si>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</si>
  <si>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</si>
  <si>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</si>
  <si>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</si>
  <si>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</si>
  <si>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</si>
  <si>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</si>
  <si>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</si>
  <si>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</si>
  <si>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</si>
  <si>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</si>
  <si>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</si>
  <si>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</si>
  <si>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</si>
  <si>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</si>
  <si>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</si>
  <si>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</si>
  <si>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</si>
  <si>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</si>
  <si>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</si>
  <si>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</si>
  <si>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</si>
  <si>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</si>
  <si>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</si>
  <si>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</si>
  <si>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</si>
  <si>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</si>
  <si>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Pumpestationer i brønde (&lt; 6,25 m2), Mek/EL</t>
  </si>
  <si>
    <t>Pumpestationer i brønde (&lt; 6,25 m2), SRO</t>
  </si>
  <si>
    <t>Jordbassin Klasse B</t>
  </si>
  <si>
    <t>Overbygning</t>
  </si>
  <si>
    <t>Beluftningstanke, Mek/EL</t>
  </si>
  <si>
    <t>Beluftningstanke, SRO</t>
  </si>
  <si>
    <t>Ø 200 mm &lt; Ledningsnet ≤ Ø 500 mm</t>
  </si>
  <si>
    <t>Pumpestationer i brønde (&lt; 6,25 m2), Konstruktioner</t>
  </si>
  <si>
    <t>mobil arbejdsplatform</t>
  </si>
  <si>
    <t>Køretøjer, små lastvogne (&lt; 3.500 kg.)</t>
  </si>
  <si>
    <t>Hygiejneautomat</t>
  </si>
  <si>
    <t>rottefælder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</si>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</sst>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A23" sqref="A2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607362.69999999995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1100900</v>
      </c>
      <c r="H10" s="23" t="s">
        <v>4</v>
      </c>
      <c r="I10" s="2"/>
    </row>
    <row r="11" spans="1:9" x14ac:dyDescent="0.25">
      <c r="A11" s="2"/>
      <c r="B11" s="91" t="s">
        <v>174</v>
      </c>
      <c r="C11" s="92"/>
      <c r="D11" s="92"/>
      <c r="E11" s="92"/>
      <c r="F11" s="93"/>
      <c r="G11" s="21">
        <f>G9-G10</f>
        <v>-493537.30000000005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2673365.37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2245287</v>
      </c>
      <c r="H16" s="23" t="s">
        <v>4</v>
      </c>
      <c r="I16" s="2"/>
    </row>
    <row r="17" spans="1:9" x14ac:dyDescent="0.25">
      <c r="A17" s="2"/>
      <c r="B17" s="91" t="s">
        <v>175</v>
      </c>
      <c r="C17" s="92"/>
      <c r="D17" s="92"/>
      <c r="E17" s="92"/>
      <c r="F17" s="93"/>
      <c r="G17" s="21">
        <f>G15-G16</f>
        <v>428078.37000000011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142892.14000000001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149538</v>
      </c>
      <c r="H22" s="23" t="s">
        <v>4</v>
      </c>
      <c r="I22" s="2"/>
    </row>
    <row r="23" spans="1:9" x14ac:dyDescent="0.25">
      <c r="A23" s="2"/>
      <c r="B23" s="91" t="s">
        <v>176</v>
      </c>
      <c r="C23" s="92"/>
      <c r="D23" s="92"/>
      <c r="E23" s="92"/>
      <c r="F23" s="93"/>
      <c r="G23" s="21">
        <f>G21-G22</f>
        <v>-6645.859999999986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177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2016'!F28</f>
        <v>1500502.9233333333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638666.66666666663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861836.25666666671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54306284.435773514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25511496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2732503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869842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983333.33333333326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30097174.333333332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1066058.56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94000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1160058.56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-3113204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-25326868.829999998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-75591.539999999994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-28515664.369999997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2741568.5233333334</v>
      </c>
      <c r="F28" s="38" t="s">
        <v>4</v>
      </c>
      <c r="G28" s="1">
        <f>IF(E28&lt;0,0,-E28)</f>
        <v>-2741568.5233333334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4298600</v>
      </c>
      <c r="F30" s="38" t="s">
        <v>4</v>
      </c>
      <c r="G30" s="18">
        <f>-$E$30</f>
        <v>-4298600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42658089.170000002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2996684.82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45654773.990000002</v>
      </c>
      <c r="F35" s="38" t="s">
        <v>4</v>
      </c>
      <c r="G35" s="18">
        <f>-E35</f>
        <v>-45654773.990000002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1611341.9224401787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171</v>
      </c>
      <c r="C10" s="116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183</v>
      </c>
      <c r="C16" s="86"/>
      <c r="D16" s="86"/>
      <c r="E16" s="87"/>
      <c r="F16" s="113" t="s">
        <v>167</v>
      </c>
      <c r="G16" s="113"/>
      <c r="H16" s="2"/>
    </row>
    <row r="17" spans="1:8" x14ac:dyDescent="0.25">
      <c r="A17" s="2"/>
      <c r="B17" s="95" t="s">
        <v>179</v>
      </c>
      <c r="C17" s="83"/>
      <c r="D17" s="83"/>
      <c r="E17" s="84"/>
      <c r="F17" s="27">
        <v>1571604</v>
      </c>
      <c r="G17" s="23" t="s">
        <v>4</v>
      </c>
      <c r="H17" s="2"/>
    </row>
    <row r="18" spans="1:8" x14ac:dyDescent="0.25">
      <c r="A18" s="2"/>
      <c r="B18" s="91" t="s">
        <v>168</v>
      </c>
      <c r="C18" s="92"/>
      <c r="D18" s="92"/>
      <c r="E18" s="93"/>
      <c r="F18" s="21">
        <f>SUM(F17:F17)</f>
        <v>1571604</v>
      </c>
      <c r="G18" s="22" t="s">
        <v>4</v>
      </c>
      <c r="H18" s="2"/>
    </row>
    <row r="19" spans="1:8" x14ac:dyDescent="0.25">
      <c r="A19" s="2"/>
      <c r="B19" s="91" t="s">
        <v>169</v>
      </c>
      <c r="C19" s="92"/>
      <c r="D19" s="92"/>
      <c r="E19" s="93"/>
      <c r="F19" s="21">
        <f>F18*(1+'Fane 2.1. Økonomisk ramme 2018'!E18/100)</f>
        <v>1599107.07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53145042.613461584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562670.42201980739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-28235.541972000086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181</v>
      </c>
      <c r="C12" s="52"/>
      <c r="D12" s="53"/>
      <c r="E12" s="12">
        <f>'Fane 5. Individuelt eff.krav'!G10</f>
        <v>-1083077.5781372492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166</v>
      </c>
      <c r="C15" s="89"/>
      <c r="D15" s="90"/>
      <c r="E15" s="12">
        <f>'Fane 11. Tillæg'!F19</f>
        <v>1599107.07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938574.63985866599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179703.71346551448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975061.44431229332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172</v>
      </c>
      <c r="C22" s="97"/>
      <c r="D22" s="98"/>
      <c r="E22" s="18">
        <f>SUM(E9,E11:E17,E19)-SUM(E20:E21)</f>
        <v>53416646.045433193</v>
      </c>
      <c r="F22" s="19" t="s">
        <v>4</v>
      </c>
      <c r="G22" s="18">
        <f>E22</f>
        <v>53416646.045433193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-146238.35185185182</v>
      </c>
      <c r="F24" s="19" t="s">
        <v>4</v>
      </c>
      <c r="G24" s="18">
        <f>E24</f>
        <v>-146238.35185185182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-493537.30000000005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428078.37000000011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-6645.859999999986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861836.25666666671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789731.46666666679</v>
      </c>
      <c r="F31" s="19" t="s">
        <v>4</v>
      </c>
      <c r="G31" s="18">
        <f>E31</f>
        <v>789731.46666666679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1611341.9224401787</v>
      </c>
      <c r="F33" s="19" t="s">
        <v>4</v>
      </c>
      <c r="G33" s="18">
        <f>E33</f>
        <v>1611341.9224401787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55671481.08268819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53416646.045433193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2018'!E10:E11))*(1+'Fane 2.1. Økonomisk ramme 2018'!E18/100)</f>
        <v>543787.49044864404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934791.30579508096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184496.68282277748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973751.12852828635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172</v>
      </c>
      <c r="C14" s="97"/>
      <c r="D14" s="98"/>
      <c r="E14" s="18">
        <f>$E$9+$E$11-$E$12-$E$13</f>
        <v>53193189.539877206</v>
      </c>
      <c r="F14" s="19" t="s">
        <v>4</v>
      </c>
      <c r="G14" s="18">
        <f>E14</f>
        <v>53193189.539877206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-146238.35185185182</v>
      </c>
      <c r="F16" s="19" t="s">
        <v>4</v>
      </c>
      <c r="G16" s="18">
        <f>E16</f>
        <v>-146238.35185185182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53046951.188025355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17425742.373473078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35156629.817968696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562670.42201980739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53145042.613461584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158</v>
      </c>
      <c r="C10" s="106"/>
      <c r="D10" s="106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159</v>
      </c>
      <c r="C11" s="106"/>
      <c r="D11" s="106"/>
      <c r="E11" s="49">
        <v>125823.04859999999</v>
      </c>
      <c r="F11" s="23" t="s">
        <v>4</v>
      </c>
      <c r="G11" s="27">
        <v>79507.03</v>
      </c>
      <c r="H11" s="23" t="s">
        <v>4</v>
      </c>
      <c r="I11" s="2"/>
    </row>
    <row r="12" spans="1:9" x14ac:dyDescent="0.25">
      <c r="A12" s="2"/>
      <c r="B12" s="105" t="s">
        <v>160</v>
      </c>
      <c r="C12" s="106"/>
      <c r="D12" s="106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161</v>
      </c>
      <c r="C13" s="106"/>
      <c r="D13" s="106"/>
      <c r="E13" s="49">
        <v>32398.416399999998</v>
      </c>
      <c r="F13" s="23" t="s">
        <v>4</v>
      </c>
      <c r="G13" s="27">
        <v>39127.67</v>
      </c>
      <c r="H13" s="23" t="s">
        <v>4</v>
      </c>
      <c r="I13" s="2"/>
    </row>
    <row r="14" spans="1:9" x14ac:dyDescent="0.25">
      <c r="A14" s="2"/>
      <c r="B14" s="105" t="s">
        <v>162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163</v>
      </c>
      <c r="C15" s="106"/>
      <c r="D15" s="106"/>
      <c r="E15" s="49">
        <v>351420.50819999998</v>
      </c>
      <c r="F15" s="23" t="s">
        <v>4</v>
      </c>
      <c r="G15" s="27">
        <v>409228</v>
      </c>
      <c r="H15" s="23" t="s">
        <v>4</v>
      </c>
      <c r="I15" s="2"/>
    </row>
    <row r="16" spans="1:9" x14ac:dyDescent="0.25">
      <c r="A16" s="2"/>
      <c r="B16" s="105" t="s">
        <v>164</v>
      </c>
      <c r="C16" s="106"/>
      <c r="D16" s="106"/>
      <c r="E16" s="49">
        <v>45970.645199999999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165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-27749.918400000082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-28235.541972000086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52582372.191441774</v>
      </c>
      <c r="H9" s="23" t="s">
        <v>4</v>
      </c>
      <c r="I9" s="2"/>
    </row>
    <row r="10" spans="1:9" x14ac:dyDescent="0.25">
      <c r="A10" s="2"/>
      <c r="B10" s="51" t="s">
        <v>181</v>
      </c>
      <c r="C10" s="52"/>
      <c r="D10" s="52"/>
      <c r="E10" s="52"/>
      <c r="F10" s="53"/>
      <c r="G10" s="12">
        <v>-1083077.5781372492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0.34294253452020473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179703.71346551448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17425742.373473078</v>
      </c>
      <c r="H9" s="23" t="s">
        <v>4</v>
      </c>
      <c r="I9" s="2"/>
    </row>
    <row r="10" spans="1:9" x14ac:dyDescent="0.25">
      <c r="A10" s="2"/>
      <c r="B10" s="55" t="s">
        <v>180</v>
      </c>
      <c r="C10" s="56"/>
      <c r="D10" s="56"/>
      <c r="E10" s="56"/>
      <c r="F10" s="57"/>
      <c r="G10" s="12">
        <v>-348707.29602738388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347517.66382601991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35156629.817968696</v>
      </c>
      <c r="H13" s="23" t="s">
        <v>4</v>
      </c>
      <c r="I13" s="2"/>
    </row>
    <row r="14" spans="1:9" x14ac:dyDescent="0.25">
      <c r="A14" s="2"/>
      <c r="B14" s="51" t="s">
        <v>182</v>
      </c>
      <c r="C14" s="52"/>
      <c r="D14" s="52"/>
      <c r="E14" s="52"/>
      <c r="F14" s="53"/>
      <c r="G14" s="12">
        <v>-311960.65341764688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627543.78048627335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975061.44431229332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-81416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357299.0555555555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0">
        <f>G9-G10</f>
        <v>-438715.0555555555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-146238.35185185182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172007.77</v>
      </c>
      <c r="F10" s="12">
        <f>E10/D10</f>
        <v>8600.3884999999991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243229.05</v>
      </c>
      <c r="F11" s="12">
        <f t="shared" ref="F11:F27" si="0">E11/D11</f>
        <v>24322.904999999999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50</v>
      </c>
      <c r="E12" s="27">
        <v>134821.63</v>
      </c>
      <c r="F12" s="12">
        <f t="shared" si="0"/>
        <v>2696.4326000000001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37828.639999999999</v>
      </c>
      <c r="F13" s="12">
        <f t="shared" si="0"/>
        <v>504.38186666666667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977927.06</v>
      </c>
      <c r="F14" s="12">
        <f t="shared" si="0"/>
        <v>48896.353000000003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462623.59</v>
      </c>
      <c r="F15" s="12">
        <f t="shared" si="0"/>
        <v>46262.359000000004</v>
      </c>
      <c r="G15" s="23" t="s">
        <v>4</v>
      </c>
      <c r="H15" s="2"/>
    </row>
    <row r="16" spans="1:8" x14ac:dyDescent="0.25">
      <c r="A16" s="2"/>
      <c r="B16" s="47" t="s">
        <v>150</v>
      </c>
      <c r="C16" s="41">
        <v>2016</v>
      </c>
      <c r="D16" s="28">
        <v>20</v>
      </c>
      <c r="E16" s="27">
        <v>306794.78000000003</v>
      </c>
      <c r="F16" s="12">
        <f t="shared" si="0"/>
        <v>15339.739000000001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42757968.259999998</v>
      </c>
      <c r="F17" s="12">
        <f t="shared" si="0"/>
        <v>570106.24346666667</v>
      </c>
      <c r="G17" s="23" t="s">
        <v>4</v>
      </c>
      <c r="H17" s="2"/>
    </row>
    <row r="18" spans="1:8" ht="26.25" x14ac:dyDescent="0.25">
      <c r="A18" s="2"/>
      <c r="B18" s="47" t="s">
        <v>153</v>
      </c>
      <c r="C18" s="41">
        <v>2016</v>
      </c>
      <c r="D18" s="28">
        <v>50</v>
      </c>
      <c r="E18" s="27">
        <v>23573159.27</v>
      </c>
      <c r="F18" s="12">
        <f t="shared" si="0"/>
        <v>471463.18540000002</v>
      </c>
      <c r="G18" s="23" t="s">
        <v>4</v>
      </c>
      <c r="H18" s="2"/>
    </row>
    <row r="19" spans="1:8" x14ac:dyDescent="0.25">
      <c r="A19" s="2"/>
      <c r="B19" s="47" t="s">
        <v>146</v>
      </c>
      <c r="C19" s="41">
        <v>2016</v>
      </c>
      <c r="D19" s="28">
        <v>20</v>
      </c>
      <c r="E19" s="27">
        <v>920953.21</v>
      </c>
      <c r="F19" s="12">
        <f t="shared" si="0"/>
        <v>46047.660499999998</v>
      </c>
      <c r="G19" s="23" t="s">
        <v>4</v>
      </c>
      <c r="H19" s="2"/>
    </row>
    <row r="20" spans="1:8" x14ac:dyDescent="0.25">
      <c r="A20" s="2"/>
      <c r="B20" s="47" t="s">
        <v>146</v>
      </c>
      <c r="C20" s="41">
        <v>2016</v>
      </c>
      <c r="D20" s="28">
        <v>20</v>
      </c>
      <c r="E20" s="27">
        <v>292512.44</v>
      </c>
      <c r="F20" s="12">
        <f t="shared" si="0"/>
        <v>14625.621999999999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10</v>
      </c>
      <c r="E21" s="27">
        <v>249923.19</v>
      </c>
      <c r="F21" s="12">
        <f t="shared" si="0"/>
        <v>24992.319</v>
      </c>
      <c r="G21" s="23" t="s">
        <v>4</v>
      </c>
      <c r="H21" s="2"/>
    </row>
    <row r="22" spans="1:8" x14ac:dyDescent="0.25">
      <c r="A22" s="2"/>
      <c r="B22" s="47" t="s">
        <v>154</v>
      </c>
      <c r="C22" s="41">
        <v>2016</v>
      </c>
      <c r="D22" s="28">
        <v>5</v>
      </c>
      <c r="E22" s="27">
        <v>26990</v>
      </c>
      <c r="F22" s="12">
        <f t="shared" si="0"/>
        <v>5398</v>
      </c>
      <c r="G22" s="23" t="s">
        <v>4</v>
      </c>
      <c r="H22" s="2"/>
    </row>
    <row r="23" spans="1:8" x14ac:dyDescent="0.25">
      <c r="A23" s="2"/>
      <c r="B23" s="47" t="s">
        <v>155</v>
      </c>
      <c r="C23" s="41">
        <v>2016</v>
      </c>
      <c r="D23" s="28">
        <v>5</v>
      </c>
      <c r="E23" s="27">
        <v>231066.2</v>
      </c>
      <c r="F23" s="12">
        <f t="shared" si="0"/>
        <v>46213.240000000005</v>
      </c>
      <c r="G23" s="23" t="s">
        <v>4</v>
      </c>
      <c r="H23" s="2"/>
    </row>
    <row r="24" spans="1:8" x14ac:dyDescent="0.25">
      <c r="A24" s="2"/>
      <c r="B24" s="47" t="s">
        <v>156</v>
      </c>
      <c r="C24" s="41">
        <v>2016</v>
      </c>
      <c r="D24" s="28">
        <v>5</v>
      </c>
      <c r="E24" s="27">
        <v>7289.31</v>
      </c>
      <c r="F24" s="12">
        <f t="shared" si="0"/>
        <v>1457.8620000000001</v>
      </c>
      <c r="G24" s="23" t="s">
        <v>4</v>
      </c>
      <c r="H24" s="2"/>
    </row>
    <row r="25" spans="1:8" x14ac:dyDescent="0.25">
      <c r="A25" s="2"/>
      <c r="B25" s="47" t="s">
        <v>157</v>
      </c>
      <c r="C25" s="41">
        <v>2016</v>
      </c>
      <c r="D25" s="28">
        <v>5</v>
      </c>
      <c r="E25" s="27">
        <v>213357.56</v>
      </c>
      <c r="F25" s="12">
        <f t="shared" si="0"/>
        <v>42671.512000000002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5</v>
      </c>
      <c r="E26" s="27">
        <v>414998.8</v>
      </c>
      <c r="F26" s="12">
        <f t="shared" si="0"/>
        <v>82999.759999999995</v>
      </c>
      <c r="G26" s="23" t="s">
        <v>4</v>
      </c>
      <c r="H26" s="2"/>
    </row>
    <row r="27" spans="1:8" x14ac:dyDescent="0.25">
      <c r="A27" s="2"/>
      <c r="B27" s="47" t="s">
        <v>155</v>
      </c>
      <c r="C27" s="41">
        <v>2016</v>
      </c>
      <c r="D27" s="28">
        <v>5</v>
      </c>
      <c r="E27" s="27">
        <v>239524.8</v>
      </c>
      <c r="F27" s="12">
        <f t="shared" si="0"/>
        <v>47904.959999999999</v>
      </c>
      <c r="G27" s="23" t="s">
        <v>4</v>
      </c>
      <c r="H27" s="2"/>
    </row>
    <row r="28" spans="1:8" x14ac:dyDescent="0.25">
      <c r="A28" s="2"/>
      <c r="B28" s="91" t="s">
        <v>76</v>
      </c>
      <c r="C28" s="92"/>
      <c r="D28" s="92"/>
      <c r="E28" s="93"/>
      <c r="F28" s="21">
        <f>SUM(F10:F27)</f>
        <v>1500502.9233333333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2017-09-29T11:31:46Z</dcterms:modified>
</cp:coreProperties>
</file>