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<sst xmlns="http://schemas.openxmlformats.org/spreadsheetml/2006/main" count="109" uniqueCount="75">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</sst>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7043684.7328279996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140601.31305866665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150028.78543999998</v>
      </c>
      <c r="C4" t="s">
        <v>11</v>
      </c>
    </row>
    <row r="5" spans="1:3" s="26" customFormat="1" x14ac:dyDescent="0.25">
      <c r="A5" s="3" t="s">
        <v>12</v>
      </c>
      <c r="B5" s="48">
        <f>SUM(B2:B4)</f>
        <v>7334314.8313266663</v>
      </c>
      <c r="C5" s="61" t="s">
        <v>11</v>
      </c>
    </row>
    <row r="6" spans="1:3" x14ac:dyDescent="0.25">
      <c r="A6" s="47" t="s">
        <v>0</v>
      </c>
      <c r="B6" s="38">
        <f>Investeringer!E3</f>
        <v>4796941.6068876283</v>
      </c>
      <c r="C6" s="23" t="s">
        <v>11</v>
      </c>
    </row>
    <row r="7" spans="1:3" x14ac:dyDescent="0.25">
      <c r="A7" s="4" t="s">
        <v>1</v>
      </c>
      <c r="B7" s="35">
        <f>Investeringer!F3</f>
        <v>4623145.7710188227</v>
      </c>
      <c r="C7" t="s">
        <v>11</v>
      </c>
    </row>
    <row r="8" spans="1:3" x14ac:dyDescent="0.25">
      <c r="A8" s="4" t="s">
        <v>2</v>
      </c>
      <c r="B8" s="35">
        <f>Investeringer!G3</f>
        <v>196432.24329117313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2696598.3333333335</v>
      </c>
      <c r="C9" t="s">
        <v>11</v>
      </c>
    </row>
    <row r="10" spans="1:3" s="22" customFormat="1" x14ac:dyDescent="0.25">
      <c r="A10" s="3" t="s">
        <v>47</v>
      </c>
      <c r="B10" s="48">
        <f>SUM(B6:B9)</f>
        <v>12313117.954530958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8393457</v>
      </c>
      <c r="C11" t="s">
        <v>11</v>
      </c>
    </row>
    <row r="12" spans="1:3" s="22" customFormat="1" x14ac:dyDescent="0.25">
      <c r="A12" s="3" t="s">
        <v>68</v>
      </c>
      <c r="B12" s="48">
        <f>SUM(B11:B11)</f>
        <v>8393457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28040889.785857625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28289100.451610692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6864846</v>
      </c>
      <c r="C2" s="49">
        <v>0</v>
      </c>
      <c r="D2" s="49">
        <f>B2+C2</f>
        <v>6864846</v>
      </c>
      <c r="E2" s="50">
        <f>D2</f>
        <v>6864846</v>
      </c>
      <c r="F2" s="49">
        <v>8766672.7701510917</v>
      </c>
      <c r="G2" s="49">
        <v>0</v>
      </c>
      <c r="H2" s="49">
        <f>F2-G2</f>
        <v>8766672.7701510917</v>
      </c>
      <c r="I2" s="49">
        <f>AVERAGEIF(E2:E4,"&lt;&gt;0")</f>
        <v>7043684.7328279996</v>
      </c>
      <c r="J2" s="49">
        <v>6624847.4468624052</v>
      </c>
      <c r="K2" s="39">
        <f>IF(H2&gt;I2,IF(I2&gt;J2,I2,J2),H2)</f>
        <v>7043684.7328279996</v>
      </c>
    </row>
    <row r="3" spans="1:11" s="23" customFormat="1" x14ac:dyDescent="0.25">
      <c r="A3" s="28">
        <v>2014</v>
      </c>
      <c r="B3" s="49">
        <v>7508346</v>
      </c>
      <c r="C3" s="49"/>
      <c r="D3" s="49">
        <f t="shared" ref="D3:D4" si="0">B3+C3</f>
        <v>7508346</v>
      </c>
      <c r="E3" s="50">
        <f>D3*Pristalsregulering!C7</f>
        <v>7514352.6767999995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6646757</v>
      </c>
      <c r="C4" s="49"/>
      <c r="D4" s="49">
        <f t="shared" si="0"/>
        <v>6646757</v>
      </c>
      <c r="E4" s="50">
        <f>D4*Pristalsregulering!$C$6*Pristalsregulering!$C$7</f>
        <v>6751855.5216839993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140601.31305866665</v>
      </c>
      <c r="E3" s="56">
        <f>SUM(D3:D3)</f>
        <v>140601.31305866665</v>
      </c>
    </row>
    <row r="4" spans="1:5" x14ac:dyDescent="0.25">
      <c r="A4" s="28">
        <v>2015</v>
      </c>
      <c r="B4" s="35">
        <v>110969</v>
      </c>
      <c r="C4" s="74">
        <f>B4</f>
        <v>110969</v>
      </c>
      <c r="D4" s="74"/>
      <c r="E4" s="54"/>
    </row>
    <row r="5" spans="1:5" x14ac:dyDescent="0.25">
      <c r="A5" s="28">
        <v>2014</v>
      </c>
      <c r="B5" s="35">
        <v>133471</v>
      </c>
      <c r="C5" s="74">
        <f>B5*Pristalsregulering!$C$7</f>
        <v>133577.77679999999</v>
      </c>
      <c r="D5" s="74"/>
      <c r="E5" s="45"/>
    </row>
    <row r="6" spans="1:5" x14ac:dyDescent="0.25">
      <c r="A6" s="28">
        <v>2013</v>
      </c>
      <c r="B6" s="35">
        <v>174498</v>
      </c>
      <c r="C6" s="74">
        <f>B6*Pristalsregulering!$C$7*Pristalsregulering!$C$6</f>
        <v>177257.16237599996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25000</v>
      </c>
      <c r="C3" s="42">
        <v>183698</v>
      </c>
      <c r="D3" s="42">
        <v>0</v>
      </c>
      <c r="E3" s="41">
        <f>B3</f>
        <v>25000</v>
      </c>
      <c r="F3" s="42">
        <f t="shared" ref="F3:G3" si="0">C3</f>
        <v>183698</v>
      </c>
      <c r="G3" s="43">
        <f t="shared" si="0"/>
        <v>0</v>
      </c>
      <c r="H3" s="44">
        <f>IF(E3=0,0,AVERAGEIF(E3:E5,"&lt;&gt;0"))+IF(F3=0,0,AVERAGEIF(F3:F5,"&lt;&gt;0"))+IF(G3=0,0,AVERAGEIF(G3:G5,"&lt;&gt;0"))</f>
        <v>150028.78543999998</v>
      </c>
    </row>
    <row r="4" spans="1:8" x14ac:dyDescent="0.25">
      <c r="A4" s="31">
        <v>2014</v>
      </c>
      <c r="B4" s="41">
        <v>25000</v>
      </c>
      <c r="C4" s="42">
        <v>93015</v>
      </c>
      <c r="D4" s="42">
        <v>7000</v>
      </c>
      <c r="E4" s="41">
        <f>B4*Pristalsregulering!$C$7</f>
        <v>25019.999999999996</v>
      </c>
      <c r="F4" s="42">
        <f>C4*Pristalsregulering!$C$7</f>
        <v>93089.411999999997</v>
      </c>
      <c r="G4" s="43">
        <f>D4*Pristalsregulering!$C$7</f>
        <v>7005.5999999999995</v>
      </c>
      <c r="H4" s="42"/>
    </row>
    <row r="5" spans="1:8" x14ac:dyDescent="0.25">
      <c r="A5" s="31">
        <v>2013</v>
      </c>
      <c r="B5" s="41">
        <v>32000</v>
      </c>
      <c r="C5" s="42">
        <v>89360</v>
      </c>
      <c r="D5" s="42">
        <v>0</v>
      </c>
      <c r="E5" s="41">
        <f>B5*Pristalsregulering!$C$7*Pristalsregulering!$C$6</f>
        <v>32505.983999999997</v>
      </c>
      <c r="F5" s="42">
        <f>C5*Pristalsregulering!$C$7*Pristalsregulering!$C$6</f>
        <v>90772.960319999984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4406123.0521824276</v>
      </c>
      <c r="C3" s="38">
        <v>4390160.6437999997</v>
      </c>
      <c r="D3" s="40">
        <v>195685.80076666668</v>
      </c>
      <c r="E3" s="35">
        <f>B3*Pristalsregulering!C2*Pristalsregulering!C3*Pristalsregulering!C4*Pristalsregulering!C5*Pristalsregulering!C6*Pristalsregulering!C7</f>
        <v>4796941.6068876283</v>
      </c>
      <c r="F3" s="35">
        <v>4623145.7710188227</v>
      </c>
      <c r="G3" s="35">
        <f xml:space="preserve"> D3/Pristalsregulering!$C$8</f>
        <v>196432.24329117313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191809</v>
      </c>
      <c r="C3" s="38">
        <v>2632662</v>
      </c>
      <c r="D3" s="38">
        <v>0</v>
      </c>
      <c r="E3" s="40">
        <v>0</v>
      </c>
      <c r="F3" s="38">
        <f>B3</f>
        <v>191809</v>
      </c>
      <c r="G3" s="38">
        <f>C3</f>
        <v>2632662</v>
      </c>
      <c r="H3" s="38">
        <f>D3</f>
        <v>0</v>
      </c>
      <c r="I3" s="40">
        <f>E3</f>
        <v>0</v>
      </c>
      <c r="J3" s="42">
        <f>AVERAGE(F3:F5)</f>
        <v>63936.333333333336</v>
      </c>
      <c r="K3" s="42">
        <f>G3</f>
        <v>2632662</v>
      </c>
      <c r="L3" s="43">
        <f>AVERAGE(H3:H5)+AVERAGE(I3:I5)</f>
        <v>0</v>
      </c>
      <c r="M3" s="44">
        <f>SUM(J3:L3)</f>
        <v>2696598.3333333335</v>
      </c>
      <c r="N3" s="23"/>
    </row>
    <row r="4" spans="1:14" x14ac:dyDescent="0.25">
      <c r="A4" s="28">
        <v>2014</v>
      </c>
      <c r="B4" s="45">
        <v>0</v>
      </c>
      <c r="C4" s="38">
        <v>2782438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2784663.9504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2627422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2668966.7966639996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1112</v>
      </c>
      <c r="E2" s="42">
        <v>0</v>
      </c>
      <c r="F2" s="42">
        <v>0</v>
      </c>
      <c r="G2" s="42">
        <v>8359822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8393457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2017-09-12T14:52:54Z</dcterms:modified>
</cp:coreProperties>
</file>