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720" yWindow="-90" windowWidth="12720" windowHeight="1191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G13" i="9" l="1"/>
  <c r="G9" i="9"/>
  <c r="G16" i="9" l="1"/>
  <c r="G12" i="9"/>
  <c r="E12" i="2"/>
  <c r="E13" i="15" l="1"/>
  <c r="G11" i="10"/>
  <c r="G13" i="10" s="1"/>
  <c r="F18" i="20"/>
  <c r="F19" i="20" s="1"/>
  <c r="E15" i="2" s="1"/>
  <c r="F18" i="11" l="1"/>
  <c r="F17" i="11"/>
  <c r="F16" i="11"/>
  <c r="F15" i="11"/>
  <c r="F14" i="11"/>
  <c r="F13" i="11"/>
  <c r="F12" i="11"/>
  <c r="F11" i="11"/>
  <c r="F10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G9" i="8" s="1"/>
  <c r="G12" i="8" s="1"/>
  <c r="E10" i="15" l="1"/>
  <c r="E9" i="2"/>
  <c r="E15" i="13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9" i="1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<sst xmlns="http://schemas.openxmlformats.org/spreadsheetml/2006/main" count="349" uniqueCount="181">
  <si>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</si>
  <si>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</si>
  <si>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</si>
  <si>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</si>
  <si>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</si>
  <si>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</si>
  <si>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</si>
  <si>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</si>
  <si>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</si>
  <si>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</si>
  <si>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</si>
  <si>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</si>
  <si>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</si>
  <si>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</si>
  <si>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</si>
  <si>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</si>
  <si>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</si>
  <si>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</si>
  <si>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</si>
  <si>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</si>
  <si>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</si>
  <si>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</si>
  <si>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</si>
  <si>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</si>
  <si>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</si>
  <si>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</si>
  <si>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</si>
  <si>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</si>
  <si>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</si>
  <si>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</si>
  <si>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</si>
  <si>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</si>
  <si>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</si>
  <si>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</si>
  <si>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</si>
  <si>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</si>
  <si>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</si>
  <si>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</si>
  <si>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</si>
  <si>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</si>
  <si>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</si>
  <si>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</si>
  <si>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</si>
  <si>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</si>
  <si>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</si>
  <si>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</si>
  <si>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</si>
  <si>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</si>
  <si>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</si>
  <si>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</si>
  <si>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</si>
  <si>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</si>
  <si>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</si>
  <si>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</si>
  <si>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</si>
  <si>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</si>
  <si>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</si>
  <si>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</si>
  <si>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</si>
  <si>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</si>
  <si>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</si>
  <si>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</si>
  <si>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</si>
  <si>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</si>
  <si>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</si>
  <si>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</si>
  <si>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</si>
  <si>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</si>
  <si>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</si>
  <si>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</si>
  <si>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</si>
  <si>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</si>
  <si>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</si>
  <si>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</si>
  <si>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</si>
  <si>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</si>
  <si>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</si>
  <si>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</si>
  <si>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</si>
  <si>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</si>
  <si>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</si>
  <si>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</si>
  <si>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</si>
  <si>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</si>
  <si>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</si>
  <si>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</si>
  <si>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</si>
  <si>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</si>
  <si>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</si>
  <si>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</si>
  <si>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</si>
  <si>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</si>
  <si>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</si>
  <si>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</si>
  <si>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</si>
  <si>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</si>
  <si>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</si>
  <si>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</si>
  <si>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</si>
  <si>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</si>
  <si>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</si>
  <si>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</si>
  <si>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</si>
  <si>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</si>
  <si>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</si>
  <si>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</si>
  <si>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</si>
  <si>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</si>
  <si>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</si>
  <si>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</si>
  <si>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</si>
  <si>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</si>
  <si>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</si>
  <si>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</si>
  <si>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</si>
  <si>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</si>
  <si>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</si>
  <si>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</si>
  <si>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</si>
  <si>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</si>
  <si>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</si>
  <si>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</si>
  <si>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</si>
  <si>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</si>
  <si>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</si>
  <si>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</si>
  <si>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</si>
  <si>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</si>
  <si>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</si>
  <si>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</si>
  <si>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</si>
  <si>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</si>
  <si>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</si>
  <si>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</si>
  <si>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</si>
  <si>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</si>
  <si>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</si>
  <si>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</si>
  <si>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</si>
  <si>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</si>
  <si>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</si>
  <si>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</si>
  <si>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</si>
  <si>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</si>
  <si>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</si>
  <si>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</si>
  <si>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</si>
  <si>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</si>
  <si>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</si>
  <si>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</si>
  <si>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</si>
  <si>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</si>
  <si>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</si>
  <si>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</si>
  <si>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</si>
  <si>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</si>
  <si>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</si>
  <si>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</si>
  <si>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</si>
  <si>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</si>
  <si>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</si>
  <si>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</si>
  <si>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</si>
  <si>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</si>
  <si>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</si>
  <si>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</si>
  <si>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</si>
  <si>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</si>
  <si>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</si>
  <si>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</si>
  <si>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</si>
  <si>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</si>
  <si>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</si>
  <si>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Slutafvanding, slam - lavteknologisk (slambede), Mek/EL</t>
  </si>
  <si>
    <t>Beluftningstanke, Mek/EL</t>
  </si>
  <si>
    <t>Rådnetanke, slam, Mek/EL</t>
  </si>
  <si>
    <t>Slutafvanding, slam - højteknologisk (centrifuger), Mek/El</t>
  </si>
  <si>
    <t>Slutafvanding, slam - højteknologisk (centrifuger), SRO</t>
  </si>
  <si>
    <t>Indløb med riste, Mek/EL</t>
  </si>
  <si>
    <t>Gasdisponering, Mek/EL</t>
  </si>
  <si>
    <t>Værksteder, garager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</si>
</sst>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162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1601723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1296500</v>
      </c>
      <c r="H10" s="23" t="s">
        <v>4</v>
      </c>
      <c r="I10" s="2"/>
    </row>
    <row r="11" spans="1:9" x14ac:dyDescent="0.25">
      <c r="A11" s="2"/>
      <c r="B11" s="96" t="s">
        <v>163</v>
      </c>
      <c r="C11" s="97"/>
      <c r="D11" s="97"/>
      <c r="E11" s="97"/>
      <c r="F11" s="98"/>
      <c r="G11" s="21">
        <f>G9-G10</f>
        <v>305223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164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-18879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0</v>
      </c>
      <c r="H16" s="23" t="s">
        <v>4</v>
      </c>
      <c r="I16" s="2"/>
    </row>
    <row r="17" spans="1:9" x14ac:dyDescent="0.25">
      <c r="A17" s="2"/>
      <c r="B17" s="96" t="s">
        <v>164</v>
      </c>
      <c r="C17" s="97"/>
      <c r="D17" s="97"/>
      <c r="E17" s="97"/>
      <c r="F17" s="98"/>
      <c r="G17" s="21">
        <f>G15-G16</f>
        <v>-18879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165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55485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50000</v>
      </c>
      <c r="H22" s="23" t="s">
        <v>4</v>
      </c>
      <c r="I22" s="2"/>
    </row>
    <row r="23" spans="1:9" x14ac:dyDescent="0.25">
      <c r="A23" s="2"/>
      <c r="B23" s="96" t="s">
        <v>165</v>
      </c>
      <c r="C23" s="97"/>
      <c r="D23" s="97"/>
      <c r="E23" s="97"/>
      <c r="F23" s="98"/>
      <c r="G23" s="21">
        <f>G21-G22</f>
        <v>5485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166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166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2016'!F19</f>
        <v>795538.76595833327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400000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395538.76595833327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43054180.229357906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12195823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2096125.4343921589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1171769.0728813559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800000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16263717.507273514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-12274501.75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-940569.58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-13215071.33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3048646.1772735137</v>
      </c>
      <c r="F28" s="38" t="s">
        <v>4</v>
      </c>
      <c r="G28" s="1">
        <f>IF(E28&lt;0,0,-E28)</f>
        <v>-3048646.1772735137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17718</v>
      </c>
      <c r="F30" s="38" t="s">
        <v>4</v>
      </c>
      <c r="G30" s="18">
        <f>-$E$30</f>
        <v>-17718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7924431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22704444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30628875</v>
      </c>
      <c r="F35" s="38" t="s">
        <v>4</v>
      </c>
      <c r="G35" s="18">
        <f>-E35</f>
        <v>-30628875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9358941.0520843938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159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160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155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172</v>
      </c>
      <c r="C16" s="90"/>
      <c r="D16" s="90"/>
      <c r="E16" s="91"/>
      <c r="F16" s="113" t="s">
        <v>156</v>
      </c>
      <c r="G16" s="113"/>
      <c r="H16" s="2"/>
    </row>
    <row r="17" spans="1:8" x14ac:dyDescent="0.25">
      <c r="A17" s="2"/>
      <c r="B17" s="86" t="s">
        <v>168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157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158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167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40928891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1947210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-334419.09232049994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170</v>
      </c>
      <c r="C12" s="49"/>
      <c r="D12" s="50"/>
      <c r="E12" s="12">
        <f>'Fane 5. Individuelt eff.krav'!G10</f>
        <v>-655853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155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698925.83088439133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395599.37538917258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741538.18001174997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161</v>
      </c>
      <c r="C22" s="94"/>
      <c r="D22" s="95"/>
      <c r="E22" s="18">
        <f>SUM(E9,E11:E17,E19)-SUM(E20:E21)</f>
        <v>39500407.183162965</v>
      </c>
      <c r="F22" s="19" t="s">
        <v>4</v>
      </c>
      <c r="G22" s="18">
        <f>E22</f>
        <v>39500407.183162965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305223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-18879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5485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395538.76595833327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687367.76595833327</v>
      </c>
      <c r="F31" s="19" t="s">
        <v>4</v>
      </c>
      <c r="G31" s="18">
        <f>E31</f>
        <v>687367.76595833327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9358941.0520843938</v>
      </c>
      <c r="F33" s="19" t="s">
        <v>4</v>
      </c>
      <c r="G33" s="18">
        <f>E33</f>
        <v>9358941.0520843938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49546716.00120569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39500407.183162965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1641014.7485638915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691257.12570535182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390784.82530738687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740116.23444749648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161</v>
      </c>
      <c r="C14" s="94"/>
      <c r="D14" s="95"/>
      <c r="E14" s="18">
        <f>$E$9+$E$11-$E$12-$E$13</f>
        <v>39060763.249113441</v>
      </c>
      <c r="F14" s="19" t="s">
        <v>4</v>
      </c>
      <c r="G14" s="18">
        <f>E14</f>
        <v>39060763.249113441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39060763.249113441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22299650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16682031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1947210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40928891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02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147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148</v>
      </c>
      <c r="C11" s="106"/>
      <c r="D11" s="106"/>
      <c r="E11" s="56">
        <v>0</v>
      </c>
      <c r="F11" s="23" t="s">
        <v>4</v>
      </c>
      <c r="G11" s="27">
        <v>0</v>
      </c>
      <c r="H11" s="23" t="s">
        <v>4</v>
      </c>
      <c r="I11" s="2"/>
    </row>
    <row r="12" spans="1:9" x14ac:dyDescent="0.25">
      <c r="A12" s="2"/>
      <c r="B12" s="105" t="s">
        <v>149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150</v>
      </c>
      <c r="C13" s="106"/>
      <c r="D13" s="106"/>
      <c r="E13" s="56">
        <v>32399.4126</v>
      </c>
      <c r="F13" s="23" t="s">
        <v>4</v>
      </c>
      <c r="G13" s="27">
        <v>32746</v>
      </c>
      <c r="H13" s="23" t="s">
        <v>4</v>
      </c>
      <c r="I13" s="2"/>
    </row>
    <row r="14" spans="1:9" x14ac:dyDescent="0.25">
      <c r="A14" s="2"/>
      <c r="B14" s="105" t="s">
        <v>151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152</v>
      </c>
      <c r="C15" s="106"/>
      <c r="D15" s="106"/>
      <c r="E15" s="56">
        <v>1890391</v>
      </c>
      <c r="F15" s="23" t="s">
        <v>4</v>
      </c>
      <c r="G15" s="27">
        <v>1561377</v>
      </c>
      <c r="H15" s="23" t="s">
        <v>4</v>
      </c>
      <c r="I15" s="2"/>
    </row>
    <row r="16" spans="1:9" x14ac:dyDescent="0.25">
      <c r="A16" s="2"/>
      <c r="B16" s="105" t="s">
        <v>153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154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-328667.41259999992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-334419.09232049994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38981681</v>
      </c>
      <c r="H9" s="23" t="s">
        <v>4</v>
      </c>
      <c r="I9" s="2"/>
    </row>
    <row r="10" spans="1:9" x14ac:dyDescent="0.25">
      <c r="A10" s="2"/>
      <c r="B10" s="48" t="s">
        <v>170</v>
      </c>
      <c r="C10" s="49"/>
      <c r="D10" s="49"/>
      <c r="E10" s="49"/>
      <c r="F10" s="50"/>
      <c r="G10" s="12">
        <v>-655853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1.0144476328807135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395599.37538917258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02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22299650</v>
      </c>
      <c r="H9" s="23" t="s">
        <v>4</v>
      </c>
      <c r="I9" s="2"/>
    </row>
    <row r="10" spans="1:9" x14ac:dyDescent="0.25">
      <c r="A10" s="2"/>
      <c r="B10" s="52" t="s">
        <v>169</v>
      </c>
      <c r="C10" s="53"/>
      <c r="D10" s="53"/>
      <c r="E10" s="53"/>
      <c r="F10" s="54"/>
      <c r="G10" s="12">
        <v>-379094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446083.31459999998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16682031</v>
      </c>
      <c r="H13" s="23" t="s">
        <v>4</v>
      </c>
      <c r="I13" s="2"/>
    </row>
    <row r="14" spans="1:9" x14ac:dyDescent="0.25">
      <c r="A14" s="2"/>
      <c r="B14" s="48" t="s">
        <v>171</v>
      </c>
      <c r="C14" s="49"/>
      <c r="D14" s="49"/>
      <c r="E14" s="49"/>
      <c r="F14" s="50"/>
      <c r="G14" s="12">
        <v>-276758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295454.86541175004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741538.18001174997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02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0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0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ht="26.25" x14ac:dyDescent="0.25">
      <c r="A10" s="2"/>
      <c r="B10" s="47" t="s">
        <v>173</v>
      </c>
      <c r="C10" s="41">
        <v>2016</v>
      </c>
      <c r="D10" s="28">
        <v>20</v>
      </c>
      <c r="E10" s="27">
        <v>845640.67</v>
      </c>
      <c r="F10" s="12">
        <f t="shared" ref="F10:F18" si="0">E10/D10</f>
        <v>42282.033500000005</v>
      </c>
      <c r="G10" s="23" t="s">
        <v>4</v>
      </c>
      <c r="H10" s="2"/>
    </row>
    <row r="11" spans="1:8" x14ac:dyDescent="0.25">
      <c r="A11" s="2"/>
      <c r="B11" s="47" t="s">
        <v>146</v>
      </c>
      <c r="C11" s="41">
        <v>2016</v>
      </c>
      <c r="D11" s="28">
        <v>5</v>
      </c>
      <c r="E11" s="27">
        <v>40527.120000000003</v>
      </c>
      <c r="F11" s="12">
        <f t="shared" si="0"/>
        <v>8105.4240000000009</v>
      </c>
      <c r="G11" s="23" t="s">
        <v>4</v>
      </c>
      <c r="H11" s="2"/>
    </row>
    <row r="12" spans="1:8" x14ac:dyDescent="0.25">
      <c r="A12" s="2"/>
      <c r="B12" s="47" t="s">
        <v>174</v>
      </c>
      <c r="C12" s="41">
        <v>2016</v>
      </c>
      <c r="D12" s="28">
        <v>20</v>
      </c>
      <c r="E12" s="27">
        <v>382457.14</v>
      </c>
      <c r="F12" s="12">
        <f t="shared" si="0"/>
        <v>19122.857</v>
      </c>
      <c r="G12" s="23" t="s">
        <v>4</v>
      </c>
      <c r="H12" s="2"/>
    </row>
    <row r="13" spans="1:8" x14ac:dyDescent="0.25">
      <c r="A13" s="2"/>
      <c r="B13" s="47" t="s">
        <v>175</v>
      </c>
      <c r="C13" s="41">
        <v>2016</v>
      </c>
      <c r="D13" s="28">
        <v>20</v>
      </c>
      <c r="E13" s="27">
        <v>25683.01</v>
      </c>
      <c r="F13" s="12">
        <f t="shared" si="0"/>
        <v>1284.1505</v>
      </c>
      <c r="G13" s="23" t="s">
        <v>4</v>
      </c>
      <c r="H13" s="2"/>
    </row>
    <row r="14" spans="1:8" ht="26.25" x14ac:dyDescent="0.25">
      <c r="A14" s="2"/>
      <c r="B14" s="47" t="s">
        <v>176</v>
      </c>
      <c r="C14" s="41">
        <v>2016</v>
      </c>
      <c r="D14" s="28">
        <v>20</v>
      </c>
      <c r="E14" s="27">
        <v>4783667.6500000004</v>
      </c>
      <c r="F14" s="12">
        <f t="shared" si="0"/>
        <v>239183.38250000001</v>
      </c>
      <c r="G14" s="23" t="s">
        <v>4</v>
      </c>
      <c r="H14" s="2"/>
    </row>
    <row r="15" spans="1:8" ht="26.25" x14ac:dyDescent="0.25">
      <c r="A15" s="2"/>
      <c r="B15" s="47" t="s">
        <v>177</v>
      </c>
      <c r="C15" s="41">
        <v>2016</v>
      </c>
      <c r="D15" s="28">
        <v>10</v>
      </c>
      <c r="E15" s="27">
        <v>3519603.91</v>
      </c>
      <c r="F15" s="12">
        <f t="shared" si="0"/>
        <v>351960.391</v>
      </c>
      <c r="G15" s="23" t="s">
        <v>4</v>
      </c>
      <c r="H15" s="2"/>
    </row>
    <row r="16" spans="1:8" x14ac:dyDescent="0.25">
      <c r="A16" s="2"/>
      <c r="B16" s="47" t="s">
        <v>178</v>
      </c>
      <c r="C16" s="41">
        <v>2016</v>
      </c>
      <c r="D16" s="28">
        <v>20</v>
      </c>
      <c r="E16" s="27">
        <v>2149843.7200000002</v>
      </c>
      <c r="F16" s="12">
        <f t="shared" si="0"/>
        <v>107492.18600000002</v>
      </c>
      <c r="G16" s="23" t="s">
        <v>4</v>
      </c>
      <c r="H16" s="2"/>
    </row>
    <row r="17" spans="1:8" x14ac:dyDescent="0.25">
      <c r="A17" s="2"/>
      <c r="B17" s="47" t="s">
        <v>179</v>
      </c>
      <c r="C17" s="41">
        <v>2016</v>
      </c>
      <c r="D17" s="28">
        <v>16</v>
      </c>
      <c r="E17" s="27">
        <v>279554.43</v>
      </c>
      <c r="F17" s="12">
        <f t="shared" si="0"/>
        <v>17472.151875</v>
      </c>
      <c r="G17" s="23" t="s">
        <v>4</v>
      </c>
      <c r="H17" s="2"/>
    </row>
    <row r="18" spans="1:8" x14ac:dyDescent="0.25">
      <c r="A18" s="2"/>
      <c r="B18" s="47" t="s">
        <v>180</v>
      </c>
      <c r="C18" s="41">
        <v>2016</v>
      </c>
      <c r="D18" s="28">
        <v>48</v>
      </c>
      <c r="E18" s="27">
        <v>414537.1</v>
      </c>
      <c r="F18" s="12">
        <f t="shared" si="0"/>
        <v>8636.1895833333328</v>
      </c>
      <c r="G18" s="23" t="s">
        <v>4</v>
      </c>
      <c r="H18" s="2"/>
    </row>
    <row r="19" spans="1:8" x14ac:dyDescent="0.25">
      <c r="A19" s="2"/>
      <c r="B19" s="96" t="s">
        <v>76</v>
      </c>
      <c r="C19" s="97"/>
      <c r="D19" s="97"/>
      <c r="E19" s="98"/>
      <c r="F19" s="21">
        <f>SUM(F10:F18)</f>
        <v>795538.76595833327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2017-10-20T11:20:06Z</dcterms:modified>
</cp:coreProperties>
</file>