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2" i="12" l="1"/>
  <c r="G16" i="12" l="1"/>
  <c r="G15" i="10" l="1"/>
  <c r="G11" i="10" l="1"/>
  <c r="G26" i="22" s="1"/>
  <c r="G12" i="22"/>
  <c r="G11" i="22"/>
  <c r="G10" i="22"/>
  <c r="F18" i="20"/>
  <c r="F19" i="20" s="1"/>
  <c r="E20" i="22" s="1"/>
  <c r="G20" i="22" s="1"/>
  <c r="F15" i="11" l="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16" i="11"/>
  <c r="G23" i="22" l="1"/>
  <c r="G30" i="13"/>
  <c r="E35" i="13" l="1"/>
  <c r="G35" i="13" s="1"/>
  <c r="E27" i="13"/>
  <c r="E19" i="13"/>
  <c r="G24" i="12"/>
  <c r="G18" i="12"/>
  <c r="F10" i="11"/>
  <c r="F17" i="11" s="1"/>
  <c r="G28" i="12" l="1"/>
  <c r="G30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<sst xmlns="http://schemas.openxmlformats.org/spreadsheetml/2006/main" count="311" uniqueCount="155">
  <si>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</si>
  <si>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</si>
  <si>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</si>
  <si>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</si>
  <si>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</si>
  <si>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</si>
  <si>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</si>
  <si>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</si>
  <si>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</si>
  <si>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</si>
  <si>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</si>
  <si>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</si>
  <si>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</si>
  <si>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</si>
  <si>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</si>
  <si>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</si>
  <si>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</si>
  <si>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</si>
  <si>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</si>
  <si>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</si>
  <si>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</si>
  <si>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</si>
  <si>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</si>
  <si>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</si>
  <si>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</si>
  <si>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</si>
  <si>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</si>
  <si>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</si>
  <si>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</si>
  <si>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</si>
  <si>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</si>
  <si>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</si>
  <si>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</si>
  <si>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</si>
  <si>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</si>
  <si>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</si>
  <si>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</si>
  <si>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</si>
  <si>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</si>
  <si>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</si>
  <si>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</si>
  <si>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</si>
  <si>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</si>
  <si>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</si>
  <si>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</si>
  <si>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</si>
  <si>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</si>
  <si>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</si>
  <si>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</si>
  <si>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</si>
  <si>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</si>
  <si>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</si>
  <si>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</si>
  <si>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</si>
  <si>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</si>
  <si>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</si>
  <si>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</si>
  <si>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</si>
  <si>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</si>
  <si>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</si>
  <si>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</si>
  <si>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</si>
  <si>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</si>
  <si>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</si>
  <si>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</si>
  <si>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</si>
  <si>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</si>
  <si>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</si>
  <si>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</si>
  <si>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</si>
  <si>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</si>
  <si>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</si>
  <si>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</si>
  <si>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</si>
  <si>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</si>
  <si>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</si>
  <si>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</si>
  <si>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</si>
  <si>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</si>
  <si>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</si>
  <si>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</si>
  <si>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</si>
  <si>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</si>
  <si>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</si>
  <si>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</si>
  <si>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</si>
  <si>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</si>
  <si>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</si>
  <si>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</si>
  <si>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</si>
  <si>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</si>
  <si>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</si>
  <si>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</si>
  <si>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</si>
  <si>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</si>
  <si>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</si>
  <si>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</si>
  <si>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</si>
  <si>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</si>
  <si>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</si>
  <si>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</si>
  <si>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</si>
  <si>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</si>
  <si>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</si>
  <si>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</si>
  <si>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</si>
  <si>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</si>
  <si>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</si>
  <si>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</si>
  <si>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</si>
  <si>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</si>
  <si>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</si>
  <si>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</si>
  <si>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</si>
  <si>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</si>
  <si>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</si>
  <si>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</si>
  <si>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</si>
  <si>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Køretøjer, store lastvogne (&gt; 3.500 kg.)</t>
  </si>
  <si>
    <t>Afregningsmålere, mekaniske</t>
  </si>
  <si>
    <t>SRO-brønd/kvarterbrønd/sektionsbrønd, SRO</t>
  </si>
  <si>
    <t>Elanlæg</t>
  </si>
  <si>
    <t>Boring (inkl. etablering, forerør, filter og prøvepumpning)</t>
  </si>
  <si>
    <t>Beluftningsanlæg, iltningstrappe, Kontruktioner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</si>
  <si>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</si>
  <si>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</si>
  <si>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</si>
  <si>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</si>
  <si>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</si>
  <si>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</si>
  <si>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</si>
  <si>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</si>
  <si>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</si>
  <si>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</si>
  <si>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</si>
  <si>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</si>
  <si>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</si>
  <si>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</si>
  <si>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</si>
  <si>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</si>
  <si>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</si>
  <si>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</si>
  <si>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</si>
  <si>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</si>
  <si>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</si>
  <si>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</si>
  <si>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</si>
  <si>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</si>
  <si>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</si>
  <si>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</si>
  <si>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</si>
  <si>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</si>
  <si>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Årlig tillæg for gæld til tjenestemandspensioner</t>
  </si>
  <si>
    <t>Resterende indregningsperiode for gæld til tjenestemandspensioner (frem til 2020)</t>
  </si>
  <si>
    <t>Tidligere indregnet tillæg for gæld til tjenestemandspensioner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</si>
</sst>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3" t="s">
        <v>42</v>
      </c>
      <c r="E9" s="103"/>
      <c r="F9" s="103" t="s">
        <v>83</v>
      </c>
      <c r="G9" s="103"/>
      <c r="H9" s="2"/>
    </row>
    <row r="10" spans="1:8" x14ac:dyDescent="0.25">
      <c r="A10" s="2"/>
      <c r="B10" s="23" t="s">
        <v>147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G26" sqref="G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175244742.79634243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55930154.584433153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49352771.911501266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59482662.366831057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150</v>
      </c>
      <c r="C13" s="43"/>
      <c r="D13" s="44"/>
      <c r="E13" s="40" t="s">
        <v>101</v>
      </c>
      <c r="F13" s="8" t="s">
        <v>4</v>
      </c>
      <c r="G13" s="41">
        <v>-2876279.1091386378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149</v>
      </c>
      <c r="C14" s="55"/>
      <c r="D14" s="56"/>
      <c r="E14" s="40" t="s">
        <v>101</v>
      </c>
      <c r="F14" s="8" t="s">
        <v>4</v>
      </c>
      <c r="G14" s="41">
        <v>-1195738.0549211984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-6718463.5481149945</v>
      </c>
      <c r="F15" s="8" t="s">
        <v>4</v>
      </c>
      <c r="G15" s="47">
        <f>E15*(1+E30/100)</f>
        <v>-6836036.6602070071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PL2016'!G12,'Fane 7. Korrektion af PL2016'!G18,'Fane 7. Korrektion af PL2016'!G24,'Fane 7. Korrektion af PL2016'!G30)</f>
        <v>-14578486.275216665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15262602.098310888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133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-117573.11209201241</v>
      </c>
      <c r="F23" s="8" t="s">
        <v>4</v>
      </c>
      <c r="G23" s="41">
        <f>SUM(G10:G15,G18:G22)*$E$30/100</f>
        <v>2692506.863173726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-1946942.5064207863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-313300.7716021922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underdæk'!G15</f>
        <v>6885932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168408706.13613543</v>
      </c>
      <c r="F27" s="38" t="s">
        <v>4</v>
      </c>
      <c r="G27" s="51">
        <f>SUM(G10:G26)</f>
        <v>161859846.44674361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140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141</v>
      </c>
      <c r="C31" s="80"/>
      <c r="D31" s="81"/>
      <c r="E31" s="52">
        <v>0.30422837644238926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142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54968210.893791795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48503952.738576181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58459619.033740595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161931782.66610855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>
      <selection activeCell="G20" sqref="G20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125</v>
      </c>
      <c r="C10" s="96"/>
      <c r="D10" s="96"/>
      <c r="E10" s="53">
        <v>433806.24819999997</v>
      </c>
      <c r="F10" s="17" t="s">
        <v>4</v>
      </c>
      <c r="G10" s="21">
        <v>415543</v>
      </c>
      <c r="H10" s="17" t="s">
        <v>4</v>
      </c>
      <c r="I10" s="2"/>
    </row>
    <row r="11" spans="1:9" x14ac:dyDescent="0.25">
      <c r="A11" s="2"/>
      <c r="B11" s="95" t="s">
        <v>126</v>
      </c>
      <c r="C11" s="96"/>
      <c r="D11" s="96"/>
      <c r="E11" s="53">
        <v>416874.83299999998</v>
      </c>
      <c r="F11" s="17" t="s">
        <v>4</v>
      </c>
      <c r="G11" s="21">
        <v>322372</v>
      </c>
      <c r="H11" s="17" t="s">
        <v>4</v>
      </c>
      <c r="I11" s="2"/>
    </row>
    <row r="12" spans="1:9" x14ac:dyDescent="0.25">
      <c r="A12" s="2"/>
      <c r="B12" s="95" t="s">
        <v>127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128</v>
      </c>
      <c r="C13" s="96"/>
      <c r="D13" s="96"/>
      <c r="E13" s="53">
        <v>16199.208199999999</v>
      </c>
      <c r="F13" s="17" t="s">
        <v>4</v>
      </c>
      <c r="G13" s="21">
        <v>155915</v>
      </c>
      <c r="H13" s="17" t="s">
        <v>4</v>
      </c>
      <c r="I13" s="2"/>
    </row>
    <row r="14" spans="1:9" x14ac:dyDescent="0.25">
      <c r="A14" s="2"/>
      <c r="B14" s="95" t="s">
        <v>129</v>
      </c>
      <c r="C14" s="96"/>
      <c r="D14" s="96"/>
      <c r="E14" s="53">
        <v>56859612.288599998</v>
      </c>
      <c r="F14" s="17" t="s">
        <v>4</v>
      </c>
      <c r="G14" s="21">
        <v>50229750</v>
      </c>
      <c r="H14" s="17" t="s">
        <v>4</v>
      </c>
      <c r="I14" s="2"/>
    </row>
    <row r="15" spans="1:9" x14ac:dyDescent="0.25">
      <c r="A15" s="2"/>
      <c r="B15" s="95" t="s">
        <v>130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131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132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-6602912.5779999942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-6718463.5481149945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9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9">
        <v>13169586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9">
        <v>13169586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9">
        <v>0</v>
      </c>
      <c r="H12" s="17" t="s">
        <v>82</v>
      </c>
      <c r="I12" s="2"/>
    </row>
    <row r="13" spans="1:9" x14ac:dyDescent="0.25">
      <c r="A13" s="2"/>
      <c r="B13" s="100" t="s">
        <v>152</v>
      </c>
      <c r="C13" s="101"/>
      <c r="D13" s="101"/>
      <c r="E13" s="101"/>
      <c r="F13" s="102"/>
      <c r="G13" s="12">
        <v>6885932</v>
      </c>
      <c r="H13" s="25" t="s">
        <v>4</v>
      </c>
      <c r="I13" s="2"/>
    </row>
    <row r="14" spans="1:9" x14ac:dyDescent="0.25">
      <c r="A14" s="2"/>
      <c r="B14" s="79" t="s">
        <v>153</v>
      </c>
      <c r="C14" s="80"/>
      <c r="D14" s="80"/>
      <c r="E14" s="80"/>
      <c r="F14" s="81"/>
      <c r="G14" s="9">
        <v>3</v>
      </c>
      <c r="H14" s="17" t="s">
        <v>82</v>
      </c>
      <c r="I14" s="2"/>
    </row>
    <row r="15" spans="1:9" x14ac:dyDescent="0.25">
      <c r="A15" s="2"/>
      <c r="B15" s="91" t="s">
        <v>37</v>
      </c>
      <c r="C15" s="92"/>
      <c r="D15" s="92"/>
      <c r="E15" s="92"/>
      <c r="F15" s="93"/>
      <c r="G15" s="15">
        <f>G13</f>
        <v>6885932</v>
      </c>
      <c r="H15" s="16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9">
    <mergeCell ref="B3:H4"/>
    <mergeCell ref="B8:H8"/>
    <mergeCell ref="B15:F15"/>
    <mergeCell ref="B12:F12"/>
    <mergeCell ref="B11:F11"/>
    <mergeCell ref="B10:F10"/>
    <mergeCell ref="B9:F9"/>
    <mergeCell ref="B13:F13"/>
    <mergeCell ref="B14:F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3" t="s">
        <v>3</v>
      </c>
      <c r="G9" s="103"/>
      <c r="H9" s="2"/>
    </row>
    <row r="10" spans="1:8" x14ac:dyDescent="0.25">
      <c r="A10" s="2"/>
      <c r="B10" s="42" t="s">
        <v>118</v>
      </c>
      <c r="C10" s="28">
        <v>2016</v>
      </c>
      <c r="D10" s="22">
        <v>5</v>
      </c>
      <c r="E10" s="21">
        <v>2815083.54</v>
      </c>
      <c r="F10" s="9">
        <f>E10/D10</f>
        <v>563016.70799999998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8</v>
      </c>
      <c r="E11" s="21">
        <v>3486972.93</v>
      </c>
      <c r="F11" s="9">
        <f t="shared" ref="F11:F16" si="0">E11/D11</f>
        <v>435871.61625000002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10</v>
      </c>
      <c r="E12" s="21">
        <v>488333.72</v>
      </c>
      <c r="F12" s="9">
        <f t="shared" si="0"/>
        <v>48833.371999999996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20</v>
      </c>
      <c r="E13" s="21">
        <v>2896477.14</v>
      </c>
      <c r="F13" s="9">
        <f t="shared" si="0"/>
        <v>144823.85700000002</v>
      </c>
      <c r="G13" s="17" t="s">
        <v>4</v>
      </c>
      <c r="H13" s="2"/>
    </row>
    <row r="14" spans="1:8" ht="26.25" x14ac:dyDescent="0.25">
      <c r="A14" s="2"/>
      <c r="B14" s="42" t="s">
        <v>122</v>
      </c>
      <c r="C14" s="28">
        <v>2016</v>
      </c>
      <c r="D14" s="22">
        <v>30</v>
      </c>
      <c r="E14" s="21">
        <v>483181.14</v>
      </c>
      <c r="F14" s="9">
        <f t="shared" si="0"/>
        <v>16106.038</v>
      </c>
      <c r="G14" s="17" t="s">
        <v>4</v>
      </c>
      <c r="H14" s="2"/>
    </row>
    <row r="15" spans="1:8" ht="26.25" x14ac:dyDescent="0.25">
      <c r="A15" s="2"/>
      <c r="B15" s="42" t="s">
        <v>123</v>
      </c>
      <c r="C15" s="28">
        <v>2016</v>
      </c>
      <c r="D15" s="22">
        <v>50</v>
      </c>
      <c r="E15" s="21">
        <v>11094248.15</v>
      </c>
      <c r="F15" s="9">
        <f t="shared" si="0"/>
        <v>221884.96300000002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75</v>
      </c>
      <c r="E16" s="21">
        <v>24982570.539999999</v>
      </c>
      <c r="F16" s="9">
        <f t="shared" si="0"/>
        <v>333100.94053333334</v>
      </c>
      <c r="G16" s="17" t="s">
        <v>4</v>
      </c>
      <c r="H16" s="2"/>
    </row>
    <row r="17" spans="1:8" x14ac:dyDescent="0.25">
      <c r="A17" s="2"/>
      <c r="B17" s="91" t="s">
        <v>54</v>
      </c>
      <c r="C17" s="92"/>
      <c r="D17" s="92"/>
      <c r="E17" s="93"/>
      <c r="F17" s="15">
        <f>SUM(F10:F16)</f>
        <v>1763637.4947833335</v>
      </c>
      <c r="G17" s="16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9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51415080</v>
      </c>
      <c r="H9" s="17" t="s">
        <v>4</v>
      </c>
      <c r="I9" s="2"/>
    </row>
    <row r="10" spans="1:9" x14ac:dyDescent="0.25">
      <c r="A10" s="2"/>
      <c r="B10" s="79" t="s">
        <v>154</v>
      </c>
      <c r="C10" s="80"/>
      <c r="D10" s="80"/>
      <c r="E10" s="80"/>
      <c r="F10" s="81"/>
      <c r="G10" s="21">
        <v>6885932</v>
      </c>
      <c r="H10" s="17" t="s">
        <v>4</v>
      </c>
      <c r="I10" s="2"/>
    </row>
    <row r="11" spans="1:9" x14ac:dyDescent="0.25">
      <c r="A11" s="2"/>
      <c r="B11" s="79" t="s">
        <v>56</v>
      </c>
      <c r="C11" s="80"/>
      <c r="D11" s="80"/>
      <c r="E11" s="80"/>
      <c r="F11" s="81"/>
      <c r="G11" s="21">
        <v>63728932</v>
      </c>
      <c r="H11" s="17" t="s">
        <v>4</v>
      </c>
      <c r="I11" s="2"/>
    </row>
    <row r="12" spans="1:9" x14ac:dyDescent="0.25">
      <c r="A12" s="2"/>
      <c r="B12" s="91" t="s">
        <v>144</v>
      </c>
      <c r="C12" s="92"/>
      <c r="D12" s="92"/>
      <c r="E12" s="92"/>
      <c r="F12" s="93"/>
      <c r="G12" s="15">
        <f>G9+G10-G11</f>
        <v>-5427920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88" t="s">
        <v>145</v>
      </c>
      <c r="C15" s="89"/>
      <c r="D15" s="89"/>
      <c r="E15" s="89"/>
      <c r="F15" s="89"/>
      <c r="G15" s="89"/>
      <c r="H15" s="90"/>
      <c r="I15" s="2"/>
    </row>
    <row r="16" spans="1:9" x14ac:dyDescent="0.25">
      <c r="A16" s="2"/>
      <c r="B16" s="79" t="s">
        <v>57</v>
      </c>
      <c r="C16" s="80"/>
      <c r="D16" s="80"/>
      <c r="E16" s="80"/>
      <c r="F16" s="81"/>
      <c r="G16" s="21">
        <f>3437351.23-193399</f>
        <v>3243952.23</v>
      </c>
      <c r="H16" s="17" t="s">
        <v>4</v>
      </c>
      <c r="I16" s="2"/>
    </row>
    <row r="17" spans="1:9" x14ac:dyDescent="0.25">
      <c r="A17" s="2"/>
      <c r="B17" s="79" t="s">
        <v>58</v>
      </c>
      <c r="C17" s="80"/>
      <c r="D17" s="80"/>
      <c r="E17" s="80"/>
      <c r="F17" s="81"/>
      <c r="G17" s="21">
        <v>3700000</v>
      </c>
      <c r="H17" s="17" t="s">
        <v>4</v>
      </c>
      <c r="I17" s="2"/>
    </row>
    <row r="18" spans="1:9" x14ac:dyDescent="0.25">
      <c r="A18" s="2"/>
      <c r="B18" s="91" t="s">
        <v>145</v>
      </c>
      <c r="C18" s="92"/>
      <c r="D18" s="92"/>
      <c r="E18" s="92"/>
      <c r="F18" s="93"/>
      <c r="G18" s="15">
        <f>G16-G17</f>
        <v>-456047.77</v>
      </c>
      <c r="H18" s="16" t="s">
        <v>4</v>
      </c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18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88" t="s">
        <v>146</v>
      </c>
      <c r="C21" s="89"/>
      <c r="D21" s="89"/>
      <c r="E21" s="89"/>
      <c r="F21" s="89"/>
      <c r="G21" s="89"/>
      <c r="H21" s="90"/>
      <c r="I21" s="2"/>
    </row>
    <row r="22" spans="1:9" x14ac:dyDescent="0.25">
      <c r="A22" s="2"/>
      <c r="B22" s="79" t="s">
        <v>59</v>
      </c>
      <c r="C22" s="80"/>
      <c r="D22" s="80"/>
      <c r="E22" s="80"/>
      <c r="F22" s="81"/>
      <c r="G22" s="21">
        <v>7930304</v>
      </c>
      <c r="H22" s="17" t="s">
        <v>4</v>
      </c>
      <c r="I22" s="2"/>
    </row>
    <row r="23" spans="1:9" x14ac:dyDescent="0.25">
      <c r="A23" s="2"/>
      <c r="B23" s="79" t="s">
        <v>60</v>
      </c>
      <c r="C23" s="80"/>
      <c r="D23" s="80"/>
      <c r="E23" s="80"/>
      <c r="F23" s="81"/>
      <c r="G23" s="21">
        <v>15956000</v>
      </c>
      <c r="H23" s="17" t="s">
        <v>4</v>
      </c>
      <c r="I23" s="2"/>
    </row>
    <row r="24" spans="1:9" x14ac:dyDescent="0.25">
      <c r="A24" s="2"/>
      <c r="B24" s="91" t="s">
        <v>146</v>
      </c>
      <c r="C24" s="92"/>
      <c r="D24" s="92"/>
      <c r="E24" s="92"/>
      <c r="F24" s="93"/>
      <c r="G24" s="15">
        <f>G22-G23</f>
        <v>-8025696</v>
      </c>
      <c r="H24" s="16" t="s">
        <v>4</v>
      </c>
      <c r="I24" s="2"/>
    </row>
    <row r="25" spans="1:9" ht="15" customHeight="1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18"/>
      <c r="C26" s="18"/>
      <c r="D26" s="18"/>
      <c r="E26" s="18"/>
      <c r="F26" s="18"/>
      <c r="G26" s="18"/>
      <c r="H26" s="18"/>
      <c r="I26" s="2"/>
    </row>
    <row r="27" spans="1:9" x14ac:dyDescent="0.25">
      <c r="A27" s="2"/>
      <c r="B27" s="88" t="s">
        <v>61</v>
      </c>
      <c r="C27" s="89"/>
      <c r="D27" s="89"/>
      <c r="E27" s="89"/>
      <c r="F27" s="89"/>
      <c r="G27" s="89"/>
      <c r="H27" s="90"/>
      <c r="I27" s="2"/>
    </row>
    <row r="28" spans="1:9" x14ac:dyDescent="0.25">
      <c r="A28" s="2"/>
      <c r="B28" s="79" t="s">
        <v>62</v>
      </c>
      <c r="C28" s="80"/>
      <c r="D28" s="80"/>
      <c r="E28" s="80"/>
      <c r="F28" s="81"/>
      <c r="G28" s="9">
        <f>'Fane 6. Gen. inv. i 2016'!F17</f>
        <v>1763637.4947833335</v>
      </c>
      <c r="H28" s="17" t="s">
        <v>4</v>
      </c>
      <c r="I28" s="2"/>
    </row>
    <row r="29" spans="1:9" x14ac:dyDescent="0.25">
      <c r="A29" s="2"/>
      <c r="B29" s="79" t="s">
        <v>63</v>
      </c>
      <c r="C29" s="80"/>
      <c r="D29" s="80"/>
      <c r="E29" s="80"/>
      <c r="F29" s="81"/>
      <c r="G29" s="21">
        <v>2432460</v>
      </c>
      <c r="H29" s="17" t="s">
        <v>4</v>
      </c>
      <c r="I29" s="2"/>
    </row>
    <row r="30" spans="1:9" x14ac:dyDescent="0.25">
      <c r="A30" s="2"/>
      <c r="B30" s="91" t="s">
        <v>61</v>
      </c>
      <c r="C30" s="92"/>
      <c r="D30" s="92"/>
      <c r="E30" s="92"/>
      <c r="F30" s="93"/>
      <c r="G30" s="15">
        <f>G28-G29</f>
        <v>-668822.5052166665</v>
      </c>
      <c r="H30" s="16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18">
    <mergeCell ref="B29:F29"/>
    <mergeCell ref="B30:F30"/>
    <mergeCell ref="B24:F24"/>
    <mergeCell ref="B27:H27"/>
    <mergeCell ref="B28:F28"/>
    <mergeCell ref="B3:H4"/>
    <mergeCell ref="B8:H8"/>
    <mergeCell ref="B12:F12"/>
    <mergeCell ref="B11:F11"/>
    <mergeCell ref="B9:F9"/>
    <mergeCell ref="B10:F10"/>
    <mergeCell ref="B22:F22"/>
    <mergeCell ref="B23:F23"/>
    <mergeCell ref="B15:H15"/>
    <mergeCell ref="B16:F16"/>
    <mergeCell ref="B17:F17"/>
    <mergeCell ref="B18:F18"/>
    <mergeCell ref="B21:H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0" t="s">
        <v>65</v>
      </c>
      <c r="C9" s="101"/>
      <c r="D9" s="101"/>
      <c r="E9" s="101"/>
      <c r="F9" s="102"/>
      <c r="G9" s="20">
        <v>203453349.09831089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30201293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10158718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746421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4332123.333333333</v>
      </c>
      <c r="F14" s="17" t="s">
        <v>4</v>
      </c>
      <c r="G14" s="10"/>
      <c r="H14" s="30"/>
      <c r="I14" s="2"/>
    </row>
    <row r="15" spans="1:9" x14ac:dyDescent="0.25">
      <c r="A15" s="2"/>
      <c r="B15" s="100" t="s">
        <v>18</v>
      </c>
      <c r="C15" s="101"/>
      <c r="D15" s="102"/>
      <c r="E15" s="12">
        <f>SUM(E11:E14)</f>
        <v>45438555.333333336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2279100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0" t="s">
        <v>22</v>
      </c>
      <c r="C19" s="101"/>
      <c r="D19" s="102"/>
      <c r="E19" s="12">
        <f>SUM(E16:E18)</f>
        <v>2279100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4" t="s">
        <v>23</v>
      </c>
      <c r="C20" s="105"/>
      <c r="D20" s="106"/>
      <c r="E20" s="21">
        <v>-2755639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4" t="s">
        <v>24</v>
      </c>
      <c r="C21" s="105"/>
      <c r="D21" s="106"/>
      <c r="E21" s="21">
        <v>-27342113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-19185296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4" t="s">
        <v>27</v>
      </c>
      <c r="C24" s="105"/>
      <c r="D24" s="106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4" t="s">
        <v>28</v>
      </c>
      <c r="C25" s="105"/>
      <c r="D25" s="106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4" t="s">
        <v>29</v>
      </c>
      <c r="C26" s="105"/>
      <c r="D26" s="106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0" t="s">
        <v>30</v>
      </c>
      <c r="C27" s="101"/>
      <c r="D27" s="102"/>
      <c r="E27" s="12">
        <f>SUM(E20:E26)</f>
        <v>-49283048</v>
      </c>
      <c r="F27" s="25" t="s">
        <v>4</v>
      </c>
      <c r="G27" s="11"/>
      <c r="H27" s="31"/>
      <c r="I27" s="2"/>
    </row>
    <row r="28" spans="1:9" x14ac:dyDescent="0.25">
      <c r="A28" s="2"/>
      <c r="B28" s="100" t="s">
        <v>31</v>
      </c>
      <c r="C28" s="101"/>
      <c r="D28" s="102"/>
      <c r="E28" s="12">
        <f>E15+E19+E27</f>
        <v>-1565392.6666666642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0" t="s">
        <v>70</v>
      </c>
      <c r="C30" s="101"/>
      <c r="D30" s="102"/>
      <c r="E30" s="20">
        <v>22662041</v>
      </c>
      <c r="F30" s="25" t="s">
        <v>4</v>
      </c>
      <c r="G30" s="12">
        <f>-$E$30</f>
        <v>-22662041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4" t="s">
        <v>47</v>
      </c>
      <c r="C32" s="105"/>
      <c r="D32" s="106"/>
      <c r="E32" s="21">
        <v>165528706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4" t="s">
        <v>33</v>
      </c>
      <c r="C34" s="105"/>
      <c r="D34" s="106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0" t="s">
        <v>34</v>
      </c>
      <c r="C35" s="101"/>
      <c r="D35" s="102"/>
      <c r="E35" s="12">
        <f>SUM(E32:E34)</f>
        <v>165528706</v>
      </c>
      <c r="F35" s="25" t="s">
        <v>4</v>
      </c>
      <c r="G35" s="12">
        <f>-E35</f>
        <v>-165528706</v>
      </c>
      <c r="H35" s="25" t="s">
        <v>4</v>
      </c>
      <c r="I35" s="2"/>
    </row>
    <row r="36" spans="1:9" x14ac:dyDescent="0.25">
      <c r="A36" s="2"/>
      <c r="B36" s="91" t="s">
        <v>139</v>
      </c>
      <c r="C36" s="92"/>
      <c r="D36" s="92"/>
      <c r="E36" s="92"/>
      <c r="F36" s="93"/>
      <c r="G36" s="15">
        <f>$G$9+$G$28+$G$30+$G$35</f>
        <v>15262602.098310888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3" t="s">
        <v>42</v>
      </c>
      <c r="E9" s="103"/>
      <c r="F9" s="103" t="s">
        <v>83</v>
      </c>
      <c r="G9" s="103"/>
      <c r="H9" s="2"/>
    </row>
    <row r="10" spans="1:8" x14ac:dyDescent="0.25">
      <c r="A10" s="2"/>
      <c r="B10" s="108" t="s">
        <v>138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133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151</v>
      </c>
      <c r="C16" s="85"/>
      <c r="D16" s="85"/>
      <c r="E16" s="86"/>
      <c r="F16" s="103" t="s">
        <v>134</v>
      </c>
      <c r="G16" s="103"/>
      <c r="H16" s="2"/>
    </row>
    <row r="17" spans="1:8" x14ac:dyDescent="0.25">
      <c r="A17" s="2"/>
      <c r="B17" s="79" t="s">
        <v>148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135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136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2017-10-31T13:27:32Z</dcterms:modified>
</cp:coreProperties>
</file>