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ORSØ SPILDEVAND AS (S068)\ØR2021\"/>
    </mc:Choice>
  </mc:AlternateContent>
  <bookViews>
    <workbookView xWindow="3120" yWindow="990" windowWidth="12750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16" i="40" l="1"/>
  <c r="E12" i="40"/>
  <c r="C14" i="19" l="1"/>
  <c r="E28" i="32" l="1"/>
  <c r="E38" i="32" l="1"/>
  <c r="E32" i="32"/>
  <c r="C30" i="2" s="1"/>
  <c r="E20" i="32"/>
  <c r="E12" i="32"/>
  <c r="E16" i="27" l="1"/>
  <c r="E17" i="27" s="1"/>
  <c r="E21" i="11" l="1"/>
  <c r="E23" i="11" s="1"/>
  <c r="E22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12" i="20" s="1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3" i="11" l="1"/>
  <c r="C10" i="37" s="1"/>
  <c r="C11" i="37" s="1"/>
  <c r="G23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<sst xmlns="http://schemas.openxmlformats.org/spreadsheetml/2006/main" count="720" uniqueCount="288">
  <si>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</si>
  <si>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</si>
  <si>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</si>
  <si>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</si>
  <si>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</si>
  <si>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</si>
  <si>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</si>
  <si>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</si>
  <si>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</si>
  <si>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</si>
  <si>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</si>
  <si>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</si>
  <si>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</si>
  <si>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</si>
  <si>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</si>
  <si>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</si>
  <si>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</si>
  <si>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</si>
  <si>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</si>
  <si>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</si>
  <si>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</si>
  <si>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</si>
  <si>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</si>
  <si>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</si>
  <si>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</si>
  <si>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</si>
  <si>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</si>
  <si>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</si>
  <si>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</si>
  <si>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</si>
  <si>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</si>
  <si>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</si>
  <si>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</si>
  <si>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</si>
  <si>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</si>
  <si>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</si>
  <si>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</si>
  <si>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</si>
  <si>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</si>
  <si>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</si>
  <si>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</si>
  <si>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</si>
  <si>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</si>
  <si>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</si>
  <si>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</si>
  <si>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</si>
  <si>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</si>
  <si>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</si>
  <si>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</si>
  <si>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</si>
  <si>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</si>
  <si>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</si>
  <si>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</si>
  <si>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</si>
  <si>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</si>
  <si>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</si>
  <si>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</si>
  <si>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</si>
  <si>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</si>
  <si>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</si>
  <si>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</si>
  <si>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</si>
  <si>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</si>
  <si>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</si>
  <si>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</si>
  <si>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</si>
  <si>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</si>
  <si>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</si>
  <si>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</si>
  <si>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</si>
  <si>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</si>
  <si>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</si>
  <si>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</si>
  <si>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</si>
  <si>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</si>
  <si>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</si>
  <si>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</si>
  <si>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</si>
  <si>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</si>
  <si>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</si>
  <si>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</si>
  <si>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</si>
  <si>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</si>
  <si>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</si>
  <si>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</si>
  <si>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</si>
  <si>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</si>
  <si>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</si>
  <si>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</si>
  <si>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</si>
  <si>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</si>
  <si>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</si>
  <si>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</si>
  <si>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</si>
  <si>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</si>
  <si>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</si>
  <si>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</si>
  <si>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</si>
  <si>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</si>
  <si>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</si>
  <si>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</si>
  <si>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</si>
  <si>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</si>
  <si>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</si>
  <si>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</si>
  <si>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</si>
  <si>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</si>
  <si>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</si>
  <si>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</si>
  <si>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</si>
  <si>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</si>
  <si>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</si>
  <si>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</si>
  <si>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</si>
  <si>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</si>
  <si>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</si>
  <si>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</si>
  <si>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</si>
  <si>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</si>
  <si>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</si>
  <si>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</si>
  <si>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</si>
  <si>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</si>
  <si>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</si>
  <si>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</si>
  <si>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</si>
  <si>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</si>
  <si>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</si>
  <si>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</si>
  <si>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</si>
  <si>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</si>
  <si>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</si>
  <si>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</si>
  <si>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</si>
  <si>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</si>
  <si>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</si>
  <si>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</si>
  <si>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</si>
  <si>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</si>
  <si>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</si>
  <si>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</si>
  <si>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</si>
  <si>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</si>
  <si>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</si>
  <si>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</si>
  <si>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</si>
  <si>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</si>
  <si>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</si>
  <si>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</si>
  <si>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</si>
  <si>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</si>
  <si>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</si>
  <si>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</si>
  <si>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</si>
  <si>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</si>
  <si>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</si>
  <si>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</si>
  <si>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</si>
  <si>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</si>
  <si>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</si>
  <si>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</si>
  <si>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</si>
  <si>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</si>
  <si>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</si>
  <si>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</si>
  <si>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</si>
  <si>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</si>
  <si>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</si>
  <si>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</si>
  <si>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</si>
  <si>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</si>
  <si>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</si>
  <si>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</si>
  <si>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</si>
  <si>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</si>
  <si>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</si>
  <si>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</si>
  <si>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</si>
  <si>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</si>
  <si>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</si>
  <si>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</si>
  <si>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</si>
  <si>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</si>
  <si>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</si>
  <si>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</si>
  <si>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</si>
  <si>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</si>
  <si>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</si>
  <si>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</si>
  <si>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</si>
  <si>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</si>
  <si>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</si>
  <si>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</si>
  <si>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</si>
  <si>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</si>
  <si>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</si>
  <si>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</si>
  <si>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</si>
  <si>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</si>
  <si>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</si>
  <si>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</si>
  <si>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</si>
  <si>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</si>
  <si>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</si>
  <si>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</si>
  <si>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</si>
  <si>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</si>
  <si>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</si>
  <si>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</si>
  <si>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</si>
  <si>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</si>
  <si>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</si>
  <si>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</si>
  <si>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</si>
  <si>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</si>
  <si>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</si>
  <si>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</si>
  <si>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</si>
  <si>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</si>
  <si>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</si>
  <si>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</si>
  <si>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</si>
  <si>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</si>
  <si>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</si>
  <si>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</si>
  <si>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</si>
  <si>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</si>
  <si>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</si>
  <si>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</si>
  <si>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</si>
  <si>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</si>
  <si>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</si>
  <si>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</si>
  <si>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</si>
  <si>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</si>
  <si>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</si>
  <si>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</si>
  <si>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</si>
  <si>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</si>
  <si>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</si>
  <si>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</si>
  <si>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</si>
  <si>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</si>
  <si>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</si>
  <si>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</si>
  <si>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</si>
  <si>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</si>
  <si>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</si>
  <si>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</si>
  <si>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</si>
  <si>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</si>
  <si>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</si>
  <si>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</si>
  <si>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</si>
  <si>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</si>
  <si>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</si>
  <si>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</si>
  <si>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</si>
  <si>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</si>
  <si>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</si>
  <si>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</si>
  <si>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</si>
  <si>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</si>
  <si>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</si>
  <si>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</si>
  <si>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</si>
  <si>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</si>
  <si>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</si>
  <si>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Erstatninger</t>
  </si>
  <si>
    <t>Ingen tilknyttet virksomhed</t>
  </si>
  <si>
    <t>Ingen bortfald eller nedsættelse</t>
  </si>
  <si>
    <t>Ingen engangstillæg</t>
  </si>
  <si>
    <t>Periodevise driftsomkostninger i alt i 2018-prisniveau</t>
  </si>
  <si>
    <t>Pumpestationer i brønde (&lt; 6,25 m2), Konstruktioner</t>
  </si>
  <si>
    <t>50</t>
  </si>
  <si>
    <t>Pumpestationer i brønde (&lt; 6,25 m2), Mek/EL</t>
  </si>
  <si>
    <t>20</t>
  </si>
  <si>
    <t>Pumpestationer i brønde (&lt; 6,25 m2), SRO</t>
  </si>
  <si>
    <t>10</t>
  </si>
  <si>
    <t>Ledningsnet ≤ Ø 200 mm</t>
  </si>
  <si>
    <t>75</t>
  </si>
  <si>
    <t>Ø 200 mm &lt; Ledningsnet ≤ Ø 500 mm</t>
  </si>
  <si>
    <t>Ø 500 mm &lt; Ledningsnet ≤ Ø 800 mm</t>
  </si>
  <si>
    <t>Ø 1000 mm &lt; Ledningsnet ≤ Ø 1200 mm</t>
  </si>
  <si>
    <t>Brønde</t>
  </si>
  <si>
    <t>Forsinkelsesbassiner, lukkede med automatisk rensning og SRO Miljøklasse A (5.000-10.000 m3) - Konstruktionre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</si>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</sst>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562256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52647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31908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41742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688553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705456.17742852005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62634628.970309593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36387201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26247427.970309593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64583819.605798312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38940455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25643364.605798312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58172281.302332826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41400316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16771965.302332826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286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287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585359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-585359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-585359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273</v>
      </c>
      <c r="C10" s="112" t="s">
        <v>274</v>
      </c>
      <c r="D10" s="9">
        <v>210000</v>
      </c>
      <c r="E10" s="9">
        <f>IFERROR(D10/C10,0)</f>
        <v>4200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275</v>
      </c>
      <c r="C11" s="112" t="s">
        <v>276</v>
      </c>
      <c r="D11" s="9">
        <v>646820</v>
      </c>
      <c r="E11" s="9">
        <f t="shared" ref="E11:E20" si="0">IFERROR(D11/C11,0)</f>
        <v>32341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6" t="s">
        <v>277</v>
      </c>
      <c r="C12" s="112" t="s">
        <v>278</v>
      </c>
      <c r="D12" s="9">
        <v>25000</v>
      </c>
      <c r="E12" s="9">
        <f t="shared" si="0"/>
        <v>2500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273</v>
      </c>
      <c r="C13" s="112" t="s">
        <v>274</v>
      </c>
      <c r="D13" s="9">
        <v>175000</v>
      </c>
      <c r="E13" s="9">
        <f t="shared" si="0"/>
        <v>3500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6" t="s">
        <v>275</v>
      </c>
      <c r="C14" s="112" t="s">
        <v>276</v>
      </c>
      <c r="D14" s="9">
        <v>574982</v>
      </c>
      <c r="E14" s="9">
        <f t="shared" si="0"/>
        <v>28749.1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6" t="s">
        <v>277</v>
      </c>
      <c r="C15" s="112" t="s">
        <v>278</v>
      </c>
      <c r="D15" s="9">
        <v>25000</v>
      </c>
      <c r="E15" s="9">
        <f t="shared" si="0"/>
        <v>2500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279</v>
      </c>
      <c r="C16" s="112" t="s">
        <v>280</v>
      </c>
      <c r="D16" s="9">
        <v>1602650</v>
      </c>
      <c r="E16" s="9">
        <f t="shared" si="0"/>
        <v>21368.666666666668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6" t="s">
        <v>281</v>
      </c>
      <c r="C17" s="112" t="s">
        <v>280</v>
      </c>
      <c r="D17" s="9">
        <v>1692425</v>
      </c>
      <c r="E17" s="9">
        <f t="shared" si="0"/>
        <v>22565.666666666668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6" t="s">
        <v>282</v>
      </c>
      <c r="C18" s="112" t="s">
        <v>280</v>
      </c>
      <c r="D18" s="9">
        <v>593845</v>
      </c>
      <c r="E18" s="9">
        <f t="shared" si="0"/>
        <v>7917.9333333333334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6" t="s">
        <v>283</v>
      </c>
      <c r="C19" s="112" t="s">
        <v>280</v>
      </c>
      <c r="D19" s="9">
        <v>467676</v>
      </c>
      <c r="E19" s="9">
        <f t="shared" si="0"/>
        <v>6235.68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6" t="s">
        <v>284</v>
      </c>
      <c r="C20" s="112" t="s">
        <v>280</v>
      </c>
      <c r="D20" s="9">
        <v>1014790</v>
      </c>
      <c r="E20" s="9">
        <f t="shared" si="0"/>
        <v>13530.533333333333</v>
      </c>
      <c r="F20" s="9">
        <v>0</v>
      </c>
      <c r="G20" s="9">
        <v>0</v>
      </c>
      <c r="H20" s="14" t="s">
        <v>3</v>
      </c>
      <c r="I20" s="1"/>
    </row>
    <row r="21" spans="1:9" ht="64.5" x14ac:dyDescent="0.25">
      <c r="A21" s="1"/>
      <c r="B21" s="56" t="s">
        <v>285</v>
      </c>
      <c r="C21" s="112">
        <v>75</v>
      </c>
      <c r="D21" s="9">
        <v>3750000</v>
      </c>
      <c r="E21" s="9">
        <f t="shared" ref="E21:E22" si="1">IFERROR(D21/C21,0)</f>
        <v>50000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6" t="s">
        <v>275</v>
      </c>
      <c r="C22" s="112" t="s">
        <v>276</v>
      </c>
      <c r="D22" s="9">
        <v>200000</v>
      </c>
      <c r="E22" s="9">
        <f t="shared" si="1"/>
        <v>10000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89" t="s">
        <v>238</v>
      </c>
      <c r="C23" s="90"/>
      <c r="D23" s="91"/>
      <c r="E23" s="12">
        <f>SUM(E10:E22)</f>
        <v>205408.58000000002</v>
      </c>
      <c r="F23" s="12">
        <f t="shared" ref="F23:G23" si="2">SUM(F10:F22)</f>
        <v>0</v>
      </c>
      <c r="G23" s="12">
        <f t="shared" si="2"/>
        <v>0</v>
      </c>
      <c r="H23" s="13" t="s">
        <v>3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3:D2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Anlægsprojekter'!F23</f>
        <v>0</v>
      </c>
      <c r="D10" s="14" t="s">
        <v>3</v>
      </c>
      <c r="E10" s="9">
        <f>SUM('Fane 9. Anlægsprojekter'!E23,'Fane 9. Anlægsprojekter'!G23)</f>
        <v>205408.58000000002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205408.58000000002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207914.56467600001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lEXKapdR2qEhChliNtf3ahzbi5+2VPjZtZ9ivucFe1+5dFo4C23DZSve4Ct8RAaM8A4hp3FrjSH9pWfTY8W5A==" saltValue="bMrFc3nRFoS0Qdy3b3kQ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mqpgU5o9wLqjysoygt1zdlVf3RMAd2f8viXSR4/UMhIBc1Rt+MI1NUucpppWZ6k2vsIEpGs+drs+pt/XT+SRw==" saltValue="k9ZT581WJODIHS/EmpESR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272</v>
      </c>
      <c r="C9" s="110"/>
      <c r="D9" s="111"/>
      <c r="E9" s="9">
        <v>277271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-1078.8010816945414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-5545.42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286959.17867324461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143865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-559.74738655678095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-2877.3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145630.57456431311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108801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-423.32099819111198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-2176.02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111479.91602765457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/2fdYL6YZuAtBXOmdRL7aaNFhTbQWKPzEF1whoSoHDMFECfFyM/oOXpaXofCxo5RVQ2Q86dPHoxMLR0FOIr5g==" saltValue="tHirxce6GjinSWkPQ42fH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56650315.044125207</v>
      </c>
      <c r="D9" s="8" t="s">
        <v>3</v>
      </c>
      <c r="E9" s="1"/>
    </row>
    <row r="10" spans="1:5" ht="17.25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25" customHeight="1" x14ac:dyDescent="0.25">
      <c r="A11" s="1"/>
      <c r="B11" s="48" t="s">
        <v>49</v>
      </c>
      <c r="C11" s="9">
        <f>'Fane 10.1. Varige tillæg'!E12</f>
        <v>207914.56467600001</v>
      </c>
      <c r="D11" s="8" t="s">
        <v>3</v>
      </c>
      <c r="E11" s="1"/>
    </row>
    <row r="12" spans="1:5" ht="17.25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25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25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25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25" customHeight="1" x14ac:dyDescent="0.25">
      <c r="A16" s="1"/>
      <c r="B16" s="48" t="s">
        <v>20</v>
      </c>
      <c r="C16" s="9">
        <f>C9*'Fane 14. Nøgletal'!C12+SUM(C10:C15)*'Fane 14. Nøgletal'!C13</f>
        <v>1118547.7640583138</v>
      </c>
      <c r="D16" s="8" t="s">
        <v>3</v>
      </c>
      <c r="E16" s="1"/>
    </row>
    <row r="17" spans="1:5" ht="17.25" customHeight="1" x14ac:dyDescent="0.25">
      <c r="A17" s="1"/>
      <c r="B17" s="48" t="s">
        <v>10</v>
      </c>
      <c r="C17" s="9">
        <f>-SUM(C9:C16)*'Fane 5. Individuelt eff. krav'!G11</f>
        <v>-225575.01557322789</v>
      </c>
      <c r="D17" s="8" t="s">
        <v>3</v>
      </c>
      <c r="E17" s="1"/>
    </row>
    <row r="18" spans="1:5" ht="17.25" customHeight="1" x14ac:dyDescent="0.25">
      <c r="A18" s="1"/>
      <c r="B18" s="48" t="s">
        <v>29</v>
      </c>
      <c r="C18" s="9">
        <f>-'Fane 4.1. Gen. krav - drift'!G34</f>
        <v>-364746.36426315352</v>
      </c>
      <c r="D18" s="8" t="s">
        <v>3</v>
      </c>
      <c r="E18" s="1"/>
    </row>
    <row r="19" spans="1:5" ht="17.25" customHeight="1" x14ac:dyDescent="0.25">
      <c r="A19" s="1"/>
      <c r="B19" s="48" t="s">
        <v>30</v>
      </c>
      <c r="C19" s="9">
        <f>-'Fane 4.2. Gen. krav - anlæg'!G31</f>
        <v>-1239747.738048713</v>
      </c>
      <c r="D19" s="8" t="s">
        <v>3</v>
      </c>
      <c r="E19" s="1"/>
    </row>
    <row r="20" spans="1:5" ht="17.25" customHeight="1" x14ac:dyDescent="0.25">
      <c r="A20" s="1"/>
      <c r="B20" s="52" t="s">
        <v>22</v>
      </c>
      <c r="C20" s="10">
        <f>SUM(C9:C19)</f>
        <v>56146708.254974432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705456.17742852005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286959.17867324461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-585359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56553764.611076199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56146708.254974432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684989.84071068815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-221119.76146139594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-361812.34450902068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-1180782.2121702875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55067983.777544409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714062.74279314803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145630.57456431311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55927677.094901875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55067983.777544409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671829.40208604187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-216871.47502492863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-358901.9260097901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-1162320.091891899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54001719.686703831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722774.30825522437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111479.91602765457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54835973.910986714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54001719.686703831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658820.98017778678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-212672.26070321226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-356014.91891696735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-1144146.6360951231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52947706.851166315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731592.15481593821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53679299.00598225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57078269.815265141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280142.65006199997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1129960.7255669446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-227565.5234946697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-364999.67403693515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-1245492.9492372777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56650315.044125207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412460.02017693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350805.59854988795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-517489.37053596461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56896091.292316064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18386178.925204776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464521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377013.99850409554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18324325.312917944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-1.2428170824423433E-2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464028.84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375767.08280979545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18262657.986489378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365253.15972978756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18249983.701846756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364999.67403693515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18237318.213157676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364746.36426315352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18090617.225451034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361812.34450902068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17945096.300489504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358901.9260097901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17800745.945848368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356014.91891696735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41792816.526209101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380314.63038850285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42137220.678997457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1267139.3656736207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768257.1727906781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43382234.672138318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114610.81041312998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768862.66774744249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43569724.076255642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285661.46026822139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1245492.9492372777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43449307.471256129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210451.12236504719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1239747.738048713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42937534.988010451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1180782.2121702875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42266185.159705415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1162320.091891899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41605332.22164084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1144146.6360951231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1.8078884003020133E-2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3.8907822372139223E-3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2020-09-14T11:11:35Z</dcterms:modified>
</cp:coreProperties>
</file>