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jerritslev Vand Amba (V05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14" i="6" l="1"/>
  <c r="C12" i="7" l="1"/>
  <c r="E25" i="8" l="1"/>
  <c r="E29" i="8" l="1"/>
  <c r="E25" i="2" s="1"/>
  <c r="E33" i="8"/>
  <c r="E35" i="8" s="1"/>
  <c r="E10" i="2"/>
  <c r="E20" i="5" l="1"/>
  <c r="E20" i="4"/>
  <c r="E20" i="3"/>
  <c r="C11" i="12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<sst xmlns="http://schemas.openxmlformats.org/spreadsheetml/2006/main" count="401" uniqueCount="152">
  <si>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</si>
  <si>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</si>
  <si>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</si>
  <si>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</si>
  <si>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</si>
  <si>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</si>
  <si>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</si>
  <si>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</si>
  <si>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</si>
  <si>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</si>
  <si>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</si>
  <si>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</si>
  <si>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</si>
  <si>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</si>
  <si>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</si>
  <si>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</si>
  <si>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</si>
  <si>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</si>
  <si>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</si>
  <si>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</si>
  <si>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</si>
  <si>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</si>
  <si>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</si>
  <si>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</si>
  <si>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</si>
  <si>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</si>
  <si>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</si>
  <si>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</si>
  <si>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</si>
  <si>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</si>
  <si>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</si>
  <si>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</si>
  <si>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</si>
  <si>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</si>
  <si>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</si>
  <si>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</si>
  <si>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</si>
  <si>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</si>
  <si>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</si>
  <si>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</si>
  <si>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</si>
  <si>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</si>
  <si>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</si>
  <si>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</si>
  <si>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</si>
  <si>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</si>
  <si>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</si>
  <si>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</si>
  <si>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</si>
  <si>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</si>
  <si>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</si>
  <si>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</si>
  <si>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</si>
  <si>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</si>
  <si>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</si>
  <si>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</si>
  <si>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</si>
  <si>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</si>
  <si>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</si>
  <si>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</si>
  <si>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</si>
  <si>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</si>
  <si>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</si>
  <si>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</si>
  <si>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</si>
  <si>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</si>
  <si>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</si>
  <si>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</si>
  <si>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</si>
  <si>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</si>
  <si>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</si>
  <si>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</si>
  <si>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</si>
  <si>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</si>
  <si>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</si>
  <si>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</si>
  <si>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</si>
  <si>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</si>
  <si>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</si>
  <si>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</si>
  <si>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</si>
  <si>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</si>
  <si>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</si>
  <si>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</si>
  <si>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</si>
  <si>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</si>
  <si>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</si>
  <si>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</si>
  <si>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</si>
  <si>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</si>
  <si>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</si>
  <si>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</si>
  <si>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</si>
  <si>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</si>
  <si>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</si>
  <si>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</si>
  <si>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</si>
  <si>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</si>
  <si>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</si>
  <si>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</si>
  <si>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</si>
  <si>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</si>
  <si>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</si>
  <si>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</si>
  <si>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</si>
  <si>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</si>
  <si>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</si>
  <si>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</si>
  <si>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</si>
  <si>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</si>
  <si>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</si>
  <si>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</si>
  <si>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</si>
  <si>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</si>
  <si>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</si>
  <si>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</si>
  <si>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</si>
  <si>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</si>
  <si>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</si>
  <si>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</si>
  <si>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</si>
  <si>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</si>
  <si>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</si>
  <si>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</si>
  <si>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</si>
  <si>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</si>
  <si>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</si>
  <si>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</si>
  <si>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</si>
  <si>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bortfald eller nedsættelse</t>
  </si>
  <si>
    <t>Fane 7: Kontrol med overholdelse af den økonomiske ramme for 2020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</si>
  <si>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</si>
  <si>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</si>
  <si>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</si>
  <si>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</si>
  <si>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</si>
  <si>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</si>
  <si>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</si>
  <si>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</si>
  <si>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</si>
  <si>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</si>
  <si>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</si>
  <si>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</si>
  <si>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</si>
  <si>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</si>
  <si>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</si>
  <si>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</si>
  <si>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</si>
  <si>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</si>
  <si>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Skøn for afgift til ledningsført vand</t>
  </si>
  <si>
    <t>Skøn for afgift til Forsyningssekretariatet</t>
  </si>
  <si>
    <t>Skønnede indtægter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</si>
</sst>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2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2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2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2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KvCyps2Wc9NR3usgJxpy2W5QfLJr4IPFZmO9d3mMrGxNdMm91zssbA5B+dinhnPVe5v24/9y09bYd+U+fMFbw==" saltValue="VPfO3EPPKgJTnfB8ry3CM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MOBW8v2A55Qe7aqtLdrUNZ9nWq27iqlVnMuC8RVf8U/dAnGbSI8JYWlJlcszXqw0q7PxPcNwJW7QsPQq/Zbrg==" saltValue="a9A/dahhFdIl0mQ+iVxE1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148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148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148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148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fSt6xqedXSKpqFoE67259bRVyORol/UZrJSTV0IMzOmX1xk+5vzuENncDbKvVRg+iT1JTb4g9bgFvebvEeYhw==" saltValue="7IIKRvw52pIDA/LNvR/3Y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3CEMXV0UTv7/dvJ2a2hS/l6CY9UymTw+J1sIVMzMVbJPNy4oQ52o1GKqk+n5C9H68qzpNl7OUpJqh7/lpa5hwQ==" saltValue="E3uAl37c/i5nyuieMfAAb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129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129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129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WM2K22KLIgE2wZBGptgGyAptBmzaGiQG6b5BSm9+C7EehdglVlWevacYgqBe1xglfNnb92nq3c1AaiArVpY3Q==" saltValue="VOfLIZVARohKlp/LSmKvz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93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126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56CbjWjGNW5kqG1Y+f3M9BsNz4JH5pod0AIi0tnvUZaP0gfxEY7QczcjpLjYOQn7tu+kramFcroOhW/hl8zVQQ==" saltValue="Q7NGpG4CKjbyIRp9wN7j0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9" t="s">
        <v>24</v>
      </c>
      <c r="C9" s="39"/>
      <c r="D9" s="39"/>
      <c r="E9" s="7">
        <f>'Fane 3. Omkostninger i ØR2021'!E16</f>
        <v>2020490.608623106</v>
      </c>
      <c r="F9" s="39" t="s">
        <v>3</v>
      </c>
      <c r="G9" s="1"/>
    </row>
    <row r="10" spans="1:7" ht="17.100000000000001" customHeight="1" x14ac:dyDescent="0.2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2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9" t="s">
        <v>18</v>
      </c>
      <c r="C14" s="39"/>
      <c r="D14" s="39"/>
      <c r="E14" s="8">
        <f>E9*'Fane 10. Nøgletal'!C13+SUM(E11:E13)*'Fane 10. Nøgletal'!C14</f>
        <v>24649.985425201896</v>
      </c>
      <c r="F14" s="39" t="s">
        <v>3</v>
      </c>
      <c r="G14" s="1"/>
    </row>
    <row r="15" spans="1:7" ht="17.100000000000001" customHeight="1" x14ac:dyDescent="0.25">
      <c r="A15" s="1"/>
      <c r="B15" s="29" t="s">
        <v>54</v>
      </c>
      <c r="C15" s="39"/>
      <c r="D15" s="39"/>
      <c r="E15" s="8">
        <f>-SUM(E9,E11:E14)*'Fane 10. Nøgletal'!C19</f>
        <v>-34767.390098821241</v>
      </c>
      <c r="F15" s="39" t="s">
        <v>3</v>
      </c>
      <c r="G15" s="1"/>
    </row>
    <row r="16" spans="1:7" ht="15" customHeight="1" x14ac:dyDescent="0.25">
      <c r="A16" s="1"/>
      <c r="B16" s="50" t="s">
        <v>20</v>
      </c>
      <c r="C16" s="41"/>
      <c r="D16" s="41"/>
      <c r="E16" s="9">
        <f>SUM(E9,E11:E15)</f>
        <v>2010373.2039494868</v>
      </c>
      <c r="F16" s="43" t="s">
        <v>3</v>
      </c>
      <c r="G16" s="1"/>
    </row>
    <row r="17" spans="1:7" ht="15" customHeight="1" x14ac:dyDescent="0.2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12</v>
      </c>
      <c r="C18" s="43"/>
      <c r="D18" s="43"/>
      <c r="E18" s="9">
        <f>'Fane 4. Ikke-påvirkelige omk.'!C13</f>
        <v>1310740.2514174802</v>
      </c>
      <c r="F18" s="43" t="s">
        <v>3</v>
      </c>
      <c r="G18" s="1"/>
    </row>
    <row r="19" spans="1:7" ht="15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2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50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0" t="s">
        <v>31</v>
      </c>
      <c r="C24" s="41"/>
      <c r="D24" s="41"/>
      <c r="E24" s="9">
        <v>-62509.182701439611</v>
      </c>
      <c r="F24" s="43" t="s">
        <v>3</v>
      </c>
      <c r="G24" s="1"/>
    </row>
    <row r="25" spans="1:7" x14ac:dyDescent="0.25">
      <c r="A25" s="1"/>
      <c r="B25" s="50" t="s">
        <v>86</v>
      </c>
      <c r="C25" s="41"/>
      <c r="D25" s="41"/>
      <c r="E25" s="9">
        <f>'Fane 5. Kontrol af ØR2020'!E29</f>
        <v>-8826.9687529532239</v>
      </c>
      <c r="F25" s="43" t="s">
        <v>3</v>
      </c>
      <c r="G25" s="1"/>
    </row>
    <row r="26" spans="1:7" x14ac:dyDescent="0.25">
      <c r="A26" s="1"/>
      <c r="B26" s="42" t="s">
        <v>144</v>
      </c>
      <c r="C26" s="42"/>
      <c r="D26" s="42"/>
      <c r="E26" s="42"/>
      <c r="F26" s="42"/>
      <c r="G26" s="1"/>
    </row>
    <row r="27" spans="1:7" x14ac:dyDescent="0.25">
      <c r="A27" s="1"/>
      <c r="B27" s="43" t="s">
        <v>145</v>
      </c>
      <c r="C27" s="43"/>
      <c r="D27" s="43"/>
      <c r="E27" s="9">
        <v>0</v>
      </c>
      <c r="F27" s="43" t="s">
        <v>3</v>
      </c>
      <c r="G27" s="1"/>
    </row>
    <row r="28" spans="1:7" x14ac:dyDescent="0.25">
      <c r="A28" s="1"/>
      <c r="B28" s="42" t="s">
        <v>26</v>
      </c>
      <c r="C28" s="42"/>
      <c r="D28" s="42"/>
      <c r="E28" s="10">
        <f>SUM(E16,E18,E22,E24,E25,E27)</f>
        <v>3249777.3039125744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6n7nZTUdSa8iFo0T9s7PKtcHJkJajFMq3J2YWkROwD1GxhxWLNs4E/P4E7VxFvU7tR7uTDMR9tsVl/2Xtudlng==" saltValue="j6oOxWCXKKWjnurvlaPdb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66</v>
      </c>
      <c r="C8" s="39"/>
      <c r="D8" s="39"/>
      <c r="E8" s="7">
        <f>'Fane 2.1. Økonomisk ramme 2022'!E16</f>
        <v>2010373.2039494868</v>
      </c>
      <c r="F8" s="39" t="s">
        <v>3</v>
      </c>
      <c r="G8" s="1"/>
    </row>
    <row r="9" spans="1:7" ht="15" customHeight="1" x14ac:dyDescent="0.25">
      <c r="A9" s="1"/>
      <c r="B9" s="29" t="s">
        <v>62</v>
      </c>
      <c r="C9" s="39"/>
      <c r="D9" s="39"/>
      <c r="E9" s="7">
        <f>-('Fane 9. Bortfald'!C18+'Fane 9. Bortfald'!E18)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6634.2315730333066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-34289.126403882845</v>
      </c>
      <c r="F11" s="39" t="s">
        <v>3</v>
      </c>
      <c r="G11" s="1"/>
    </row>
    <row r="12" spans="1:7" ht="15" customHeight="1" x14ac:dyDescent="0.25">
      <c r="A12" s="1"/>
      <c r="B12" s="41" t="s">
        <v>20</v>
      </c>
      <c r="C12" s="41"/>
      <c r="D12" s="41"/>
      <c r="E12" s="9">
        <f>SUM(E8:E11)</f>
        <v>1982718.3091186373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</f>
        <v>1315065.694247158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Engangstillæg'!C20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Engangstillæg'!E20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x14ac:dyDescent="0.25">
      <c r="A19" s="1"/>
      <c r="B19" s="42" t="s">
        <v>85</v>
      </c>
      <c r="C19" s="42"/>
      <c r="D19" s="42"/>
      <c r="E19" s="42"/>
      <c r="F19" s="42"/>
      <c r="G19" s="1"/>
    </row>
    <row r="20" spans="1:7" x14ac:dyDescent="0.25">
      <c r="A20" s="1"/>
      <c r="B20" s="43" t="s">
        <v>146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47</v>
      </c>
      <c r="C21" s="42"/>
      <c r="D21" s="42"/>
      <c r="E21" s="10">
        <f>SUM(E12,E14,E18,E20)</f>
        <v>3297784.0033657951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tGr4kRbCSXjCWwCnCxRUeozktEvtNmiXs3gOGa5dlEEnR6EKMguLSiXXApu1AbpNk/PYE5bZfMziT6JVpdnlg==" saltValue="JnQvL6Fv8iJ9QR6WL+wmR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67</v>
      </c>
      <c r="C8" s="39"/>
      <c r="D8" s="39"/>
      <c r="E8" s="7">
        <f>'Fane 2.2. Økonomisk ramme 2023'!E12</f>
        <v>1982718.3091186373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6542.970420091503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-33817.441752158389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1955443.8377865704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Nøgletal'!C14)^2</f>
        <v>1319405.4110381736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68</v>
      </c>
      <c r="C21" s="42"/>
      <c r="D21" s="42"/>
      <c r="E21" s="10">
        <f>SUM(E12,E14,E18,E20)</f>
        <v>3274849.248824744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bILG1BkhnAZbI7k7xmuyDMiTUAddpT50FAEOS4bECNcIZBknHMyOrpvydZtU47yrRAzkJwiMvLcqWJyDlYPGGQ==" saltValue="SzbTGKKW/fVMtiMuS7NFE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103</v>
      </c>
      <c r="C8" s="39"/>
      <c r="D8" s="39"/>
      <c r="E8" s="7">
        <f>'Fane 2.3. Økonomisk ramme 2024'!E12</f>
        <v>1955443.8377865704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6452.9646646956826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-33352.245641671529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1928544.5568095946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Nøgletal'!C14)^3</f>
        <v>1323759.4488945997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104</v>
      </c>
      <c r="C21" s="42"/>
      <c r="D21" s="42"/>
      <c r="E21" s="10">
        <f>SUM(E12,E14,E18,E20)</f>
        <v>3252304.0057041943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h/xbbab6EB7CzZg3R+t8nAZPfhq3VPbtJfTH24fOJ1cxMUO2B15s4vH/syVUDpgM78A6XPkRhmS6plMniEC68Q==" saltValue="WPmbPw4KW6/3IM/njc+hn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125</v>
      </c>
      <c r="C8" s="42"/>
      <c r="D8" s="42"/>
      <c r="E8" s="42"/>
      <c r="F8" s="42"/>
      <c r="G8" s="1"/>
    </row>
    <row r="9" spans="1:7" x14ac:dyDescent="0.25">
      <c r="A9" s="1"/>
      <c r="B9" s="87" t="s">
        <v>23</v>
      </c>
      <c r="C9" s="87"/>
      <c r="D9" s="87"/>
      <c r="E9" s="7">
        <v>1973768.4076725726</v>
      </c>
      <c r="F9" s="39" t="s">
        <v>3</v>
      </c>
      <c r="G9" s="1"/>
    </row>
    <row r="10" spans="1:7" x14ac:dyDescent="0.25">
      <c r="A10" s="1"/>
      <c r="B10" s="76" t="s">
        <v>127</v>
      </c>
      <c r="C10" s="76"/>
      <c r="D10" s="76"/>
      <c r="E10" s="7">
        <v>56890.522477366314</v>
      </c>
      <c r="F10" s="39" t="s">
        <v>3</v>
      </c>
      <c r="G10" s="1"/>
    </row>
    <row r="11" spans="1:7" x14ac:dyDescent="0.25">
      <c r="A11" s="1"/>
      <c r="B11" s="76" t="s">
        <v>60</v>
      </c>
      <c r="C11" s="76"/>
      <c r="D11" s="76"/>
      <c r="E11" s="7">
        <v>0</v>
      </c>
      <c r="F11" s="39" t="s">
        <v>3</v>
      </c>
      <c r="G11" s="1"/>
    </row>
    <row r="12" spans="1:7" x14ac:dyDescent="0.25">
      <c r="A12" s="1"/>
      <c r="B12" s="76" t="s">
        <v>65</v>
      </c>
      <c r="C12" s="76"/>
      <c r="D12" s="76"/>
      <c r="E12" s="7">
        <v>0</v>
      </c>
      <c r="F12" s="39" t="s">
        <v>3</v>
      </c>
      <c r="G12" s="1"/>
    </row>
    <row r="13" spans="1:7" x14ac:dyDescent="0.25">
      <c r="A13" s="1"/>
      <c r="B13" s="76" t="s">
        <v>61</v>
      </c>
      <c r="C13" s="76"/>
      <c r="D13" s="76"/>
      <c r="E13" s="8">
        <v>0</v>
      </c>
      <c r="F13" s="39" t="s">
        <v>3</v>
      </c>
      <c r="G13" s="1"/>
    </row>
    <row r="14" spans="1:7" x14ac:dyDescent="0.25">
      <c r="A14" s="1"/>
      <c r="B14" s="76" t="s">
        <v>18</v>
      </c>
      <c r="C14" s="76"/>
      <c r="D14" s="76"/>
      <c r="E14" s="8">
        <f>SUM(E9:E13)*'Fane 10. Nøgletal'!C13</f>
        <v>24774.038947829256</v>
      </c>
      <c r="F14" s="39" t="s">
        <v>3</v>
      </c>
      <c r="G14" s="1"/>
    </row>
    <row r="15" spans="1:7" x14ac:dyDescent="0.25">
      <c r="A15" s="1"/>
      <c r="B15" s="76" t="s">
        <v>54</v>
      </c>
      <c r="C15" s="76"/>
      <c r="D15" s="76"/>
      <c r="E15" s="8">
        <f>-SUM(E9:E14)*'Fane 10. Nøgletal'!C19</f>
        <v>-34942.360474662062</v>
      </c>
      <c r="F15" s="39" t="s">
        <v>3</v>
      </c>
      <c r="G15" s="1"/>
    </row>
    <row r="16" spans="1:7" x14ac:dyDescent="0.25">
      <c r="A16" s="1"/>
      <c r="B16" s="77" t="s">
        <v>20</v>
      </c>
      <c r="C16" s="77"/>
      <c r="D16" s="77"/>
      <c r="E16" s="9">
        <f>SUM(E9:E15)</f>
        <v>2020490.608623106</v>
      </c>
      <c r="F16" s="43" t="s">
        <v>3</v>
      </c>
      <c r="G16" s="1"/>
    </row>
    <row r="17" spans="1:7" x14ac:dyDescent="0.25">
      <c r="A17" s="1"/>
      <c r="B17" s="78" t="s">
        <v>12</v>
      </c>
      <c r="C17" s="78"/>
      <c r="D17" s="78"/>
      <c r="E17" s="42"/>
      <c r="F17" s="42"/>
      <c r="G17" s="1"/>
    </row>
    <row r="18" spans="1:7" x14ac:dyDescent="0.25">
      <c r="A18" s="1"/>
      <c r="B18" s="79" t="s">
        <v>12</v>
      </c>
      <c r="C18" s="79"/>
      <c r="D18" s="79"/>
      <c r="E18" s="9">
        <v>1254319.2856026001</v>
      </c>
      <c r="F18" s="43" t="s">
        <v>3</v>
      </c>
      <c r="G18" s="1"/>
    </row>
    <row r="19" spans="1:7" ht="15.4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2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2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2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0" t="s">
        <v>31</v>
      </c>
      <c r="C24" s="41"/>
      <c r="D24" s="41"/>
      <c r="E24" s="9">
        <v>-62509.182701439611</v>
      </c>
      <c r="F24" s="43" t="s">
        <v>3</v>
      </c>
      <c r="G24" s="1"/>
    </row>
    <row r="25" spans="1:7" x14ac:dyDescent="0.25">
      <c r="A25" s="1"/>
      <c r="B25" s="50" t="s">
        <v>86</v>
      </c>
      <c r="C25" s="41"/>
      <c r="D25" s="41"/>
      <c r="E25" s="9">
        <v>-234244.67452862626</v>
      </c>
      <c r="F25" s="43" t="s">
        <v>3</v>
      </c>
      <c r="G25" s="1"/>
    </row>
    <row r="26" spans="1:7" ht="15" customHeight="1" x14ac:dyDescent="0.25">
      <c r="A26" s="1"/>
      <c r="B26" s="42" t="s">
        <v>25</v>
      </c>
      <c r="C26" s="42"/>
      <c r="D26" s="42"/>
      <c r="E26" s="10">
        <f>E16+E18+E22+E24+E25</f>
        <v>2978056.0369956405</v>
      </c>
      <c r="F26" s="11" t="s">
        <v>3</v>
      </c>
      <c r="G26" s="1"/>
    </row>
    <row r="27" spans="1:7" ht="27" customHeight="1" x14ac:dyDescent="0.25">
      <c r="A27" s="1"/>
      <c r="B27" s="75" t="s">
        <v>120</v>
      </c>
      <c r="C27" s="75"/>
      <c r="D27" s="75"/>
      <c r="E27" s="75"/>
      <c r="F27" s="75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PuJpjX2ZC7/PWq5INhzKIIVulkmr7IcUKFfmIFOzWVTOSOO4tDEx5VTN8gAcidfLCI3kIO7RtR1eHopzJ5m1xw==" saltValue="j8uBTHR7IV+ZEzSXflfhs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43" t="s">
        <v>106</v>
      </c>
      <c r="D9" s="43"/>
      <c r="E9" s="1"/>
      <c r="F9" s="1"/>
    </row>
    <row r="10" spans="1:6" ht="15" customHeight="1" x14ac:dyDescent="0.25">
      <c r="A10" s="1"/>
      <c r="B10" s="28" t="s">
        <v>149</v>
      </c>
      <c r="C10" s="8">
        <v>1298047</v>
      </c>
      <c r="D10" s="12" t="s">
        <v>3</v>
      </c>
      <c r="E10" s="1"/>
      <c r="F10" s="1"/>
    </row>
    <row r="11" spans="1:6" x14ac:dyDescent="0.25">
      <c r="A11" s="1"/>
      <c r="B11" s="28" t="s">
        <v>150</v>
      </c>
      <c r="C11" s="8">
        <v>4085</v>
      </c>
      <c r="D11" s="12" t="s">
        <v>3</v>
      </c>
      <c r="E11" s="1"/>
      <c r="F11" s="1"/>
    </row>
    <row r="12" spans="1:6" x14ac:dyDescent="0.25">
      <c r="A12" s="1"/>
      <c r="B12" s="56" t="s">
        <v>108</v>
      </c>
      <c r="C12" s="10">
        <f>SUM(C10:C11)</f>
        <v>1302132</v>
      </c>
      <c r="D12" s="11" t="s">
        <v>3</v>
      </c>
      <c r="E12" s="1"/>
      <c r="F12" s="1"/>
    </row>
    <row r="13" spans="1:6" x14ac:dyDescent="0.25">
      <c r="A13" s="1"/>
      <c r="B13" s="56" t="s">
        <v>109</v>
      </c>
      <c r="C13" s="10">
        <f>C12*(1+'Fane 10. Nøgletal'!C14)^2</f>
        <v>1310740.2514174802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xB5yTLfvABgfKlmYodiXzuJguXk63mPpz//yhvP99hN0ZAwUzVmDxG5ppyDTPjXZsaCPo7Zv3810GJFPRo9vkA==" saltValue="Ht/ljXf3HW4bXliKN9q/H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130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38"/>
      <c r="C6" s="38"/>
      <c r="D6" s="38"/>
      <c r="E6" s="38"/>
      <c r="F6" s="3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131</v>
      </c>
      <c r="C8" s="89"/>
      <c r="D8" s="89"/>
      <c r="E8" s="89"/>
      <c r="F8" s="90"/>
      <c r="G8" s="1"/>
    </row>
    <row r="9" spans="1:7" x14ac:dyDescent="0.25">
      <c r="A9" s="1"/>
      <c r="B9" s="91" t="s">
        <v>132</v>
      </c>
      <c r="C9" s="92"/>
      <c r="D9" s="93"/>
      <c r="E9" s="8">
        <v>-704254.26411798224</v>
      </c>
      <c r="F9" s="12" t="s">
        <v>3</v>
      </c>
      <c r="G9" s="1"/>
    </row>
    <row r="10" spans="1:7" x14ac:dyDescent="0.25">
      <c r="A10" s="1"/>
      <c r="B10" s="91" t="s">
        <v>133</v>
      </c>
      <c r="C10" s="92"/>
      <c r="D10" s="93"/>
      <c r="E10" s="8">
        <v>121484.91506072972</v>
      </c>
      <c r="F10" s="12" t="s">
        <v>3</v>
      </c>
      <c r="G10" s="1"/>
    </row>
    <row r="11" spans="1:7" x14ac:dyDescent="0.25">
      <c r="A11" s="1"/>
      <c r="B11" s="91" t="s">
        <v>134</v>
      </c>
      <c r="C11" s="92"/>
      <c r="D11" s="93"/>
      <c r="E11" s="8">
        <v>114280.25971195381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4" t="s">
        <v>135</v>
      </c>
      <c r="C13" s="95"/>
      <c r="D13" s="95"/>
      <c r="E13" s="95"/>
      <c r="F13" s="96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136</v>
      </c>
      <c r="C15" s="89"/>
      <c r="D15" s="89"/>
      <c r="E15" s="89"/>
      <c r="F15" s="90"/>
      <c r="G15" s="1"/>
    </row>
    <row r="16" spans="1:7" x14ac:dyDescent="0.25">
      <c r="A16" s="1"/>
      <c r="B16" s="91" t="s">
        <v>137</v>
      </c>
      <c r="C16" s="92"/>
      <c r="D16" s="93"/>
      <c r="E16" s="8">
        <v>-234244.67452862626</v>
      </c>
      <c r="F16" s="12" t="s">
        <v>3</v>
      </c>
      <c r="G16" s="1"/>
    </row>
    <row r="17" spans="1:7" x14ac:dyDescent="0.25">
      <c r="A17" s="1"/>
      <c r="B17" s="91" t="s">
        <v>138</v>
      </c>
      <c r="C17" s="92"/>
      <c r="D17" s="93"/>
      <c r="E17" s="8">
        <v>-234244.67452862626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4" t="s">
        <v>139</v>
      </c>
      <c r="C19" s="95"/>
      <c r="D19" s="95"/>
      <c r="E19" s="95"/>
      <c r="F19" s="96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1" t="s">
        <v>123</v>
      </c>
      <c r="C22" s="52"/>
      <c r="D22" s="53"/>
      <c r="E22" s="8">
        <v>3428152.2425863626</v>
      </c>
      <c r="F22" s="12" t="s">
        <v>3</v>
      </c>
      <c r="G22" s="1"/>
    </row>
    <row r="23" spans="1:7" x14ac:dyDescent="0.25">
      <c r="A23" s="1"/>
      <c r="B23" s="51" t="s">
        <v>151</v>
      </c>
      <c r="C23" s="52"/>
      <c r="D23" s="53"/>
      <c r="E23" s="8">
        <v>3202734.6666666665</v>
      </c>
      <c r="F23" s="12" t="s">
        <v>3</v>
      </c>
      <c r="G23" s="1"/>
    </row>
    <row r="24" spans="1:7" x14ac:dyDescent="0.2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4" t="s">
        <v>124</v>
      </c>
      <c r="C25" s="45"/>
      <c r="D25" s="46"/>
      <c r="E25" s="34">
        <f>E22-(E23-E24)</f>
        <v>225417.57591969613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140</v>
      </c>
      <c r="C28" s="89"/>
      <c r="D28" s="89"/>
      <c r="E28" s="89"/>
      <c r="F28" s="90"/>
      <c r="G28" s="1"/>
    </row>
    <row r="29" spans="1:7" x14ac:dyDescent="0.25">
      <c r="A29" s="1"/>
      <c r="B29" s="83" t="s">
        <v>141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-8826.9687529532239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142</v>
      </c>
      <c r="C32" s="89"/>
      <c r="D32" s="89"/>
      <c r="E32" s="89"/>
      <c r="F32" s="90"/>
      <c r="G32" s="1"/>
    </row>
    <row r="33" spans="1:7" x14ac:dyDescent="0.25">
      <c r="A33" s="1"/>
      <c r="B33" s="100" t="s">
        <v>85</v>
      </c>
      <c r="C33" s="101"/>
      <c r="D33" s="102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100" t="s">
        <v>55</v>
      </c>
      <c r="C34" s="101"/>
      <c r="D34" s="102"/>
      <c r="E34" s="8">
        <v>4</v>
      </c>
      <c r="F34" s="12" t="s">
        <v>19</v>
      </c>
      <c r="G34" s="1"/>
    </row>
    <row r="35" spans="1:7" x14ac:dyDescent="0.25">
      <c r="A35" s="1"/>
      <c r="B35" s="103" t="s">
        <v>143</v>
      </c>
      <c r="C35" s="103"/>
      <c r="D35" s="103"/>
      <c r="E35" s="9">
        <f>E33/E34</f>
        <v>0</v>
      </c>
      <c r="F35" s="15" t="s">
        <v>3</v>
      </c>
      <c r="G35" s="1"/>
    </row>
    <row r="36" spans="1:7" x14ac:dyDescent="0.25">
      <c r="A36" s="1"/>
      <c r="B36" s="97"/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0w8YH0ZpnQbBR92BtDTwVf+pwT+I9ooMqDTP0CGLbla6eO3mK7Z0buPjiI2Uux10/BB0oh+Rl+5jyluYN2nYXA==" saltValue="B92/t9jzw4IcI2Bb6VScG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4:D34"/>
    <mergeCell ref="B33:D33"/>
    <mergeCell ref="B32:F32"/>
    <mergeCell ref="B35:D35"/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25">
      <c r="A10" s="1"/>
      <c r="B10" s="36" t="s">
        <v>147</v>
      </c>
      <c r="C10" s="3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vvIkBhphvAsUifRWF6J2w6ErujxsvLBkG/daEKATE8B2tavzsE9FyU9MQRAShFyoSmNb3Ym5suqQDjjkI3KeQ==" saltValue="44kXxVi1m7FOr/TpcgfF+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2021-09-15T14:33:17Z</dcterms:modified>
</cp:coreProperties>
</file>