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ORS Vand Lejre AS (V119)\ØR2027\"/>
    </mc:Choice>
  </mc:AlternateContent>
  <xr:revisionPtr revIDLastSave="0" documentId="13_ncr:1_{8E845E8F-F6CB-41BF-A7C6-F8AD12C5F36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2027'!$A$1:$E$23</definedName>
    <definedName name="BlåBlok_2">'2. Differencekonto'!$A$1:$E$26</definedName>
    <definedName name="BlåBlok_3">'3. Omk. i ØR2026'!$A$1:$E$26</definedName>
    <definedName name="BlåBlok_4">'4. Generelle eff. krav'!$A$1:$E$14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Engangstillæg'!$A$1:$G$15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_Tabel">'8. Nøgletal'!$B$13:$C$15</definedName>
    <definedName name="E_Tabel_Værdi">'8. Nøgletal'!$B$14</definedName>
    <definedName name="EngTillæg_Tabel">'5.3. Engangstillæg'!$B$8:$F$13</definedName>
    <definedName name="EngTillæg_Tabel_Værdi">'5.3. Engangstillæg'!$B$13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2027'!$A$1:$E$23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Engangstillæg'!$A$1:$G$15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Værdi">'5.2. Varige tillæg'!$B$18</definedName>
    <definedName name="VarigeTillæg_Tabel_Værdi_korr">'5.2. Varige tillæg'!$B$21</definedName>
    <definedName name="ØR_SidsteÅr_Tabel">'3. Omk. i ØR2026'!$B$8:$D$23</definedName>
    <definedName name="ØR_Tabel">'1. Økonomisk ramme 2027'!$B$8:$D$21</definedName>
    <definedName name="ØR_Tabel_GE">'1. Økonomisk ramme 2027'!$B$14</definedName>
    <definedName name="ØR_Tabel_Skjul_Anlæg">'1. Økonomisk ramme 2027'!$B$11</definedName>
    <definedName name="ØR_Tabel_Skjul_Drik">'1. Økonomisk ramme 2027'!$B$19</definedName>
    <definedName name="ØR_Tabel_Total">'1. Økonomisk ramme 2027'!$B$21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8" i="3" s="1"/>
  <c r="E13" i="10"/>
  <c r="C13" i="10"/>
  <c r="E18" i="9"/>
  <c r="E19" i="9" s="1"/>
  <c r="C18" i="9"/>
  <c r="C19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7" i="3" s="1"/>
  <c r="C9" i="6"/>
  <c r="C12" i="3" l="1"/>
  <c r="C13" i="3"/>
  <c r="C16" i="12"/>
  <c r="C19" i="3" s="1"/>
  <c r="C9" i="7"/>
  <c r="C20" i="7" s="1"/>
  <c r="C11" i="4" s="1"/>
  <c r="C12" i="4" s="1"/>
  <c r="C15" i="4" s="1"/>
  <c r="C19" i="4" s="1"/>
  <c r="C24" i="4" s="1"/>
  <c r="C12" i="13"/>
  <c r="C20" i="9"/>
  <c r="C21" i="9" s="1"/>
  <c r="E20" i="9"/>
  <c r="E21" i="9" s="1"/>
  <c r="E12" i="13"/>
  <c r="C11" i="3" l="1"/>
  <c r="C10" i="3"/>
  <c r="C10" i="6" s="1"/>
  <c r="C11" i="6" s="1"/>
  <c r="C12" i="6" s="1"/>
  <c r="C14" i="3" s="1"/>
  <c r="C15" i="3" l="1"/>
  <c r="C16" i="3" s="1"/>
  <c r="C21" i="3" s="1"/>
</calcChain>
</file>

<file path=xl/sharedStrings.xml><?xml version="1.0" encoding="utf-8"?>
<sst xmlns="http://schemas.openxmlformats.org/spreadsheetml/2006/main" count="299" uniqueCount="135">
  <si>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</si>
  <si>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</si>
  <si>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</si>
  <si>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</si>
  <si>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</si>
  <si>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</si>
  <si>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</si>
  <si>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</si>
  <si>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</si>
  <si>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</si>
  <si>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</si>
  <si>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</si>
  <si>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</si>
  <si>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</si>
  <si>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</si>
  <si>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</si>
  <si>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</si>
  <si>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</si>
  <si>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</si>
  <si>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</si>
  <si>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</si>
  <si>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</si>
  <si>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</si>
  <si>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</si>
  <si>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</si>
  <si>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</si>
  <si>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</si>
  <si>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</si>
  <si>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</si>
  <si>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</si>
  <si>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</si>
  <si>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</si>
  <si>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</si>
  <si>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</si>
  <si>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</si>
  <si>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</si>
  <si>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</si>
  <si>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</si>
  <si>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</si>
  <si>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</si>
  <si>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</si>
  <si>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</si>
  <si>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</si>
  <si>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</si>
  <si>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</si>
  <si>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</si>
  <si>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</si>
  <si>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</si>
  <si>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</si>
  <si>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</si>
  <si>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</si>
  <si>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</si>
  <si>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</si>
  <si>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</si>
  <si>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</si>
  <si>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</si>
  <si>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</si>
  <si>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</si>
  <si>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</si>
  <si>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</si>
  <si>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</si>
  <si>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</si>
  <si>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</si>
  <si>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</si>
  <si>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</si>
  <si>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</si>
  <si>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</si>
  <si>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</si>
  <si>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</si>
  <si>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</si>
  <si>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</si>
  <si>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</si>
  <si>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</si>
  <si>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</si>
  <si>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</si>
  <si>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</si>
  <si>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</si>
  <si>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</si>
  <si>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</si>
  <si>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</si>
  <si>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</si>
  <si>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</si>
  <si>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</si>
  <si>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</si>
  <si>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</si>
  <si>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</si>
  <si>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</si>
  <si>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</si>
  <si>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</si>
  <si>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</si>
  <si>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</si>
  <si>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</si>
  <si>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</si>
  <si>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</si>
  <si>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</si>
  <si>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</si>
  <si>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</si>
  <si>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</si>
  <si>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</si>
  <si>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</si>
  <si>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</si>
  <si>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</si>
  <si>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</si>
  <si>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</si>
  <si>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</si>
  <si>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</si>
  <si>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</si>
  <si>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</si>
  <si>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</si>
  <si>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</si>
  <si>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</si>
  <si>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</si>
  <si>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</si>
  <si>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</si>
  <si>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</si>
  <si>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</si>
  <si>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</si>
  <si>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</si>
  <si>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</si>
  <si>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</si>
  <si>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</si>
  <si>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</si>
  <si>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</si>
  <si>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</si>
  <si>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</si>
  <si>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</si>
  <si>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</si>
  <si>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FVL §12 Nye tilslutninger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</si>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</sst>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8" customWidth="1"/>
    <col min="2" max="2" width="11.42578125" style="8" customWidth="1"/>
    <col min="3" max="3" width="48.5703125" style="8" customWidth="1"/>
    <col min="4" max="4" width="9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/V8cpi6p2PxFD3sf3FBon2mBdwLNZDG4pRm4GuI7wNqcHjC9qrLJQFJcsLWLTqtHDEhtTqdsIel5+G3sCwbWMQ==" saltValue="ugoRiEavC2/4hsfju1MtF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3321122.0422471697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tillæg'!C21+'5.2. Varige tillæg'!E21</f>
        <v>22119.592708700002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24</v>
      </c>
      <c r="C12" s="29">
        <f>-('6. Bortfald'!C12+'6. Bortfald'!E12)</f>
        <v>0</v>
      </c>
      <c r="D12" s="26" t="s">
        <v>31</v>
      </c>
      <c r="E12" s="7"/>
    </row>
    <row r="13" spans="1:5" ht="15" customHeight="1" x14ac:dyDescent="0.25">
      <c r="A13" s="7"/>
      <c r="B13" s="27" t="s">
        <v>34</v>
      </c>
      <c r="C13" s="29">
        <f>'7. Tilknyttet virksomhed'!C12+'7. Tilknyttet virksomhed'!E12</f>
        <v>0</v>
      </c>
      <c r="D13" s="26" t="s">
        <v>31</v>
      </c>
      <c r="E13" s="7"/>
    </row>
    <row r="14" spans="1:5" ht="15" customHeight="1" x14ac:dyDescent="0.25">
      <c r="A14" s="7"/>
      <c r="B14" s="27" t="s">
        <v>35</v>
      </c>
      <c r="C14" s="30">
        <f>'4. Generelle eff. krav'!C12</f>
        <v>-56835.107794249787</v>
      </c>
      <c r="D14" s="26" t="s">
        <v>31</v>
      </c>
      <c r="E14" s="7"/>
    </row>
    <row r="15" spans="1:5" ht="15" customHeight="1" x14ac:dyDescent="0.25">
      <c r="A15" s="7"/>
      <c r="B15" s="27" t="s">
        <v>36</v>
      </c>
      <c r="C15" s="29">
        <f>SUM(C9:C14)*'8. Nøgletal'!C10</f>
        <v>42394.644200384893</v>
      </c>
      <c r="D15" s="26" t="s">
        <v>31</v>
      </c>
      <c r="E15" s="7"/>
    </row>
    <row r="16" spans="1:5" ht="15" customHeight="1" x14ac:dyDescent="0.25">
      <c r="A16" s="7"/>
      <c r="B16" s="31" t="s">
        <v>37</v>
      </c>
      <c r="C16" s="32">
        <f>SUM(C9:C15)</f>
        <v>3328801.1713620047</v>
      </c>
      <c r="D16" s="33" t="s">
        <v>31</v>
      </c>
      <c r="E16" s="7"/>
    </row>
    <row r="17" spans="1:5" ht="15" customHeight="1" x14ac:dyDescent="0.25">
      <c r="A17" s="7"/>
      <c r="B17" s="34" t="s">
        <v>38</v>
      </c>
      <c r="C17" s="30">
        <f>'5.1. § 10-tillæg'!C25</f>
        <v>0</v>
      </c>
      <c r="D17" s="35" t="s">
        <v>31</v>
      </c>
      <c r="E17" s="7"/>
    </row>
    <row r="18" spans="1:5" ht="15" customHeight="1" x14ac:dyDescent="0.25">
      <c r="A18" s="7"/>
      <c r="B18" s="36" t="s">
        <v>39</v>
      </c>
      <c r="C18" s="30">
        <f>'5.4. Periodevise driftsomk.'!C11</f>
        <v>0</v>
      </c>
      <c r="D18" s="35" t="s">
        <v>31</v>
      </c>
      <c r="E18" s="7"/>
    </row>
    <row r="19" spans="1:5" ht="15" hidden="1" customHeight="1" x14ac:dyDescent="0.25">
      <c r="A19" s="7"/>
      <c r="B19" s="24" t="s">
        <v>22</v>
      </c>
      <c r="C19" s="30">
        <f>'5.5. Korr. af ØR2025'!C16</f>
        <v>0</v>
      </c>
      <c r="D19" s="35" t="s">
        <v>31</v>
      </c>
      <c r="E19" s="7"/>
    </row>
    <row r="20" spans="1:5" ht="15" customHeight="1" x14ac:dyDescent="0.25">
      <c r="A20" s="7"/>
      <c r="B20" s="34" t="s">
        <v>41</v>
      </c>
      <c r="C20" s="30">
        <v>0</v>
      </c>
      <c r="D20" s="35" t="s">
        <v>31</v>
      </c>
      <c r="E20" s="7"/>
    </row>
    <row r="21" spans="1:5" ht="15" customHeight="1" x14ac:dyDescent="0.25">
      <c r="A21" s="7"/>
      <c r="B21" s="21" t="s">
        <v>4</v>
      </c>
      <c r="C21" s="37">
        <f>SUM(C16:C20)</f>
        <v>3328801.1713620047</v>
      </c>
      <c r="D21" s="23" t="s">
        <v>31</v>
      </c>
      <c r="E21" s="7"/>
    </row>
    <row r="22" spans="1:5" ht="15" customHeight="1" x14ac:dyDescent="0.25">
      <c r="A22" s="7"/>
      <c r="B22" s="7"/>
      <c r="C22" s="7"/>
      <c r="D22" s="7"/>
      <c r="E22" s="7"/>
    </row>
    <row r="23" spans="1:5" ht="15" customHeight="1" x14ac:dyDescent="0.25">
      <c r="A23" s="7"/>
      <c r="B23" s="7"/>
      <c r="C23" s="7"/>
      <c r="D23" s="7"/>
      <c r="E23" s="7"/>
    </row>
  </sheetData>
  <sheetProtection algorithmName="SHA-512" hashValue="f256qQxGwh2HVsgKc+4AcXLgOsjb8qzViIR/F4nBB5Tv5jJRjMmhr+dVeeHATNFWsG5GrSuzWhQhFHfdSGvNLw==" saltValue="hF5uL/00sI9Jh1/c0DDA8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6.85546875" style="8" bestFit="1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78</v>
      </c>
      <c r="C8" s="22"/>
      <c r="D8" s="23"/>
      <c r="E8" s="7"/>
    </row>
    <row r="9" spans="1:5" ht="15" customHeight="1" x14ac:dyDescent="0.25">
      <c r="A9" s="7"/>
      <c r="B9" s="40" t="s">
        <v>112</v>
      </c>
      <c r="C9" s="41">
        <v>5283234</v>
      </c>
      <c r="D9" s="42" t="s">
        <v>31</v>
      </c>
      <c r="E9" s="7"/>
    </row>
    <row r="10" spans="1:5" ht="15" customHeight="1" x14ac:dyDescent="0.25">
      <c r="A10" s="7"/>
      <c r="B10" s="40" t="s">
        <v>114</v>
      </c>
      <c r="C10" s="41">
        <f>'3. Omk. i ØR2026'!C10</f>
        <v>0</v>
      </c>
      <c r="D10" s="42" t="s">
        <v>31</v>
      </c>
      <c r="E10" s="7"/>
    </row>
    <row r="11" spans="1:5" ht="15" customHeight="1" x14ac:dyDescent="0.25">
      <c r="A11" s="7"/>
      <c r="B11" s="40" t="s">
        <v>115</v>
      </c>
      <c r="C11" s="43">
        <f>'5.1. § 10-tillæg'!C20+'5.2. Varige tillæg'!C18+'5.2. Varige tillæg'!E18+'5.3. Engangstillæg'!C13+'5.3. Engangstillæg'!E13</f>
        <v>175690.92913143002</v>
      </c>
      <c r="D11" s="42" t="s">
        <v>31</v>
      </c>
      <c r="E11" s="7"/>
    </row>
    <row r="12" spans="1:5" ht="15" customHeight="1" x14ac:dyDescent="0.25">
      <c r="A12" s="7"/>
      <c r="B12" s="31" t="s">
        <v>113</v>
      </c>
      <c r="C12" s="32">
        <f>C9+C10+C11</f>
        <v>5458924.9291314296</v>
      </c>
      <c r="D12" s="33" t="s">
        <v>31</v>
      </c>
      <c r="E12" s="7"/>
    </row>
    <row r="13" spans="1:5" ht="15" customHeight="1" x14ac:dyDescent="0.25">
      <c r="A13" s="7"/>
      <c r="B13" s="40" t="s">
        <v>79</v>
      </c>
      <c r="C13" s="41">
        <v>5540317</v>
      </c>
      <c r="D13" s="42" t="s">
        <v>31</v>
      </c>
      <c r="E13" s="7"/>
    </row>
    <row r="14" spans="1:5" ht="15" customHeight="1" x14ac:dyDescent="0.25">
      <c r="A14" s="7"/>
      <c r="B14" s="44" t="s">
        <v>42</v>
      </c>
      <c r="C14" s="41">
        <v>0</v>
      </c>
      <c r="D14" s="42" t="s">
        <v>31</v>
      </c>
      <c r="E14" s="7"/>
    </row>
    <row r="15" spans="1:5" ht="15" customHeight="1" x14ac:dyDescent="0.25">
      <c r="A15" s="7"/>
      <c r="B15" s="21" t="s">
        <v>116</v>
      </c>
      <c r="C15" s="37">
        <f>C12-C13</f>
        <v>-81392.070868570358</v>
      </c>
      <c r="D15" s="23" t="s">
        <v>31</v>
      </c>
      <c r="E15" s="7"/>
    </row>
    <row r="16" spans="1:5" ht="15" customHeight="1" x14ac:dyDescent="0.25">
      <c r="A16" s="7"/>
      <c r="B16" s="7"/>
      <c r="C16" s="7"/>
      <c r="D16" s="7"/>
      <c r="E16" s="7"/>
    </row>
    <row r="17" spans="1:5" ht="15" customHeight="1" x14ac:dyDescent="0.25">
      <c r="A17" s="7"/>
      <c r="B17" s="21" t="s">
        <v>80</v>
      </c>
      <c r="C17" s="22"/>
      <c r="D17" s="23"/>
      <c r="E17" s="7"/>
    </row>
    <row r="18" spans="1:5" ht="15" customHeight="1" x14ac:dyDescent="0.25">
      <c r="A18" s="7"/>
      <c r="B18" s="40" t="s">
        <v>111</v>
      </c>
      <c r="C18" s="41">
        <v>-179682</v>
      </c>
      <c r="D18" s="42" t="s">
        <v>31</v>
      </c>
      <c r="E18" s="7"/>
    </row>
    <row r="19" spans="1:5" ht="15" customHeight="1" x14ac:dyDescent="0.25">
      <c r="A19" s="7"/>
      <c r="B19" s="21" t="s">
        <v>128</v>
      </c>
      <c r="C19" s="37">
        <f>C15+C18</f>
        <v>-261074.07086857036</v>
      </c>
      <c r="D19" s="23" t="s">
        <v>31</v>
      </c>
      <c r="E19" s="7"/>
    </row>
    <row r="20" spans="1:5" ht="42.75" customHeight="1" x14ac:dyDescent="0.25">
      <c r="A20" s="7"/>
      <c r="B20" s="45" t="s">
        <v>129</v>
      </c>
      <c r="C20" s="46"/>
      <c r="D20" s="47"/>
      <c r="E20" s="7"/>
    </row>
    <row r="21" spans="1:5" ht="15" customHeight="1" x14ac:dyDescent="0.25">
      <c r="A21" s="7"/>
      <c r="B21" s="7"/>
      <c r="C21" s="39"/>
      <c r="D21" s="7"/>
      <c r="E21" s="7"/>
    </row>
    <row r="22" spans="1:5" ht="15" customHeight="1" x14ac:dyDescent="0.25">
      <c r="A22" s="7"/>
      <c r="B22" s="21" t="s">
        <v>130</v>
      </c>
      <c r="C22" s="22"/>
      <c r="D22" s="23"/>
      <c r="E22" s="7"/>
    </row>
    <row r="23" spans="1:5" ht="26.25" x14ac:dyDescent="0.25">
      <c r="A23" s="7"/>
      <c r="B23" s="48" t="s">
        <v>131</v>
      </c>
      <c r="C23" s="49">
        <f>100*-179682/(5335974+0)</f>
        <v>-3.3673702308144682</v>
      </c>
      <c r="D23" s="42" t="s">
        <v>132</v>
      </c>
      <c r="E23" s="7"/>
    </row>
    <row r="24" spans="1:5" ht="26.25" x14ac:dyDescent="0.25">
      <c r="A24" s="7"/>
      <c r="B24" s="48" t="s">
        <v>133</v>
      </c>
      <c r="C24" s="49">
        <f>C19/C12*100</f>
        <v>-4.7825180645982961</v>
      </c>
      <c r="D24" s="42" t="s">
        <v>132</v>
      </c>
      <c r="E24" s="7"/>
    </row>
    <row r="25" spans="1:5" ht="56.25" customHeight="1" x14ac:dyDescent="0.25">
      <c r="A25" s="7"/>
      <c r="B25" s="50" t="s">
        <v>134</v>
      </c>
      <c r="C25" s="51"/>
      <c r="D25" s="52"/>
      <c r="E25" s="7"/>
    </row>
    <row r="26" spans="1:5" ht="15" customHeight="1" x14ac:dyDescent="0.25">
      <c r="A26" s="7"/>
      <c r="B26" s="7"/>
      <c r="C26" s="39"/>
      <c r="D26" s="7"/>
      <c r="E26" s="7"/>
    </row>
  </sheetData>
  <sheetProtection algorithmName="SHA-512" hashValue="W/hrdejEUzAZnxGFfklmAKbUxOFWDYXouhmsMw6QTEWTq1yc+IMIQgOWq7dACnVNDhgvN2j72khZZdak/fRiOQ==" saltValue="HhjtTA+8B2gQTj1pwimMm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53"/>
      <c r="B1" s="53"/>
      <c r="C1" s="53"/>
      <c r="D1" s="53"/>
      <c r="E1" s="53"/>
    </row>
    <row r="2" spans="1:5" ht="15" customHeight="1" x14ac:dyDescent="0.25">
      <c r="A2" s="53"/>
      <c r="B2" s="53"/>
      <c r="C2" s="53"/>
      <c r="D2" s="53"/>
      <c r="E2" s="53"/>
    </row>
    <row r="3" spans="1:5" ht="24.95" customHeight="1" x14ac:dyDescent="0.25">
      <c r="A3" s="53"/>
      <c r="B3" s="54" t="s">
        <v>81</v>
      </c>
      <c r="C3" s="54"/>
      <c r="D3" s="54"/>
      <c r="E3" s="53"/>
    </row>
    <row r="4" spans="1:5" ht="15" customHeight="1" x14ac:dyDescent="0.25">
      <c r="A4" s="53"/>
      <c r="B4" s="54"/>
      <c r="C4" s="54"/>
      <c r="D4" s="54"/>
      <c r="E4" s="53"/>
    </row>
    <row r="5" spans="1:5" ht="15" customHeight="1" x14ac:dyDescent="0.25">
      <c r="A5" s="53"/>
      <c r="B5" s="54"/>
      <c r="C5" s="54"/>
      <c r="D5" s="54"/>
      <c r="E5" s="53"/>
    </row>
    <row r="6" spans="1:5" ht="15" customHeight="1" x14ac:dyDescent="0.25">
      <c r="A6" s="53"/>
      <c r="B6" s="53"/>
      <c r="C6" s="53"/>
      <c r="D6" s="53"/>
      <c r="E6" s="53"/>
    </row>
    <row r="7" spans="1:5" ht="15" customHeight="1" x14ac:dyDescent="0.25">
      <c r="A7" s="53"/>
      <c r="B7" s="53"/>
      <c r="C7" s="53"/>
      <c r="D7" s="53"/>
      <c r="E7" s="53"/>
    </row>
    <row r="8" spans="1:5" ht="15" customHeight="1" x14ac:dyDescent="0.25">
      <c r="A8" s="53"/>
      <c r="B8" s="55" t="s">
        <v>119</v>
      </c>
      <c r="C8" s="56"/>
      <c r="D8" s="57"/>
      <c r="E8" s="53"/>
    </row>
    <row r="9" spans="1:5" ht="15" customHeight="1" x14ac:dyDescent="0.25">
      <c r="A9" s="53"/>
      <c r="B9" s="58" t="s">
        <v>107</v>
      </c>
      <c r="C9" s="59">
        <v>3168486.8424352217</v>
      </c>
      <c r="D9" s="60" t="s">
        <v>31</v>
      </c>
      <c r="E9" s="53"/>
    </row>
    <row r="10" spans="1:5" ht="15" customHeight="1" x14ac:dyDescent="0.25">
      <c r="A10" s="53"/>
      <c r="B10" s="61" t="s">
        <v>32</v>
      </c>
      <c r="C10" s="59">
        <v>0</v>
      </c>
      <c r="D10" s="60" t="s">
        <v>31</v>
      </c>
      <c r="E10" s="53"/>
    </row>
    <row r="11" spans="1:5" ht="15" customHeight="1" x14ac:dyDescent="0.25">
      <c r="A11" s="53"/>
      <c r="B11" s="61" t="s">
        <v>60</v>
      </c>
      <c r="C11" s="62">
        <v>0</v>
      </c>
      <c r="D11" s="60" t="s">
        <v>31</v>
      </c>
      <c r="E11" s="53"/>
    </row>
    <row r="12" spans="1:5" ht="15" customHeight="1" x14ac:dyDescent="0.25">
      <c r="A12" s="53"/>
      <c r="B12" s="61" t="s">
        <v>24</v>
      </c>
      <c r="C12" s="63">
        <v>0</v>
      </c>
      <c r="D12" s="60" t="s">
        <v>31</v>
      </c>
      <c r="E12" s="53"/>
    </row>
    <row r="13" spans="1:5" ht="15" customHeight="1" x14ac:dyDescent="0.25">
      <c r="A13" s="53"/>
      <c r="B13" s="61" t="s">
        <v>34</v>
      </c>
      <c r="C13" s="63">
        <v>0</v>
      </c>
      <c r="D13" s="60" t="s">
        <v>31</v>
      </c>
      <c r="E13" s="53"/>
    </row>
    <row r="14" spans="1:5" ht="15" customHeight="1" x14ac:dyDescent="0.25">
      <c r="A14" s="53"/>
      <c r="B14" s="61" t="s">
        <v>35</v>
      </c>
      <c r="C14" s="64">
        <v>-53864.276321398771</v>
      </c>
      <c r="D14" s="60" t="s">
        <v>31</v>
      </c>
      <c r="E14" s="53"/>
    </row>
    <row r="15" spans="1:5" ht="15" customHeight="1" x14ac:dyDescent="0.25">
      <c r="A15" s="53"/>
      <c r="B15" s="61" t="s">
        <v>36</v>
      </c>
      <c r="C15" s="63">
        <v>206499.47613334647</v>
      </c>
      <c r="D15" s="60" t="s">
        <v>31</v>
      </c>
      <c r="E15" s="53"/>
    </row>
    <row r="16" spans="1:5" ht="15" customHeight="1" x14ac:dyDescent="0.25">
      <c r="A16" s="53"/>
      <c r="B16" s="65" t="s">
        <v>37</v>
      </c>
      <c r="C16" s="66">
        <v>3321122.0422471697</v>
      </c>
      <c r="D16" s="67" t="s">
        <v>31</v>
      </c>
      <c r="E16" s="53"/>
    </row>
    <row r="17" spans="1:5" ht="15" customHeight="1" x14ac:dyDescent="0.25">
      <c r="A17" s="53"/>
      <c r="B17" s="68" t="s">
        <v>108</v>
      </c>
      <c r="C17" s="64">
        <v>0</v>
      </c>
      <c r="D17" s="69" t="s">
        <v>31</v>
      </c>
      <c r="E17" s="53"/>
    </row>
    <row r="18" spans="1:5" ht="15" customHeight="1" x14ac:dyDescent="0.25">
      <c r="A18" s="53"/>
      <c r="B18" s="70" t="s">
        <v>39</v>
      </c>
      <c r="C18" s="64">
        <v>0</v>
      </c>
      <c r="D18" s="69" t="s">
        <v>31</v>
      </c>
      <c r="E18" s="53"/>
    </row>
    <row r="19" spans="1:5" ht="27" customHeight="1" x14ac:dyDescent="0.25">
      <c r="A19" s="53"/>
      <c r="B19" s="71" t="s">
        <v>40</v>
      </c>
      <c r="C19" s="72">
        <v>0</v>
      </c>
      <c r="D19" s="73" t="s">
        <v>31</v>
      </c>
      <c r="E19" s="53"/>
    </row>
    <row r="20" spans="1:5" ht="15" customHeight="1" x14ac:dyDescent="0.25">
      <c r="A20" s="53"/>
      <c r="B20" s="58" t="s">
        <v>109</v>
      </c>
      <c r="C20" s="64">
        <v>0</v>
      </c>
      <c r="D20" s="69" t="s">
        <v>31</v>
      </c>
      <c r="E20" s="53"/>
    </row>
    <row r="21" spans="1:5" ht="15" customHeight="1" x14ac:dyDescent="0.25">
      <c r="A21" s="53"/>
      <c r="B21" s="68" t="s">
        <v>41</v>
      </c>
      <c r="C21" s="64">
        <v>0</v>
      </c>
      <c r="D21" s="69" t="s">
        <v>31</v>
      </c>
      <c r="E21" s="53"/>
    </row>
    <row r="22" spans="1:5" ht="15" customHeight="1" x14ac:dyDescent="0.25">
      <c r="A22" s="53"/>
      <c r="B22" s="55" t="s">
        <v>120</v>
      </c>
      <c r="C22" s="74">
        <v>3321122.0422471697</v>
      </c>
      <c r="D22" s="57" t="s">
        <v>31</v>
      </c>
      <c r="E22" s="53"/>
    </row>
    <row r="23" spans="1:5" ht="30" customHeight="1" x14ac:dyDescent="0.25">
      <c r="A23" s="53"/>
      <c r="B23" s="75" t="s">
        <v>121</v>
      </c>
      <c r="C23" s="75"/>
      <c r="D23" s="75"/>
      <c r="E23" s="53"/>
    </row>
    <row r="24" spans="1:5" ht="15" customHeight="1" x14ac:dyDescent="0.25">
      <c r="A24" s="53"/>
      <c r="B24" s="53"/>
      <c r="C24" s="53"/>
      <c r="D24" s="53"/>
      <c r="E24" s="53"/>
    </row>
    <row r="25" spans="1:5" ht="15" customHeight="1" x14ac:dyDescent="0.25"/>
    <row r="26" spans="1:5" ht="15" customHeight="1" x14ac:dyDescent="0.25"/>
  </sheetData>
  <sheetProtection algorithmName="SHA-512" hashValue="UagwzKhtCG6fxhw0pyLEQPNGxOn7Jcb8BeNBqXzGdNd2UrQ3NHKQjHWiWkkrtqpn3THbxrDkGR0hF2BZM6EJBg==" saltValue="BoEi7ToA1wkEU81YcswC/Q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6"/>
      <c r="C1" s="76"/>
      <c r="D1" s="76"/>
      <c r="E1" s="7"/>
    </row>
    <row r="2" spans="1:5" ht="15" customHeight="1" x14ac:dyDescent="0.25">
      <c r="A2" s="7"/>
      <c r="B2" s="76"/>
      <c r="C2" s="76"/>
      <c r="D2" s="76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7"/>
      <c r="C6" s="77"/>
      <c r="D6" s="77"/>
      <c r="E6" s="7"/>
    </row>
    <row r="7" spans="1:5" ht="15" customHeight="1" x14ac:dyDescent="0.25">
      <c r="A7" s="7"/>
      <c r="B7" s="78"/>
      <c r="C7" s="7"/>
      <c r="D7" s="7"/>
      <c r="E7" s="7"/>
    </row>
    <row r="8" spans="1:5" ht="15" customHeight="1" x14ac:dyDescent="0.25">
      <c r="A8" s="7"/>
      <c r="B8" s="79" t="s">
        <v>82</v>
      </c>
      <c r="C8" s="80"/>
      <c r="D8" s="81"/>
      <c r="E8" s="82"/>
    </row>
    <row r="9" spans="1:5" ht="15" customHeight="1" x14ac:dyDescent="0.25">
      <c r="A9" s="7"/>
      <c r="B9" s="83" t="s">
        <v>8</v>
      </c>
      <c r="C9" s="2">
        <f>'1. Økonomisk ramme 2027'!C9</f>
        <v>3321122.0422471697</v>
      </c>
      <c r="D9" s="42" t="s">
        <v>31</v>
      </c>
      <c r="E9" s="7"/>
    </row>
    <row r="10" spans="1:5" ht="15" customHeight="1" x14ac:dyDescent="0.25">
      <c r="A10" s="7"/>
      <c r="B10" s="84" t="s">
        <v>83</v>
      </c>
      <c r="C10" s="2">
        <f>SUM('1. Økonomisk ramme 2027'!C10:C13)</f>
        <v>22119.592708700002</v>
      </c>
      <c r="D10" s="42" t="s">
        <v>31</v>
      </c>
      <c r="E10" s="7"/>
    </row>
    <row r="11" spans="1:5" ht="15" customHeight="1" x14ac:dyDescent="0.25">
      <c r="A11" s="7"/>
      <c r="B11" s="84" t="s">
        <v>84</v>
      </c>
      <c r="C11" s="2">
        <f>SUM(C9:C10)</f>
        <v>3343241.6349558695</v>
      </c>
      <c r="D11" s="42" t="s">
        <v>31</v>
      </c>
      <c r="E11" s="7"/>
    </row>
    <row r="12" spans="1:5" ht="15" customHeight="1" x14ac:dyDescent="0.25">
      <c r="A12" s="7"/>
      <c r="B12" s="21" t="s">
        <v>85</v>
      </c>
      <c r="C12" s="37">
        <f>-C11*'8. Nøgletal'!C14</f>
        <v>-56835.107794249787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YPHjJaA7zaGFF+VvKJYB+1hwFZjsbNTYvzWugBWI9meDZoMYbeUJ/cCk811wj1mgFSJDDGIfP5FYA790GGRruw==" saltValue="OV+oX6JW0EJ0beWdao8/0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5" t="s">
        <v>86</v>
      </c>
      <c r="C8" s="86"/>
      <c r="D8" s="87"/>
      <c r="E8" s="7"/>
    </row>
    <row r="9" spans="1:5" ht="15" customHeight="1" x14ac:dyDescent="0.25">
      <c r="A9" s="7"/>
      <c r="B9" s="88" t="s">
        <v>122</v>
      </c>
      <c r="C9" s="29">
        <f>'5.1.a. § 10-tillæg'!E9</f>
        <v>0</v>
      </c>
      <c r="D9" s="42" t="s">
        <v>31</v>
      </c>
      <c r="E9" s="7"/>
    </row>
    <row r="10" spans="1:5" ht="15" customHeight="1" x14ac:dyDescent="0.25">
      <c r="A10" s="7"/>
      <c r="B10" s="88" t="s">
        <v>123</v>
      </c>
      <c r="C10" s="29">
        <f>'5.1.a. § 10-tillæg'!E10</f>
        <v>920.65227847000006</v>
      </c>
      <c r="D10" s="42" t="s">
        <v>31</v>
      </c>
      <c r="E10" s="7"/>
    </row>
    <row r="11" spans="1:5" ht="15" customHeight="1" x14ac:dyDescent="0.25">
      <c r="A11" s="7"/>
      <c r="B11" s="88" t="s">
        <v>124</v>
      </c>
      <c r="C11" s="29">
        <f>'5.1.a. § 10-tillæg'!E11</f>
        <v>142634.45360011002</v>
      </c>
      <c r="D11" s="42" t="s">
        <v>31</v>
      </c>
      <c r="E11" s="7"/>
    </row>
    <row r="12" spans="1:5" ht="15" customHeight="1" x14ac:dyDescent="0.25">
      <c r="A12" s="7"/>
      <c r="B12" s="88" t="s">
        <v>125</v>
      </c>
      <c r="C12" s="29">
        <f>'5.1.a. § 10-tillæg'!E12</f>
        <v>1336.8232528500002</v>
      </c>
      <c r="D12" s="42" t="s">
        <v>31</v>
      </c>
      <c r="E12" s="7"/>
    </row>
    <row r="13" spans="1:5" ht="15" customHeight="1" x14ac:dyDescent="0.25">
      <c r="A13" s="7"/>
      <c r="B13" s="89"/>
      <c r="C13" s="90"/>
      <c r="D13" s="42" t="s">
        <v>31</v>
      </c>
      <c r="E13" s="7"/>
    </row>
    <row r="14" spans="1:5" ht="15" customHeight="1" x14ac:dyDescent="0.25">
      <c r="A14" s="7"/>
      <c r="B14" s="89"/>
      <c r="C14" s="90"/>
      <c r="D14" s="42" t="s">
        <v>31</v>
      </c>
      <c r="E14" s="7"/>
    </row>
    <row r="15" spans="1:5" ht="15" customHeight="1" x14ac:dyDescent="0.25">
      <c r="A15" s="7"/>
      <c r="B15" s="89"/>
      <c r="C15" s="90"/>
      <c r="D15" s="42" t="s">
        <v>31</v>
      </c>
      <c r="E15" s="7"/>
    </row>
    <row r="16" spans="1:5" ht="15" customHeight="1" x14ac:dyDescent="0.25">
      <c r="A16" s="7"/>
      <c r="B16" s="89"/>
      <c r="C16" s="90"/>
      <c r="D16" s="42" t="s">
        <v>31</v>
      </c>
      <c r="E16" s="7"/>
    </row>
    <row r="17" spans="1:5" ht="15" customHeight="1" x14ac:dyDescent="0.25">
      <c r="A17" s="7"/>
      <c r="B17" s="89"/>
      <c r="C17" s="90"/>
      <c r="D17" s="42" t="s">
        <v>31</v>
      </c>
      <c r="E17" s="7"/>
    </row>
    <row r="18" spans="1:5" ht="15" customHeight="1" x14ac:dyDescent="0.25">
      <c r="A18" s="7"/>
      <c r="B18" s="89"/>
      <c r="C18" s="90"/>
      <c r="D18" s="42" t="s">
        <v>31</v>
      </c>
      <c r="E18" s="7"/>
    </row>
    <row r="19" spans="1:5" ht="15" customHeight="1" x14ac:dyDescent="0.25">
      <c r="A19" s="7"/>
      <c r="B19" s="89"/>
      <c r="C19" s="90"/>
      <c r="D19" s="42" t="s">
        <v>31</v>
      </c>
      <c r="E19" s="7"/>
    </row>
    <row r="20" spans="1:5" ht="15" customHeight="1" x14ac:dyDescent="0.25">
      <c r="A20" s="7"/>
      <c r="B20" s="21" t="s">
        <v>46</v>
      </c>
      <c r="C20" s="91">
        <f>SUM(C9:C19)</f>
        <v>144891.92913143002</v>
      </c>
      <c r="D20" s="92" t="s">
        <v>31</v>
      </c>
      <c r="E20" s="7"/>
    </row>
    <row r="21" spans="1:5" ht="15" customHeight="1" x14ac:dyDescent="0.25">
      <c r="A21" s="7"/>
      <c r="B21" s="93"/>
      <c r="C21" s="94"/>
      <c r="D21" s="94"/>
      <c r="E21" s="7"/>
    </row>
    <row r="22" spans="1:5" ht="15" customHeight="1" x14ac:dyDescent="0.25">
      <c r="A22" s="7"/>
      <c r="B22" s="79" t="s">
        <v>38</v>
      </c>
      <c r="C22" s="80"/>
      <c r="D22" s="81"/>
      <c r="E22" s="7"/>
    </row>
    <row r="23" spans="1:5" ht="15" customHeight="1" x14ac:dyDescent="0.25">
      <c r="A23" s="7"/>
      <c r="B23" s="83" t="s">
        <v>47</v>
      </c>
      <c r="C23" s="29">
        <v>0</v>
      </c>
      <c r="D23" s="42" t="s">
        <v>31</v>
      </c>
      <c r="E23" s="7"/>
    </row>
    <row r="24" spans="1:5" ht="26.25" customHeight="1" x14ac:dyDescent="0.25">
      <c r="A24" s="7"/>
      <c r="B24" s="95" t="s">
        <v>48</v>
      </c>
      <c r="C24" s="96">
        <v>0</v>
      </c>
      <c r="D24" s="97" t="s">
        <v>31</v>
      </c>
      <c r="E24" s="7"/>
    </row>
    <row r="25" spans="1:5" ht="15" customHeight="1" x14ac:dyDescent="0.25">
      <c r="A25" s="7"/>
      <c r="B25" s="21" t="s">
        <v>46</v>
      </c>
      <c r="C25" s="91">
        <f>SUM(C23:C24)</f>
        <v>0</v>
      </c>
      <c r="D25" s="92" t="s">
        <v>31</v>
      </c>
      <c r="E25" s="7"/>
    </row>
    <row r="26" spans="1:5" ht="15" customHeight="1" x14ac:dyDescent="0.25">
      <c r="A26" s="7"/>
      <c r="B26" s="7"/>
      <c r="C26" s="7"/>
      <c r="D26" s="7"/>
      <c r="E26" s="7"/>
    </row>
    <row r="27" spans="1:5" ht="15" customHeight="1" x14ac:dyDescent="0.25">
      <c r="A27" s="7"/>
      <c r="B27" s="7"/>
      <c r="C27" s="7"/>
      <c r="D27" s="7"/>
      <c r="E27" s="7"/>
    </row>
  </sheetData>
  <sheetProtection algorithmName="SHA-512" hashValue="yyruJPuKw/T+MLG7QdLx7w3RbUdsTdOWKz1EnY+IfPWJ0jGYWVjXdtFz4G26RAaBsBWnYpprcLLgStk+AqhaZA==" saltValue="nAms1NRcLPVh2J4fHG/04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0.7109375" style="8" customWidth="1"/>
    <col min="3" max="5" width="12.570312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87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8" t="s">
        <v>110</v>
      </c>
      <c r="C8" s="99" t="s">
        <v>88</v>
      </c>
      <c r="D8" s="100" t="s">
        <v>89</v>
      </c>
      <c r="E8" s="100" t="s">
        <v>90</v>
      </c>
      <c r="F8" s="23"/>
      <c r="G8" s="7"/>
    </row>
    <row r="9" spans="1:7" ht="15" customHeight="1" x14ac:dyDescent="0.25">
      <c r="A9" s="7"/>
      <c r="B9" s="88" t="s">
        <v>122</v>
      </c>
      <c r="C9" s="29">
        <v>1510601.1037771001</v>
      </c>
      <c r="D9" s="29">
        <v>1485571</v>
      </c>
      <c r="E9" s="29">
        <f>MAX(D9-C9,0)</f>
        <v>0</v>
      </c>
      <c r="F9" s="42" t="s">
        <v>31</v>
      </c>
      <c r="G9" s="7"/>
    </row>
    <row r="10" spans="1:7" ht="15" customHeight="1" x14ac:dyDescent="0.25">
      <c r="A10" s="7"/>
      <c r="B10" s="88" t="s">
        <v>123</v>
      </c>
      <c r="C10" s="29">
        <v>5613.3477215299999</v>
      </c>
      <c r="D10" s="29">
        <v>6534</v>
      </c>
      <c r="E10" s="29">
        <f t="shared" ref="E10:E19" si="0">MAX(D10-C10,0)</f>
        <v>920.65227847000006</v>
      </c>
      <c r="F10" s="42" t="s">
        <v>31</v>
      </c>
      <c r="G10" s="7"/>
    </row>
    <row r="11" spans="1:7" ht="15" customHeight="1" x14ac:dyDescent="0.25">
      <c r="A11" s="7"/>
      <c r="B11" s="88" t="s">
        <v>124</v>
      </c>
      <c r="C11" s="29">
        <v>593717.54639988998</v>
      </c>
      <c r="D11" s="29">
        <v>736352</v>
      </c>
      <c r="E11" s="29">
        <f t="shared" si="0"/>
        <v>142634.45360011002</v>
      </c>
      <c r="F11" s="42" t="s">
        <v>31</v>
      </c>
      <c r="G11" s="7"/>
    </row>
    <row r="12" spans="1:7" ht="15" customHeight="1" x14ac:dyDescent="0.25">
      <c r="A12" s="7"/>
      <c r="B12" s="88" t="s">
        <v>125</v>
      </c>
      <c r="C12" s="29">
        <v>4815.1767471499998</v>
      </c>
      <c r="D12" s="29">
        <v>6152</v>
      </c>
      <c r="E12" s="29">
        <f t="shared" si="0"/>
        <v>1336.8232528500002</v>
      </c>
      <c r="F12" s="42" t="s">
        <v>31</v>
      </c>
      <c r="G12" s="7"/>
    </row>
    <row r="13" spans="1:7" ht="15" hidden="1" customHeight="1" x14ac:dyDescent="0.25">
      <c r="A13" s="7"/>
      <c r="B13" s="89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89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89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89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89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89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89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91"/>
      <c r="D20" s="91"/>
      <c r="E20" s="91"/>
      <c r="F20" s="92"/>
      <c r="G20" s="7"/>
    </row>
    <row r="21" spans="1:7" ht="39.75" customHeight="1" x14ac:dyDescent="0.25">
      <c r="A21" s="7"/>
      <c r="B21" s="45" t="s">
        <v>91</v>
      </c>
      <c r="C21" s="46"/>
      <c r="D21" s="46"/>
      <c r="E21" s="46"/>
      <c r="F21" s="47"/>
      <c r="G21" s="7"/>
    </row>
    <row r="22" spans="1:7" ht="15" customHeight="1" x14ac:dyDescent="0.25">
      <c r="A22" s="7"/>
      <c r="B22" s="101"/>
      <c r="C22" s="94"/>
      <c r="D22" s="94"/>
      <c r="E22" s="94"/>
      <c r="F22" s="94"/>
      <c r="G22" s="7"/>
    </row>
    <row r="23" spans="1:7" ht="15" customHeight="1" x14ac:dyDescent="0.25">
      <c r="A23" s="7"/>
      <c r="B23" s="101"/>
      <c r="C23" s="94"/>
      <c r="D23" s="94"/>
      <c r="E23" s="94"/>
      <c r="F23" s="94"/>
      <c r="G23" s="7"/>
    </row>
  </sheetData>
  <sheetProtection algorithmName="SHA-512" hashValue="/YVq0pGBE2/1FbPvAtzUsPme5dw6naC/KbTejh4h96eS02iAk52Q26lbFUbFENSS3+rjuwTN82vtmU6Wp/LdZg==" saltValue="3Kumw0mgo8QUjkjhcnXeN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49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102" t="s">
        <v>50</v>
      </c>
      <c r="C9" s="31" t="s">
        <v>51</v>
      </c>
      <c r="D9" s="103"/>
      <c r="E9" s="31" t="s">
        <v>52</v>
      </c>
      <c r="F9" s="104"/>
      <c r="G9" s="7"/>
    </row>
    <row r="10" spans="1:7" ht="15" customHeight="1" x14ac:dyDescent="0.25">
      <c r="A10" s="7"/>
      <c r="B10" s="105" t="s">
        <v>127</v>
      </c>
      <c r="C10" s="29">
        <v>1032</v>
      </c>
      <c r="D10" s="42" t="s">
        <v>31</v>
      </c>
      <c r="E10" s="29">
        <v>20071</v>
      </c>
      <c r="F10" s="42" t="s">
        <v>31</v>
      </c>
      <c r="G10" s="7"/>
    </row>
    <row r="11" spans="1:7" ht="15" customHeight="1" x14ac:dyDescent="0.25">
      <c r="A11" s="7"/>
      <c r="B11" s="105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5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105"/>
      <c r="C13" s="29"/>
      <c r="D13" s="42" t="s">
        <v>31</v>
      </c>
      <c r="E13" s="29"/>
      <c r="F13" s="42" t="s">
        <v>31</v>
      </c>
      <c r="G13" s="7"/>
    </row>
    <row r="14" spans="1:7" ht="15" customHeight="1" x14ac:dyDescent="0.25">
      <c r="A14" s="7"/>
      <c r="B14" s="105"/>
      <c r="C14" s="29"/>
      <c r="D14" s="42" t="s">
        <v>31</v>
      </c>
      <c r="E14" s="29"/>
      <c r="F14" s="42" t="s">
        <v>31</v>
      </c>
      <c r="G14" s="7"/>
    </row>
    <row r="15" spans="1:7" ht="15" customHeight="1" x14ac:dyDescent="0.25">
      <c r="A15" s="7"/>
      <c r="B15" s="105"/>
      <c r="C15" s="29"/>
      <c r="D15" s="42" t="s">
        <v>31</v>
      </c>
      <c r="E15" s="29"/>
      <c r="F15" s="42" t="s">
        <v>31</v>
      </c>
      <c r="G15" s="7"/>
    </row>
    <row r="16" spans="1:7" ht="15" customHeight="1" x14ac:dyDescent="0.25">
      <c r="A16" s="7"/>
      <c r="B16" s="105"/>
      <c r="C16" s="29"/>
      <c r="D16" s="42" t="s">
        <v>31</v>
      </c>
      <c r="E16" s="29"/>
      <c r="F16" s="42" t="s">
        <v>31</v>
      </c>
      <c r="G16" s="7"/>
    </row>
    <row r="17" spans="1:7" ht="15" customHeight="1" x14ac:dyDescent="0.25">
      <c r="A17" s="7"/>
      <c r="B17" s="105"/>
      <c r="C17" s="29"/>
      <c r="D17" s="42" t="s">
        <v>31</v>
      </c>
      <c r="E17" s="29"/>
      <c r="F17" s="42" t="s">
        <v>31</v>
      </c>
      <c r="G17" s="7"/>
    </row>
    <row r="18" spans="1:7" ht="15" customHeight="1" x14ac:dyDescent="0.25">
      <c r="A18" s="7"/>
      <c r="B18" s="21" t="s">
        <v>92</v>
      </c>
      <c r="C18" s="91">
        <f>SUM(C10:C17)</f>
        <v>1032</v>
      </c>
      <c r="D18" s="92" t="s">
        <v>31</v>
      </c>
      <c r="E18" s="91">
        <f>SUM(E10:E17)</f>
        <v>20071</v>
      </c>
      <c r="F18" s="92" t="s">
        <v>31</v>
      </c>
      <c r="G18" s="7"/>
    </row>
    <row r="19" spans="1:7" ht="15" customHeight="1" x14ac:dyDescent="0.25">
      <c r="A19" s="7"/>
      <c r="B19" s="105" t="s">
        <v>35</v>
      </c>
      <c r="C19" s="29">
        <f>-C18*'8. Nøgletal'!C14</f>
        <v>-17.544</v>
      </c>
      <c r="D19" s="42" t="s">
        <v>31</v>
      </c>
      <c r="E19" s="29">
        <f>-E18*'8. Nøgletal'!C14</f>
        <v>-341.20700000000005</v>
      </c>
      <c r="F19" s="42" t="s">
        <v>31</v>
      </c>
      <c r="G19" s="7"/>
    </row>
    <row r="20" spans="1:7" ht="15" customHeight="1" x14ac:dyDescent="0.25">
      <c r="A20" s="7"/>
      <c r="B20" s="105" t="s">
        <v>36</v>
      </c>
      <c r="C20" s="29">
        <f>SUM(C18:C19)*'8. Nøgletal'!C9</f>
        <v>67.258432799999994</v>
      </c>
      <c r="D20" s="42" t="s">
        <v>31</v>
      </c>
      <c r="E20" s="29">
        <f>SUM(E18:E19)*'8. Nøgletal'!C9</f>
        <v>1308.0852758999999</v>
      </c>
      <c r="F20" s="42" t="s">
        <v>31</v>
      </c>
      <c r="G20" s="7"/>
    </row>
    <row r="21" spans="1:7" ht="26.25" customHeight="1" x14ac:dyDescent="0.25">
      <c r="A21" s="7"/>
      <c r="B21" s="98" t="s">
        <v>93</v>
      </c>
      <c r="C21" s="91">
        <f>SUM(C18:C20)</f>
        <v>1081.7144327999999</v>
      </c>
      <c r="D21" s="92" t="s">
        <v>31</v>
      </c>
      <c r="E21" s="91">
        <f>SUM(E18:E20)</f>
        <v>21037.878275900002</v>
      </c>
      <c r="F21" s="92" t="s">
        <v>31</v>
      </c>
      <c r="G21" s="7"/>
    </row>
    <row r="22" spans="1:7" ht="15" customHeight="1" x14ac:dyDescent="0.25">
      <c r="A22" s="7"/>
      <c r="B22" s="7"/>
      <c r="C22" s="7"/>
      <c r="D22" s="7"/>
      <c r="E22" s="7"/>
      <c r="F22" s="7"/>
      <c r="G22" s="7"/>
    </row>
    <row r="23" spans="1:7" ht="15" customHeight="1" x14ac:dyDescent="0.25">
      <c r="A23" s="7"/>
      <c r="B23" s="7"/>
      <c r="C23" s="7"/>
      <c r="D23" s="7"/>
      <c r="E23" s="7"/>
      <c r="F23" s="7"/>
      <c r="G23" s="7"/>
    </row>
  </sheetData>
  <sheetProtection algorithmName="SHA-512" hashValue="B/OmzV5rF+fC9pseav0AhGf6iLntgMHUykMQKisoZHY/LdQruPKohEfkz0NuLw0Q9Ku68vEeASwjzWT5RS6XAg==" saltValue="Ob+OsaSVFCB4aCezPidma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53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18</v>
      </c>
      <c r="C8" s="80"/>
      <c r="D8" s="80"/>
      <c r="E8" s="80"/>
      <c r="F8" s="81"/>
      <c r="G8" s="7"/>
    </row>
    <row r="9" spans="1:7" ht="15" customHeight="1" x14ac:dyDescent="0.25">
      <c r="A9" s="7"/>
      <c r="B9" s="102" t="s">
        <v>50</v>
      </c>
      <c r="C9" s="31" t="s">
        <v>51</v>
      </c>
      <c r="D9" s="103"/>
      <c r="E9" s="31" t="s">
        <v>52</v>
      </c>
      <c r="F9" s="104"/>
      <c r="G9" s="7"/>
    </row>
    <row r="10" spans="1:7" ht="15" customHeight="1" x14ac:dyDescent="0.25">
      <c r="A10" s="7"/>
      <c r="B10" s="105" t="s">
        <v>127</v>
      </c>
      <c r="C10" s="29">
        <v>0</v>
      </c>
      <c r="D10" s="42" t="s">
        <v>31</v>
      </c>
      <c r="E10" s="29">
        <v>9696</v>
      </c>
      <c r="F10" s="42" t="s">
        <v>31</v>
      </c>
      <c r="G10" s="7"/>
    </row>
    <row r="11" spans="1:7" ht="15" customHeight="1" x14ac:dyDescent="0.25">
      <c r="A11" s="7"/>
      <c r="B11" s="105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5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21" t="s">
        <v>94</v>
      </c>
      <c r="C13" s="91">
        <f>SUM(C10:C12)</f>
        <v>0</v>
      </c>
      <c r="D13" s="92" t="s">
        <v>31</v>
      </c>
      <c r="E13" s="91">
        <f>SUM(E10:E12)</f>
        <v>9696</v>
      </c>
      <c r="F13" s="92" t="s">
        <v>31</v>
      </c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  <row r="15" spans="1:7" ht="15" customHeight="1" x14ac:dyDescent="0.25">
      <c r="A15" s="7"/>
      <c r="B15" s="106"/>
      <c r="C15" s="106"/>
      <c r="D15" s="106"/>
      <c r="E15" s="106"/>
      <c r="F15" s="106"/>
      <c r="G15" s="7"/>
    </row>
  </sheetData>
  <sheetProtection algorithmName="SHA-512" hashValue="/I2xmb2Vdr8tHHysS7v8EqFCQoZdsutw9p76crxm6lQQVVFWjRLOeVQodkr0pj6EhO39vrrJlBHUDSFZjCv7eA==" saltValue="hGWlVgmvOeQo9eJAUKJ40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9" t="s">
        <v>95</v>
      </c>
      <c r="C8" s="80"/>
      <c r="D8" s="81"/>
      <c r="E8" s="7"/>
    </row>
    <row r="9" spans="1:5" ht="15" customHeight="1" x14ac:dyDescent="0.25">
      <c r="A9" s="7"/>
      <c r="B9" s="107" t="s">
        <v>96</v>
      </c>
      <c r="C9" s="29"/>
      <c r="D9" s="42" t="s">
        <v>31</v>
      </c>
      <c r="E9" s="7"/>
    </row>
    <row r="10" spans="1:5" ht="15" customHeight="1" x14ac:dyDescent="0.25">
      <c r="A10" s="7"/>
      <c r="B10" s="108" t="s">
        <v>43</v>
      </c>
      <c r="C10" s="29">
        <f>-C9*'8. Nøgletal'!C14</f>
        <v>0</v>
      </c>
      <c r="D10" s="42" t="s">
        <v>31</v>
      </c>
      <c r="E10" s="7"/>
    </row>
    <row r="11" spans="1:5" ht="26.25" customHeight="1" x14ac:dyDescent="0.25">
      <c r="A11" s="7"/>
      <c r="B11" s="109" t="s">
        <v>97</v>
      </c>
      <c r="C11" s="91">
        <f>SUM(C9:C10)*(1+'8. Nøgletal'!C9)*(1+'8. Nøgletal'!C10)</f>
        <v>0</v>
      </c>
      <c r="D11" s="92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dF/N+ijICvYY8NJI0L5irSF74Amo680qhq7UaP3qmxwDck0ukho0Y5pRHSpXL5Zd7PSzi2riS7VaTKQ6CK+vQA==" saltValue="B8+jzScOPlLueXobnSshI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98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9" t="s">
        <v>55</v>
      </c>
      <c r="C8" s="80"/>
      <c r="D8" s="81"/>
      <c r="E8" s="7"/>
    </row>
    <row r="9" spans="1:5" ht="26.25" x14ac:dyDescent="0.25">
      <c r="A9" s="7"/>
      <c r="B9" s="95" t="s">
        <v>99</v>
      </c>
      <c r="C9" s="110"/>
      <c r="D9" s="95" t="s">
        <v>31</v>
      </c>
      <c r="E9" s="7"/>
    </row>
    <row r="10" spans="1:5" ht="14.25" customHeight="1" x14ac:dyDescent="0.25">
      <c r="A10" s="7"/>
      <c r="B10" s="40" t="s">
        <v>100</v>
      </c>
      <c r="C10" s="25"/>
      <c r="D10" s="26" t="s">
        <v>31</v>
      </c>
      <c r="E10" s="7"/>
    </row>
    <row r="11" spans="1:5" ht="14.25" customHeight="1" x14ac:dyDescent="0.25">
      <c r="A11" s="7"/>
      <c r="B11" s="31" t="s">
        <v>56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9" t="s">
        <v>57</v>
      </c>
      <c r="C12" s="80"/>
      <c r="D12" s="81"/>
      <c r="E12" s="7"/>
    </row>
    <row r="13" spans="1:5" ht="26.25" customHeight="1" x14ac:dyDescent="0.25">
      <c r="A13" s="7"/>
      <c r="B13" s="95" t="s">
        <v>126</v>
      </c>
      <c r="C13" s="110"/>
      <c r="D13" s="95" t="s">
        <v>31</v>
      </c>
      <c r="E13" s="7"/>
    </row>
    <row r="14" spans="1:5" ht="14.25" customHeight="1" x14ac:dyDescent="0.25">
      <c r="A14" s="7"/>
      <c r="B14" s="40" t="s">
        <v>101</v>
      </c>
      <c r="C14" s="25"/>
      <c r="D14" s="26" t="s">
        <v>31</v>
      </c>
      <c r="E14" s="7"/>
    </row>
    <row r="15" spans="1:5" ht="14.25" customHeight="1" x14ac:dyDescent="0.25">
      <c r="A15" s="7"/>
      <c r="B15" s="31" t="s">
        <v>56</v>
      </c>
      <c r="C15" s="32">
        <f>C14-C13</f>
        <v>0</v>
      </c>
      <c r="D15" s="33" t="s">
        <v>31</v>
      </c>
      <c r="E15" s="7"/>
    </row>
    <row r="16" spans="1:5" ht="14.25" customHeight="1" x14ac:dyDescent="0.25">
      <c r="A16" s="7"/>
      <c r="B16" s="21" t="s">
        <v>58</v>
      </c>
      <c r="C16" s="91">
        <f>C11+C15</f>
        <v>0</v>
      </c>
      <c r="D16" s="92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cXis88zVYLtb92CiYxT41ZevGDrKo0nv+iQe+ujNEI4Y6oZhgrW+rnTQr2c3DTpw9x2Ro8DmjcXlHs4/I7Pv7w==" saltValue="hPaOZoetri/PWZ2Ou+E8t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9.14062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59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60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11" t="s">
        <v>61</v>
      </c>
      <c r="C9" s="112" t="s">
        <v>63</v>
      </c>
      <c r="D9" s="113"/>
      <c r="E9" s="112" t="s">
        <v>62</v>
      </c>
      <c r="F9" s="113"/>
      <c r="G9" s="112" t="s">
        <v>64</v>
      </c>
      <c r="H9" s="113"/>
      <c r="I9" s="7"/>
    </row>
    <row r="10" spans="1:9" ht="15" customHeight="1" x14ac:dyDescent="0.25">
      <c r="A10" s="7"/>
      <c r="B10" s="107" t="s">
        <v>65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67</v>
      </c>
      <c r="C11" s="91">
        <f>SUM(C10:C10)</f>
        <v>0</v>
      </c>
      <c r="D11" s="91" t="s">
        <v>66</v>
      </c>
      <c r="E11" s="91">
        <f>SUM(E10:E10)</f>
        <v>0</v>
      </c>
      <c r="F11" s="91" t="s">
        <v>66</v>
      </c>
      <c r="G11" s="91">
        <f>SUM(G10:G10)</f>
        <v>0</v>
      </c>
      <c r="H11" s="92" t="s">
        <v>31</v>
      </c>
      <c r="I11" s="7"/>
    </row>
    <row r="12" spans="1:9" ht="15" customHeight="1" x14ac:dyDescent="0.25">
      <c r="A12" s="7"/>
      <c r="B12" s="21" t="s">
        <v>102</v>
      </c>
      <c r="C12" s="91">
        <f>C11*(1+'8. Nøgletal'!C9)</f>
        <v>0</v>
      </c>
      <c r="D12" s="91" t="s">
        <v>66</v>
      </c>
      <c r="E12" s="91">
        <f>E11*(1+'8. Nøgletal'!C9)</f>
        <v>0</v>
      </c>
      <c r="F12" s="91" t="s">
        <v>66</v>
      </c>
      <c r="G12" s="91">
        <f>G11*(1+'8. Nøgletal'!C9)</f>
        <v>0</v>
      </c>
      <c r="H12" s="92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ayfTLDZgiUuA9WWlvwQjtQ+t16T1DTZ/D//sLqEJo82Q2TCBAmjtpdDkuTOWdD8pBGOZ/wDvvp+4nTgRup0CiQ==" saltValue="fxmycwhBXqKrgQaZ7ltqc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68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103</v>
      </c>
      <c r="C8" s="80"/>
      <c r="D8" s="80"/>
      <c r="E8" s="80"/>
      <c r="F8" s="81"/>
      <c r="G8" s="7"/>
    </row>
    <row r="9" spans="1:7" ht="15" customHeight="1" x14ac:dyDescent="0.25">
      <c r="A9" s="7"/>
      <c r="B9" s="114" t="s">
        <v>69</v>
      </c>
      <c r="C9" s="115" t="s">
        <v>51</v>
      </c>
      <c r="D9" s="116"/>
      <c r="E9" s="115" t="s">
        <v>52</v>
      </c>
      <c r="F9" s="116"/>
      <c r="G9" s="7"/>
    </row>
    <row r="10" spans="1:7" ht="15" customHeight="1" x14ac:dyDescent="0.25">
      <c r="A10" s="7"/>
      <c r="B10" s="117" t="s">
        <v>70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71</v>
      </c>
      <c r="C11" s="91">
        <f>SUM(C10:C10)</f>
        <v>0</v>
      </c>
      <c r="D11" s="92" t="s">
        <v>31</v>
      </c>
      <c r="E11" s="91">
        <f>SUM(E10:E10)</f>
        <v>0</v>
      </c>
      <c r="F11" s="92" t="s">
        <v>31</v>
      </c>
      <c r="G11" s="7"/>
    </row>
    <row r="12" spans="1:7" ht="15" customHeight="1" x14ac:dyDescent="0.25">
      <c r="A12" s="7"/>
      <c r="B12" s="21" t="s">
        <v>104</v>
      </c>
      <c r="C12" s="91">
        <f>C11*(1+'8. Nøgletal'!C9)</f>
        <v>0</v>
      </c>
      <c r="D12" s="92" t="s">
        <v>31</v>
      </c>
      <c r="E12" s="91">
        <f>E11*(1+'8. Nøgletal'!C9)</f>
        <v>0</v>
      </c>
      <c r="F12" s="92" t="s">
        <v>31</v>
      </c>
      <c r="G12" s="82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6"/>
      <c r="C14" s="106"/>
      <c r="D14" s="106"/>
      <c r="E14" s="106"/>
      <c r="F14" s="106"/>
      <c r="G14" s="7"/>
    </row>
  </sheetData>
  <sheetProtection algorithmName="SHA-512" hashValue="maxGXpR05Xz22VZTbvWZsJ5jdkr5badtRwpUFU79wULqPyQvATr6aNM8mPKe4zZDUJ7Vs+dgSr2HLtomFOx3Fg==" saltValue="3DuV1UokElK+wBbxu/3NA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72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26</v>
      </c>
      <c r="C8" s="80"/>
      <c r="D8" s="80"/>
      <c r="E8" s="80"/>
      <c r="F8" s="81"/>
      <c r="G8" s="7"/>
    </row>
    <row r="9" spans="1:7" ht="15" customHeight="1" x14ac:dyDescent="0.25">
      <c r="A9" s="7"/>
      <c r="B9" s="114" t="s">
        <v>73</v>
      </c>
      <c r="C9" s="118" t="s">
        <v>51</v>
      </c>
      <c r="D9" s="104"/>
      <c r="E9" s="118" t="s">
        <v>52</v>
      </c>
      <c r="F9" s="104"/>
      <c r="G9" s="7"/>
    </row>
    <row r="10" spans="1:7" ht="26.25" customHeight="1" x14ac:dyDescent="0.25">
      <c r="A10" s="7"/>
      <c r="B10" s="119" t="s">
        <v>117</v>
      </c>
      <c r="C10" s="96"/>
      <c r="D10" s="97" t="s">
        <v>31</v>
      </c>
      <c r="E10" s="96"/>
      <c r="F10" s="97" t="s">
        <v>31</v>
      </c>
      <c r="G10" s="7"/>
    </row>
    <row r="11" spans="1:7" ht="26.25" customHeight="1" x14ac:dyDescent="0.25">
      <c r="A11" s="7"/>
      <c r="B11" s="120" t="s">
        <v>118</v>
      </c>
      <c r="C11" s="121">
        <f>SUM(C10:C10)</f>
        <v>0</v>
      </c>
      <c r="D11" s="122" t="s">
        <v>31</v>
      </c>
      <c r="E11" s="121">
        <f>SUM(E10:E10)</f>
        <v>0</v>
      </c>
      <c r="F11" s="122" t="s">
        <v>31</v>
      </c>
      <c r="G11" s="7"/>
    </row>
    <row r="12" spans="1:7" ht="26.25" customHeight="1" x14ac:dyDescent="0.25">
      <c r="A12" s="7"/>
      <c r="B12" s="120" t="s">
        <v>105</v>
      </c>
      <c r="C12" s="121">
        <f>C11*(1+'8. Nøgletal'!C9)</f>
        <v>0</v>
      </c>
      <c r="D12" s="122" t="s">
        <v>31</v>
      </c>
      <c r="E12" s="121">
        <f>E11*(1+'8. Nøgletal'!C9)</f>
        <v>0</v>
      </c>
      <c r="F12" s="122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pEhULWIjFuR+6+F4uLhLyuiGy6qkkIcyNrBc8wT9qWu2pcrPGKheX0lA2UOyMHmuUamGsAEFDJD77kIVjK8Sug==" saltValue="LSkFIFpoxH3X3oGsToFqg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1.7109375" style="8" customWidth="1"/>
    <col min="3" max="3" width="12.5703125" style="8" customWidth="1"/>
    <col min="4" max="4" width="5.28515625" style="8" customWidth="1"/>
    <col min="5" max="16384" width="9.14062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74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3" t="s">
        <v>75</v>
      </c>
      <c r="C9" s="3">
        <v>6.6299999999999998E-2</v>
      </c>
      <c r="D9" s="18"/>
    </row>
    <row r="10" spans="1:4" ht="15" customHeight="1" x14ac:dyDescent="0.25">
      <c r="A10" s="7"/>
      <c r="B10" s="123" t="s">
        <v>106</v>
      </c>
      <c r="C10" s="3">
        <v>1.29E-2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8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3" t="s">
        <v>76</v>
      </c>
      <c r="C14" s="4">
        <v>1.7000000000000001E-2</v>
      </c>
      <c r="D14" s="7"/>
    </row>
    <row r="15" spans="1:4" ht="15" customHeight="1" x14ac:dyDescent="0.25">
      <c r="A15" s="7"/>
      <c r="B15" s="79"/>
      <c r="C15" s="81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iS9PBMmxU2peJhe7S3lxSNRrAS6u552/KjgYejzzK26QHOtGbsq0e5Ixr0PIBdhWNwauUHpXBapC5S5dPfOC/w==" saltValue="wvIRUqmhfeXtB+mYzosaZQ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2026-09-30T10:46:57Z</dcterms:modified>
</cp:coreProperties>
</file>