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sam AS (V22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2" i="7"/>
  <c r="E10" i="2" l="1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<sst xmlns="http://schemas.openxmlformats.org/spreadsheetml/2006/main" count="401" uniqueCount="152">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</sst>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KrbstGgSej31V9SYAjkrzODIMWRrXPKPeSYrEzzv1MKjIozGtQettYSxizaK7iDMn56M6yf7Of5QIMU1OII4Q==" saltValue="ZU1seaibVvDa3w2p0qrSJ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Na+0+cYmkOMi1nUgiRd2a5w1IEkCMp81UICLk5/d6H11X1eGI4A8KW1OVD0mFVRNwLKSO8zhgj8jBAsZSOziQ==" saltValue="+Q+enlh8VDCD1va+Su6fa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QMlQMZ4rVbT0ge89/hjkK8a4q3p2g+QWrQdJRmZ+Bs7zTPzJCDEqVNWt9axRK3PTFKKUrTXV+r6Gf/DQMwrYQ==" saltValue="nPMXvs/99V4XC3TjrPfLV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QgsRADp4qRWaarIGtBvggBNKnfgIs/WjiwtKSzA99vE/XSITAPwKAeQBYBfVml0evMaq5wh50JGXqz7l4NuhQ==" saltValue="u1e2UQXGCA3+CEIvhx64Q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i1d2Ed+ECQUBVZQ59BuFMkapcH0EGg/+KV93mlTRE9oCOdf2097IotRejtjCKVPDB3QwGs1PG+D7UOdbqI02Q==" saltValue="DkTIAwiTpV8TyxE9AL0Hu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K9o/dCCkpUVgMPN3EPx1MKm0uqadnjuUEWJqgBcbD7AMoboEB/H6DVvVJM5Y/G4ttulNh/dCIL+pQ+QVvmGmBg==" saltValue="coUiRwnfoEhWParkIF/sz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9" t="s">
        <v>24</v>
      </c>
      <c r="C9" s="39"/>
      <c r="D9" s="39"/>
      <c r="E9" s="7">
        <f>'Fane 3. Omkostninger i ØR2021'!E16</f>
        <v>2932217.1784427706</v>
      </c>
      <c r="F9" s="39" t="s">
        <v>3</v>
      </c>
      <c r="G9" s="1"/>
    </row>
    <row r="10" spans="1:7" ht="17.100000000000001" customHeight="1" x14ac:dyDescent="0.2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2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9" t="s">
        <v>18</v>
      </c>
      <c r="C14" s="39"/>
      <c r="D14" s="39"/>
      <c r="E14" s="8">
        <f>E9*'Fane 10. Nøgletal'!C13+SUM(E11:E13)*'Fane 10. Nøgletal'!C14</f>
        <v>35773.049577001802</v>
      </c>
      <c r="F14" s="39" t="s">
        <v>3</v>
      </c>
      <c r="G14" s="1"/>
    </row>
    <row r="15" spans="1:7" ht="17.100000000000001" customHeight="1" x14ac:dyDescent="0.25">
      <c r="A15" s="1"/>
      <c r="B15" s="29" t="s">
        <v>54</v>
      </c>
      <c r="C15" s="39"/>
      <c r="D15" s="39"/>
      <c r="E15" s="8">
        <f>-SUM(E9,E11:E14)*'Fane 10. Nøgletal'!C19</f>
        <v>-50455.833876336139</v>
      </c>
      <c r="F15" s="39" t="s">
        <v>3</v>
      </c>
      <c r="G15" s="1"/>
    </row>
    <row r="16" spans="1:7" ht="15" customHeight="1" x14ac:dyDescent="0.25">
      <c r="A16" s="1"/>
      <c r="B16" s="53" t="s">
        <v>20</v>
      </c>
      <c r="C16" s="41"/>
      <c r="D16" s="41"/>
      <c r="E16" s="9">
        <f>SUM(E9,E11:E15)</f>
        <v>2917534.3941434366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omk.'!C13</f>
        <v>464343.56389166007</v>
      </c>
      <c r="F18" s="43" t="s">
        <v>3</v>
      </c>
      <c r="G18" s="1"/>
    </row>
    <row r="19" spans="1:7" ht="15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0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25">
      <c r="A26" s="1"/>
      <c r="B26" s="42" t="s">
        <v>146</v>
      </c>
      <c r="C26" s="42"/>
      <c r="D26" s="42"/>
      <c r="E26" s="42"/>
      <c r="F26" s="42"/>
      <c r="G26" s="1"/>
    </row>
    <row r="27" spans="1:7" x14ac:dyDescent="0.25">
      <c r="A27" s="1"/>
      <c r="B27" s="43" t="s">
        <v>147</v>
      </c>
      <c r="C27" s="43"/>
      <c r="D27" s="43"/>
      <c r="E27" s="9">
        <v>0</v>
      </c>
      <c r="F27" s="43" t="s">
        <v>3</v>
      </c>
      <c r="G27" s="1"/>
    </row>
    <row r="28" spans="1:7" x14ac:dyDescent="0.25">
      <c r="A28" s="1"/>
      <c r="B28" s="42" t="s">
        <v>26</v>
      </c>
      <c r="C28" s="42"/>
      <c r="D28" s="42"/>
      <c r="E28" s="10">
        <f>SUM(E16,E18,E22,E24,E25,E27)</f>
        <v>3381877.9580350965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ZzBAm8OLPQU58FsfvckKC//1Mv18v4eUeCOdXJ0/nqDflxu1ZYvccgKB4qEsRCW62sKGt24mqwBJDV7IJZz1Hg==" saltValue="SkREc1oCyp2O5lq90ZxHC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9" t="s">
        <v>66</v>
      </c>
      <c r="C9" s="39"/>
      <c r="D9" s="39"/>
      <c r="E9" s="7">
        <f>'Fane 2.1. Økonomisk ramme 2022'!E16</f>
        <v>2917534.3941434366</v>
      </c>
      <c r="F9" s="39" t="s">
        <v>3</v>
      </c>
      <c r="G9" s="1"/>
    </row>
    <row r="10" spans="1:7" ht="15" customHeight="1" x14ac:dyDescent="0.2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40" t="s">
        <v>18</v>
      </c>
      <c r="C11" s="39"/>
      <c r="D11" s="39"/>
      <c r="E11" s="8">
        <f>SUM(E9:E10)*'Fane 10. Nøgletal'!C14</f>
        <v>9627.8635006733402</v>
      </c>
      <c r="F11" s="39" t="s">
        <v>3</v>
      </c>
      <c r="G11" s="1"/>
    </row>
    <row r="12" spans="1:7" ht="15" customHeight="1" x14ac:dyDescent="0.25">
      <c r="A12" s="1"/>
      <c r="B12" s="40" t="s">
        <v>54</v>
      </c>
      <c r="C12" s="39"/>
      <c r="D12" s="39"/>
      <c r="E12" s="8">
        <f>-SUM(E9:E11)*'Fane 10. Nøgletal'!C19</f>
        <v>-49761.758379949875</v>
      </c>
      <c r="F12" s="39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2877400.4992641602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omk.'!C13*(1+'Fane 10. Nøgletal'!C14)</f>
        <v>465875.89765250258</v>
      </c>
      <c r="F15" s="43" t="s">
        <v>3</v>
      </c>
      <c r="G15" s="1"/>
    </row>
    <row r="16" spans="1:7" ht="15" customHeight="1" x14ac:dyDescent="0.2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85</v>
      </c>
      <c r="C20" s="42"/>
      <c r="D20" s="42"/>
      <c r="E20" s="42"/>
      <c r="F20" s="42"/>
      <c r="G20" s="1"/>
    </row>
    <row r="21" spans="1:7" x14ac:dyDescent="0.25">
      <c r="A21" s="1"/>
      <c r="B21" s="43" t="s">
        <v>148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25">
      <c r="A22" s="1"/>
      <c r="B22" s="42" t="s">
        <v>47</v>
      </c>
      <c r="C22" s="42"/>
      <c r="D22" s="42"/>
      <c r="E22" s="10">
        <f>SUM(E13,E15,E19,E21)</f>
        <v>3343276.3969166628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CaxAPb4xQwMV5Zjgrg1vzVz+CYL5oh4zcCmDZjzgfIWehH/OzofQaxByMeR6OY7I2Is9A48YbJt3n1qLf0bHNA==" saltValue="F+37Bm9l0kpfdtwx9GvEK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67</v>
      </c>
      <c r="C8" s="39"/>
      <c r="D8" s="39"/>
      <c r="E8" s="7">
        <f>'Fane 2.2. Økonomisk ramme 2023'!E13</f>
        <v>2877400.4992641602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9495.4216475717294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-49077.23065549945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2837818.6902562329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Nøgletal'!C14)^2</f>
        <v>467413.28811475588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68</v>
      </c>
      <c r="C21" s="42"/>
      <c r="D21" s="42"/>
      <c r="E21" s="10">
        <f>SUM(E12,E14,E18,E20)</f>
        <v>3305231.9783709887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3nC5UwD0cjW8C3MUl+ii1AuUHRyELu/tiIQpY8Zu+u+NXE68DqsHQDM+q+1F874TjrFBGhE03O2Fq610Fr6dhA==" saltValue="ta/4X8KEENIjoiHXBKP44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9" t="s">
        <v>103</v>
      </c>
      <c r="C8" s="39"/>
      <c r="D8" s="39"/>
      <c r="E8" s="7">
        <f>'Fane 2.3. Økonomisk ramme 2024'!E12</f>
        <v>2837818.6902562329</v>
      </c>
      <c r="F8" s="39" t="s">
        <v>3</v>
      </c>
      <c r="G8" s="1"/>
    </row>
    <row r="9" spans="1:7" ht="15" customHeight="1" x14ac:dyDescent="0.2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18</v>
      </c>
      <c r="C10" s="39"/>
      <c r="D10" s="39"/>
      <c r="E10" s="8">
        <f>SUM(E8:E9)*'Fane 10. Nøgletal'!C14</f>
        <v>9364.8016778455676</v>
      </c>
      <c r="F10" s="39" t="s">
        <v>3</v>
      </c>
      <c r="G10" s="1"/>
    </row>
    <row r="11" spans="1:7" ht="15" customHeight="1" x14ac:dyDescent="0.25">
      <c r="A11" s="1"/>
      <c r="B11" s="40" t="s">
        <v>54</v>
      </c>
      <c r="C11" s="39"/>
      <c r="D11" s="39"/>
      <c r="E11" s="8">
        <f>-SUM(E8:E10)*'Fane 10. Nøgletal'!C19</f>
        <v>-48402.119362879333</v>
      </c>
      <c r="F11" s="39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2798781.3725711987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omk.'!C13*(1+'Fane 10. Nøgletal'!C14)^3</f>
        <v>468955.75196553464</v>
      </c>
      <c r="F14" s="43" t="s">
        <v>3</v>
      </c>
      <c r="G14" s="1"/>
    </row>
    <row r="15" spans="1:7" ht="15" customHeight="1" x14ac:dyDescent="0.2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2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25">
      <c r="A21" s="1"/>
      <c r="B21" s="42" t="s">
        <v>104</v>
      </c>
      <c r="C21" s="42"/>
      <c r="D21" s="42"/>
      <c r="E21" s="10">
        <f>SUM(E12,E14,E18,E20)</f>
        <v>3267737.1245367331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qpk4Bpju2d3VIjXMfrjbAfHQCz5E6AuW549255kMl2ImRNWPyrfLDss8O4iwzgKz/2GMWTxb0G1torMh/bzRqQ==" saltValue="rN18H9FeWI3obwEoUgDX7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126</v>
      </c>
      <c r="C8" s="42"/>
      <c r="D8" s="42"/>
      <c r="E8" s="42"/>
      <c r="F8" s="42"/>
      <c r="G8" s="1"/>
    </row>
    <row r="9" spans="1:7" x14ac:dyDescent="0.25">
      <c r="A9" s="1"/>
      <c r="B9" s="76" t="s">
        <v>23</v>
      </c>
      <c r="C9" s="76"/>
      <c r="D9" s="76"/>
      <c r="E9" s="7">
        <v>2946973.8553259294</v>
      </c>
      <c r="F9" s="39" t="s">
        <v>3</v>
      </c>
      <c r="G9" s="1"/>
    </row>
    <row r="10" spans="1:7" x14ac:dyDescent="0.25">
      <c r="A10" s="1"/>
      <c r="B10" s="77" t="s">
        <v>128</v>
      </c>
      <c r="C10" s="77"/>
      <c r="D10" s="77"/>
      <c r="E10" s="7">
        <v>0</v>
      </c>
      <c r="F10" s="39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39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35953.081034976341</v>
      </c>
      <c r="F14" s="39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-50709.757918135401</v>
      </c>
      <c r="F15" s="39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2932217.1784427706</v>
      </c>
      <c r="F16" s="43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42"/>
      <c r="F17" s="42"/>
      <c r="G17" s="1"/>
    </row>
    <row r="18" spans="1:7" x14ac:dyDescent="0.25">
      <c r="A18" s="1"/>
      <c r="B18" s="81" t="s">
        <v>12</v>
      </c>
      <c r="C18" s="81"/>
      <c r="D18" s="81"/>
      <c r="E18" s="9">
        <v>642357.46177108004</v>
      </c>
      <c r="F18" s="43" t="s">
        <v>3</v>
      </c>
      <c r="G18" s="1"/>
    </row>
    <row r="19" spans="1:7" ht="15.4" customHeight="1" x14ac:dyDescent="0.2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2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42" t="s">
        <v>85</v>
      </c>
      <c r="C23" s="42"/>
      <c r="D23" s="42"/>
      <c r="E23" s="42"/>
      <c r="F23" s="42"/>
      <c r="G23" s="1"/>
    </row>
    <row r="24" spans="1:7" x14ac:dyDescent="0.25">
      <c r="A24" s="1"/>
      <c r="B24" s="53" t="s">
        <v>31</v>
      </c>
      <c r="C24" s="41"/>
      <c r="D24" s="41"/>
      <c r="E24" s="9">
        <v>0</v>
      </c>
      <c r="F24" s="43" t="s">
        <v>3</v>
      </c>
      <c r="G24" s="1"/>
    </row>
    <row r="25" spans="1:7" x14ac:dyDescent="0.2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25">
      <c r="A26" s="1"/>
      <c r="B26" s="42" t="s">
        <v>25</v>
      </c>
      <c r="C26" s="42"/>
      <c r="D26" s="42"/>
      <c r="E26" s="10">
        <f>E16+E18+E22+E24+E25</f>
        <v>3574574.6402138509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JXBFib9Vx7HYkz6nbojKN7BtivFFe4mQYRk6SC5GHLCYxBmBhpcY3w2JDTJpO/F2ZjeRU4jySxTRGhz8j6LIbA==" saltValue="nNvZSZtOURlXVZ4l3AKGt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3" t="s">
        <v>106</v>
      </c>
      <c r="D9" s="43"/>
      <c r="E9" s="1"/>
      <c r="F9" s="1"/>
    </row>
    <row r="10" spans="1:6" x14ac:dyDescent="0.25">
      <c r="A10" s="1"/>
      <c r="B10" s="28" t="s">
        <v>130</v>
      </c>
      <c r="C10" s="8">
        <v>360</v>
      </c>
      <c r="D10" s="12" t="s">
        <v>3</v>
      </c>
      <c r="E10" s="1"/>
      <c r="F10" s="1"/>
    </row>
    <row r="11" spans="1:6" x14ac:dyDescent="0.25">
      <c r="A11" s="1"/>
      <c r="B11" s="28" t="s">
        <v>131</v>
      </c>
      <c r="C11" s="8">
        <v>460934</v>
      </c>
      <c r="D11" s="12" t="s">
        <v>3</v>
      </c>
      <c r="E11" s="1"/>
      <c r="F11" s="1"/>
    </row>
    <row r="12" spans="1:6" x14ac:dyDescent="0.25">
      <c r="A12" s="1"/>
      <c r="B12" s="56" t="s">
        <v>108</v>
      </c>
      <c r="C12" s="10">
        <f>SUM(C10:C11)</f>
        <v>461294</v>
      </c>
      <c r="D12" s="11" t="s">
        <v>3</v>
      </c>
      <c r="E12" s="1"/>
      <c r="F12" s="1"/>
    </row>
    <row r="13" spans="1:6" x14ac:dyDescent="0.25">
      <c r="A13" s="1"/>
      <c r="B13" s="56" t="s">
        <v>109</v>
      </c>
      <c r="C13" s="10">
        <f>C12*(1+'Fane 10. Nøgletal'!C14)^2</f>
        <v>464343.56389166007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Xr2RHKHLHM1eG89F4sBfkD4O8oUnn0com3GjrGJYEwBeVTa8WIwsadiV5FF/nK7zlIiKc+pPfyUXLxvjESYNg==" saltValue="7zJ9HP/2dSNSaQ06eQt95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38"/>
      <c r="C6" s="38"/>
      <c r="D6" s="38"/>
      <c r="E6" s="38"/>
      <c r="F6" s="3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133</v>
      </c>
      <c r="C8" s="89"/>
      <c r="D8" s="89"/>
      <c r="E8" s="89"/>
      <c r="F8" s="90"/>
      <c r="G8" s="1"/>
    </row>
    <row r="9" spans="1:7" x14ac:dyDescent="0.25">
      <c r="A9" s="1"/>
      <c r="B9" s="91" t="s">
        <v>134</v>
      </c>
      <c r="C9" s="92"/>
      <c r="D9" s="93"/>
      <c r="E9" s="8">
        <v>0</v>
      </c>
      <c r="F9" s="12" t="s">
        <v>3</v>
      </c>
      <c r="G9" s="1"/>
    </row>
    <row r="10" spans="1:7" x14ac:dyDescent="0.25">
      <c r="A10" s="1"/>
      <c r="B10" s="91" t="s">
        <v>135</v>
      </c>
      <c r="C10" s="92"/>
      <c r="D10" s="93"/>
      <c r="E10" s="8">
        <v>107998.28099999996</v>
      </c>
      <c r="F10" s="12" t="s">
        <v>3</v>
      </c>
      <c r="G10" s="1"/>
    </row>
    <row r="11" spans="1:7" x14ac:dyDescent="0.25">
      <c r="A11" s="1"/>
      <c r="B11" s="91" t="s">
        <v>136</v>
      </c>
      <c r="C11" s="92"/>
      <c r="D11" s="93"/>
      <c r="E11" s="8">
        <v>475061.44754190231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94" t="s">
        <v>137</v>
      </c>
      <c r="C13" s="95"/>
      <c r="D13" s="95"/>
      <c r="E13" s="95"/>
      <c r="F13" s="96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138</v>
      </c>
      <c r="C15" s="89"/>
      <c r="D15" s="89"/>
      <c r="E15" s="89"/>
      <c r="F15" s="90"/>
      <c r="G15" s="1"/>
    </row>
    <row r="16" spans="1:7" x14ac:dyDescent="0.25">
      <c r="A16" s="1"/>
      <c r="B16" s="91" t="s">
        <v>139</v>
      </c>
      <c r="C16" s="92"/>
      <c r="D16" s="93"/>
      <c r="E16" s="8">
        <v>0</v>
      </c>
      <c r="F16" s="12" t="s">
        <v>3</v>
      </c>
      <c r="G16" s="1"/>
    </row>
    <row r="17" spans="1:7" x14ac:dyDescent="0.25">
      <c r="A17" s="1"/>
      <c r="B17" s="91" t="s">
        <v>140</v>
      </c>
      <c r="C17" s="92"/>
      <c r="D17" s="93"/>
      <c r="E17" s="8">
        <v>0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94" t="s">
        <v>141</v>
      </c>
      <c r="C19" s="95"/>
      <c r="D19" s="95"/>
      <c r="E19" s="95"/>
      <c r="F19" s="9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0" t="s">
        <v>123</v>
      </c>
      <c r="C22" s="51"/>
      <c r="D22" s="52"/>
      <c r="E22" s="8">
        <v>3351424.2655632379</v>
      </c>
      <c r="F22" s="12" t="s">
        <v>3</v>
      </c>
      <c r="G22" s="1"/>
    </row>
    <row r="23" spans="1:7" x14ac:dyDescent="0.25">
      <c r="A23" s="1"/>
      <c r="B23" s="50" t="s">
        <v>124</v>
      </c>
      <c r="C23" s="51"/>
      <c r="D23" s="52"/>
      <c r="E23" s="8">
        <v>3318960</v>
      </c>
      <c r="F23" s="12" t="s">
        <v>3</v>
      </c>
      <c r="G23" s="1"/>
    </row>
    <row r="24" spans="1:7" x14ac:dyDescent="0.2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25">
      <c r="A25" s="1"/>
      <c r="B25" s="44" t="s">
        <v>125</v>
      </c>
      <c r="C25" s="45"/>
      <c r="D25" s="46"/>
      <c r="E25" s="34">
        <f>E22-(E23-E24)</f>
        <v>32464.265563237946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142</v>
      </c>
      <c r="C28" s="89"/>
      <c r="D28" s="89"/>
      <c r="E28" s="89"/>
      <c r="F28" s="90"/>
      <c r="G28" s="1"/>
    </row>
    <row r="29" spans="1:7" x14ac:dyDescent="0.25">
      <c r="A29" s="1"/>
      <c r="B29" s="85" t="s">
        <v>143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144</v>
      </c>
      <c r="C32" s="89"/>
      <c r="D32" s="89"/>
      <c r="E32" s="89"/>
      <c r="F32" s="90"/>
      <c r="G32" s="1"/>
    </row>
    <row r="33" spans="1:7" x14ac:dyDescent="0.2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25">
      <c r="A35" s="1"/>
      <c r="B35" s="100" t="s">
        <v>145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25">
      <c r="A36" s="1"/>
      <c r="B36" s="97"/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12io+WxAxV5Na5j1Z8M5kpn2GE87HbGebRK57ZFfJQlsXSmiK9NDsLsMvLTQ9YWD8qkAF/gZmrjhj4hyEKJGA==" saltValue="sPfp1Dl+qonQYnlwKLWdD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25">
      <c r="A10" s="1"/>
      <c r="B10" s="36" t="s">
        <v>149</v>
      </c>
      <c r="C10" s="3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jgMmEw2Q2m1jCzy6moljPuMDUOEGewkA9RbYMdIXVZntxP2qYmLa2X6d9R2468VRBdICszIddVGBUXj2papCg==" saltValue="QXQcxXykTQDMTAG/DVpjI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2021-10-04T11:13:38Z</dcterms:modified>
</cp:coreProperties>
</file>