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Kvarmløse-Tølløse Vandværk (V115)\ØR2025\"/>
    </mc:Choice>
  </mc:AlternateContent>
  <xr:revisionPtr revIDLastSave="0" documentId="13_ncr:1_{60B410B3-83CB-4575-9A00-8D77225440EC}"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<sst xmlns="http://schemas.openxmlformats.org/spreadsheetml/2006/main" count="333" uniqueCount="144">
  <si>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</si>
  <si>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</si>
  <si>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</si>
  <si>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</si>
  <si>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</si>
  <si>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</si>
  <si>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</si>
  <si>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</si>
  <si>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</si>
  <si>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</si>
  <si>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</si>
  <si>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</si>
  <si>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</si>
  <si>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</si>
  <si>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</si>
  <si>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</si>
  <si>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</si>
  <si>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</si>
  <si>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</si>
  <si>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</si>
  <si>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</si>
  <si>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</si>
  <si>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</si>
  <si>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</si>
  <si>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</si>
  <si>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</si>
  <si>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</si>
  <si>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</si>
  <si>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</si>
  <si>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</si>
  <si>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</si>
  <si>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</si>
  <si>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</si>
  <si>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</si>
  <si>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</si>
  <si>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</si>
  <si>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</si>
  <si>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</si>
  <si>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</si>
  <si>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</si>
  <si>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</si>
  <si>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</si>
  <si>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</si>
  <si>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</si>
  <si>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</si>
  <si>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</si>
  <si>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</si>
  <si>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</si>
  <si>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</si>
  <si>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</si>
  <si>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</si>
  <si>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</si>
  <si>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</si>
  <si>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</si>
  <si>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</si>
  <si>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</si>
  <si>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</si>
  <si>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</si>
  <si>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</si>
  <si>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</si>
  <si>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</si>
  <si>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</si>
  <si>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</si>
  <si>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</si>
  <si>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</si>
  <si>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</si>
  <si>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</si>
  <si>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</si>
  <si>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</si>
  <si>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</si>
  <si>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</si>
  <si>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</si>
  <si>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</si>
  <si>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</si>
  <si>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</si>
  <si>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</si>
  <si>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</si>
  <si>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</si>
  <si>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</si>
  <si>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</si>
  <si>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</si>
  <si>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</si>
  <si>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</si>
  <si>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</si>
  <si>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</si>
  <si>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</si>
  <si>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</si>
  <si>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</si>
  <si>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</si>
  <si>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</si>
  <si>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</si>
  <si>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</si>
  <si>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</si>
  <si>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</si>
  <si>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</si>
  <si>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</si>
  <si>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</si>
  <si>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</si>
  <si>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</si>
  <si>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</si>
  <si>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</si>
  <si>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</si>
  <si>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</si>
  <si>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</si>
  <si>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</si>
  <si>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</si>
  <si>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</si>
  <si>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</si>
  <si>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</si>
  <si>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</si>
  <si>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</si>
  <si>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</si>
  <si>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</si>
  <si>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</si>
  <si>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</si>
  <si>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</si>
  <si>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</si>
  <si>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</si>
  <si>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</si>
  <si>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</si>
  <si>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</si>
  <si>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</si>
  <si>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</si>
  <si>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</si>
  <si>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</si>
  <si>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</si>
  <si>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</si>
  <si>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</si>
  <si>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</si>
  <si>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</si>
  <si>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</si>
  <si>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</si>
  <si>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</si>
  <si>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</si>
  <si>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</si>
  <si>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</si>
  <si>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</si>
  <si>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</si>
  <si>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Nye tilslutninger i året</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</si>
  <si>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</si>
  <si>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</si>
  <si>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</si>
  <si>
    <t>Afgift for ledningsført vand</t>
  </si>
  <si>
    <t>Afgift til Forsyningssekretariatet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</si>
</sst>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3"/>
    </row>
    <row r="7" spans="1:7" ht="15" customHeight="1" x14ac:dyDescent="0.25">
      <c r="A7" s="1"/>
      <c r="B7" s="3"/>
      <c r="C7" s="79"/>
      <c r="D7" s="79"/>
      <c r="E7" s="79"/>
      <c r="F7" s="79"/>
      <c r="G7" s="3"/>
    </row>
    <row r="8" spans="1:7" ht="15.75" x14ac:dyDescent="0.25">
      <c r="A8" s="1"/>
      <c r="B8" s="4"/>
      <c r="C8" s="81" t="s">
        <v>118</v>
      </c>
      <c r="D8" s="81"/>
      <c r="E8" s="81"/>
      <c r="F8" s="81"/>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80" t="s">
        <v>5</v>
      </c>
      <c r="D11" s="80"/>
      <c r="E11" s="80"/>
      <c r="F11" s="80"/>
      <c r="G11" s="5"/>
    </row>
    <row r="12" spans="1:7" x14ac:dyDescent="0.25">
      <c r="A12" s="1"/>
      <c r="B12" s="1"/>
      <c r="C12" s="1"/>
      <c r="D12" s="1"/>
      <c r="E12" s="1"/>
      <c r="F12" s="1"/>
      <c r="G12" s="1"/>
    </row>
    <row r="13" spans="1:7" x14ac:dyDescent="0.25">
      <c r="A13" s="1"/>
      <c r="B13" s="6" t="s">
        <v>6</v>
      </c>
      <c r="C13" s="76" t="s">
        <v>112</v>
      </c>
      <c r="D13" s="77"/>
      <c r="E13" s="77"/>
      <c r="F13" s="78"/>
      <c r="G13" s="1"/>
    </row>
    <row r="14" spans="1:7" x14ac:dyDescent="0.25">
      <c r="A14" s="1"/>
      <c r="B14" s="6" t="s">
        <v>14</v>
      </c>
      <c r="C14" s="76" t="s">
        <v>115</v>
      </c>
      <c r="D14" s="77"/>
      <c r="E14" s="77"/>
      <c r="F14" s="78"/>
      <c r="G14" s="1"/>
    </row>
    <row r="15" spans="1:7" x14ac:dyDescent="0.25">
      <c r="A15" s="1"/>
      <c r="B15" s="6" t="s">
        <v>25</v>
      </c>
      <c r="C15" s="76" t="s">
        <v>88</v>
      </c>
      <c r="D15" s="77"/>
      <c r="E15" s="77"/>
      <c r="F15" s="78"/>
      <c r="G15" s="1"/>
    </row>
    <row r="16" spans="1:7" x14ac:dyDescent="0.25">
      <c r="A16" s="1"/>
      <c r="B16" s="6" t="s">
        <v>26</v>
      </c>
      <c r="C16" s="76" t="s">
        <v>113</v>
      </c>
      <c r="D16" s="77"/>
      <c r="E16" s="77"/>
      <c r="F16" s="78"/>
      <c r="G16" s="1"/>
    </row>
    <row r="17" spans="1:7" x14ac:dyDescent="0.25">
      <c r="A17" s="1"/>
      <c r="B17" s="6" t="s">
        <v>41</v>
      </c>
      <c r="C17" s="76" t="s">
        <v>116</v>
      </c>
      <c r="D17" s="77"/>
      <c r="E17" s="77"/>
      <c r="F17" s="78"/>
      <c r="G17" s="1"/>
    </row>
    <row r="18" spans="1:7" x14ac:dyDescent="0.25">
      <c r="A18" s="1"/>
      <c r="B18" s="6" t="s">
        <v>7</v>
      </c>
      <c r="C18" s="73" t="s">
        <v>11</v>
      </c>
      <c r="D18" s="74"/>
      <c r="E18" s="74"/>
      <c r="F18" s="75"/>
      <c r="G18" s="1"/>
    </row>
    <row r="19" spans="1:7" x14ac:dyDescent="0.25">
      <c r="A19" s="1"/>
      <c r="B19" s="6" t="s">
        <v>8</v>
      </c>
      <c r="C19" s="67" t="s">
        <v>117</v>
      </c>
      <c r="D19" s="68"/>
      <c r="E19" s="68"/>
      <c r="F19" s="69"/>
      <c r="G19" s="1"/>
    </row>
    <row r="20" spans="1:7" x14ac:dyDescent="0.25">
      <c r="A20" s="1"/>
      <c r="B20" s="6" t="s">
        <v>38</v>
      </c>
      <c r="C20" s="67" t="s">
        <v>65</v>
      </c>
      <c r="D20" s="68"/>
      <c r="E20" s="68"/>
      <c r="F20" s="69"/>
      <c r="G20" s="1"/>
    </row>
    <row r="21" spans="1:7" x14ac:dyDescent="0.25">
      <c r="A21" s="1"/>
      <c r="B21" s="6" t="s">
        <v>87</v>
      </c>
      <c r="C21" s="67" t="s">
        <v>62</v>
      </c>
      <c r="D21" s="68"/>
      <c r="E21" s="68"/>
      <c r="F21" s="69"/>
      <c r="G21" s="1"/>
    </row>
    <row r="22" spans="1:7" x14ac:dyDescent="0.25">
      <c r="A22" s="1"/>
      <c r="B22" s="6" t="s">
        <v>72</v>
      </c>
      <c r="C22" s="67" t="s">
        <v>31</v>
      </c>
      <c r="D22" s="68"/>
      <c r="E22" s="68"/>
      <c r="F22" s="69"/>
      <c r="G22" s="1"/>
    </row>
    <row r="23" spans="1:7" x14ac:dyDescent="0.25">
      <c r="A23" s="1"/>
      <c r="B23" s="6" t="s">
        <v>73</v>
      </c>
      <c r="C23" s="67" t="s">
        <v>32</v>
      </c>
      <c r="D23" s="68"/>
      <c r="E23" s="68"/>
      <c r="F23" s="69"/>
      <c r="G23" s="1"/>
    </row>
    <row r="24" spans="1:7" x14ac:dyDescent="0.25">
      <c r="A24" s="1"/>
      <c r="B24" s="6" t="s">
        <v>9</v>
      </c>
      <c r="C24" s="67" t="s">
        <v>44</v>
      </c>
      <c r="D24" s="68"/>
      <c r="E24" s="68"/>
      <c r="F24" s="69"/>
      <c r="G24" s="1"/>
    </row>
    <row r="25" spans="1:7" x14ac:dyDescent="0.25">
      <c r="A25" s="1"/>
      <c r="B25" s="6" t="s">
        <v>34</v>
      </c>
      <c r="C25" s="67" t="s">
        <v>27</v>
      </c>
      <c r="D25" s="68"/>
      <c r="E25" s="68"/>
      <c r="F25" s="69"/>
      <c r="G25" s="1"/>
    </row>
    <row r="26" spans="1:7" x14ac:dyDescent="0.25">
      <c r="A26" s="1"/>
      <c r="B26" s="6" t="s">
        <v>74</v>
      </c>
      <c r="C26" s="70" t="s">
        <v>39</v>
      </c>
      <c r="D26" s="71"/>
      <c r="E26" s="71"/>
      <c r="F26" s="72"/>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6It7UKWyvJEDpemECil6bY3TCC6VxqaL4rbAytiwLaxPhPXqY7NORTYNGpuGZuEh8yMVfdgGHLeFF9BQr3DigA==" saltValue="jZGAOCqL97DwtptjmWQA7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14:F14"/>
    <mergeCell ref="C6:F7"/>
    <mergeCell ref="C19:F19"/>
    <mergeCell ref="C11:F11"/>
    <mergeCell ref="C8:F8"/>
    <mergeCell ref="C15:F15"/>
    <mergeCell ref="C16:F16"/>
    <mergeCell ref="C13:F13"/>
    <mergeCell ref="C17:F17"/>
    <mergeCell ref="C25:F25"/>
    <mergeCell ref="C26:F26"/>
    <mergeCell ref="C18:F18"/>
    <mergeCell ref="C21:F21"/>
    <mergeCell ref="C22:F22"/>
    <mergeCell ref="C24:F24"/>
    <mergeCell ref="C23:F23"/>
    <mergeCell ref="C20:F20"/>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x9uqWIgE9dt5D2Qmxf1sX91pKIzCu9Mr0Q0JsbGcxtxHXULTi35lotI0bSpQtqTJ9QTCbgwp3mzrcbkpOUKeYQ==" saltValue="Zp7dg/kY29QWrNKTiqeEs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SF88DFK+tuX+H3k+8jX5JunBzA0SOeg2q497vXP27n/tMR62Vssqy8Uu1+1fRq8iUKHq5q4tk57OjQ956+42bw==" saltValue="eAvTiloUnds1w7dnae1Yl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t="s">
        <v>138</v>
      </c>
      <c r="C10" s="18">
        <v>101751</v>
      </c>
      <c r="D10" s="12" t="s">
        <v>3</v>
      </c>
      <c r="E10" s="18">
        <v>0</v>
      </c>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101751</v>
      </c>
      <c r="D15" s="11" t="s">
        <v>3</v>
      </c>
      <c r="E15" s="10">
        <f>SUM(E10:E14)</f>
        <v>0</v>
      </c>
      <c r="F15" s="11" t="s">
        <v>3</v>
      </c>
      <c r="G15" s="1"/>
    </row>
    <row r="16" spans="1:7" x14ac:dyDescent="0.25">
      <c r="A16" s="1"/>
      <c r="B16" s="65" t="s">
        <v>108</v>
      </c>
      <c r="C16" s="10">
        <f>C15*(1+'Fane 11. Nøgletal'!C11)^2</f>
        <v>115690.44845318999</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ukUhDHEEsVCF4siNVlY2nF4iEBIOirMLjLJam4/t7l4FoeWlFJEyNoOdz9anO3Kwj7GV9MbZR9F8nq+uw1PF5w==" saltValue="kbPPyj79GBtJrwg9mHFOV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dLcvSUpOgLQPyyiT5GD99OeTYfAZqa8pK88gaVeuBjoXlq7BUIpnFfb8YGJcs2dIPgz1iGBKLeyBRJ3/vKx02A==" saltValue="0d8oGymoMKML5UYbx5rrL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G4/5Zhd337tSUftIH7noIb/SmjjkzhiLg6qezS4YBmeRBMyrVxswRShZ8ypDiDcbaddqo8/cbXFYUygI6PoCbg==" saltValue="26yOZ126yY7XMkStngb3P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140</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oTxNSZWCCWWbprIwfQ3V9acKZx3D0BgihMj63KngVQQUL7M8/uZZgR3EP7Q0l1hHYRYKjqOIqMYunHNbS1jKog==" saltValue="jz8xBV7oejBfX2s2xIu17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3358273.1995804776</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222653.51313218565</v>
      </c>
      <c r="D13" s="44" t="s">
        <v>3</v>
      </c>
      <c r="E13" s="1"/>
    </row>
    <row r="14" spans="1:5" ht="17.100000000000001" customHeight="1" x14ac:dyDescent="0.25">
      <c r="A14" s="1"/>
      <c r="B14" s="22" t="s">
        <v>36</v>
      </c>
      <c r="C14" s="8">
        <f>-SUM(C9,C10:C13)*'Fane 11. Nøgletal'!C16</f>
        <v>-60875.754116115277</v>
      </c>
      <c r="D14" s="44" t="s">
        <v>3</v>
      </c>
      <c r="E14" s="1"/>
    </row>
    <row r="15" spans="1:5" ht="15" customHeight="1" x14ac:dyDescent="0.25">
      <c r="A15" s="1"/>
      <c r="B15" s="41" t="s">
        <v>19</v>
      </c>
      <c r="C15" s="9">
        <f>SUM(C9,C10:C14)</f>
        <v>3520050.9585965481</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1571328.0435800001</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115690.44845318999</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-1966.7376237042301</v>
      </c>
      <c r="D21" s="44" t="s">
        <v>3</v>
      </c>
      <c r="E21" s="1"/>
    </row>
    <row r="22" spans="1:5" ht="15" customHeight="1" x14ac:dyDescent="0.25">
      <c r="A22" s="1"/>
      <c r="B22" s="41" t="s">
        <v>33</v>
      </c>
      <c r="C22" s="9">
        <f>SUM(C19:C21)</f>
        <v>113723.71082948576</v>
      </c>
      <c r="D22" s="47" t="s">
        <v>3</v>
      </c>
      <c r="E22" s="1"/>
    </row>
    <row r="23" spans="1:5" x14ac:dyDescent="0.25">
      <c r="A23" s="1"/>
      <c r="B23" s="46" t="s">
        <v>50</v>
      </c>
      <c r="C23" s="46"/>
      <c r="D23" s="46"/>
      <c r="E23" s="1"/>
    </row>
    <row r="24" spans="1:5" x14ac:dyDescent="0.25">
      <c r="A24" s="1"/>
      <c r="B24" s="41" t="s">
        <v>51</v>
      </c>
      <c r="C24" s="9">
        <f>'Fane 5. Kontrol af ØR2023'!C30</f>
        <v>-253298.58318057377</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4951804.1298254607</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pLKKQ3VfVtueoi2Lob+5BejHbjPLGHKj72oYMhuINAXHGr9TFSCpQIiOK0EI6RABcPpafG767Ltg8ICyLZOCw==" saltValue="8s9iCkZOK5qs/8NWQBbvM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3520050.9585965481</v>
      </c>
      <c r="D9" s="44" t="s">
        <v>3</v>
      </c>
      <c r="E9" s="1"/>
    </row>
    <row r="10" spans="1:5" ht="15" customHeight="1" x14ac:dyDescent="0.25">
      <c r="A10" s="1"/>
      <c r="B10" s="24" t="s">
        <v>17</v>
      </c>
      <c r="C10" s="7">
        <f>C9*'Fane 11. Nøgletal'!C11</f>
        <v>233379.37855495114</v>
      </c>
      <c r="D10" s="44" t="s">
        <v>3</v>
      </c>
      <c r="E10" s="1"/>
    </row>
    <row r="11" spans="1:5" ht="15" customHeight="1" x14ac:dyDescent="0.25">
      <c r="A11" s="1"/>
      <c r="B11" s="24" t="s">
        <v>36</v>
      </c>
      <c r="C11" s="7">
        <f>-SUM(C9:C10)*'Fane 11. Nøgletal'!C16</f>
        <v>-63808.315731575487</v>
      </c>
      <c r="D11" s="44" t="s">
        <v>3</v>
      </c>
      <c r="E11" s="1"/>
    </row>
    <row r="12" spans="1:5" ht="15" customHeight="1" x14ac:dyDescent="0.25">
      <c r="A12" s="1"/>
      <c r="B12" s="51" t="s">
        <v>19</v>
      </c>
      <c r="C12" s="9">
        <f>SUM(C9:C11)</f>
        <v>3689622.0214199233</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1675507.0928693542</v>
      </c>
      <c r="D14" s="47" t="s">
        <v>3</v>
      </c>
      <c r="E14" s="1"/>
    </row>
    <row r="15" spans="1:5" x14ac:dyDescent="0.25">
      <c r="A15" s="1"/>
      <c r="B15" s="46" t="s">
        <v>50</v>
      </c>
      <c r="C15" s="46"/>
      <c r="D15" s="46"/>
      <c r="E15" s="1"/>
    </row>
    <row r="16" spans="1:5" x14ac:dyDescent="0.25">
      <c r="A16" s="1"/>
      <c r="B16" s="47" t="s">
        <v>51</v>
      </c>
      <c r="C16" s="9">
        <f>'Fane 5. Kontrol af ØR2023'!C30</f>
        <v>-253298.58318057377</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5111830.5311087035</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gSjrpglTCZuZLR3iIHxDRHY3L5Aavk4xNi4bMLOl/rEEikfT4Y4i37P7I48Jf3pHcRrn8vjJlB1Sjxg+YN5aw==" saltValue="J8J5nw4OLEmfxlWw2472Q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3689622.0214199233</v>
      </c>
      <c r="D9" s="44" t="s">
        <v>3</v>
      </c>
      <c r="E9" s="1"/>
    </row>
    <row r="10" spans="1:5" ht="15" customHeight="1" x14ac:dyDescent="0.25">
      <c r="A10" s="1"/>
      <c r="B10" s="24" t="s">
        <v>17</v>
      </c>
      <c r="C10" s="7">
        <f>C9*'Fane 11. Nøgletal'!C11</f>
        <v>244621.9400201409</v>
      </c>
      <c r="D10" s="44" t="s">
        <v>3</v>
      </c>
      <c r="E10" s="1"/>
    </row>
    <row r="11" spans="1:5" ht="15" customHeight="1" x14ac:dyDescent="0.25">
      <c r="A11" s="1"/>
      <c r="B11" s="24" t="s">
        <v>36</v>
      </c>
      <c r="C11" s="7">
        <f>-SUM(C9:C10)*'Fane 11. Nøgletal'!C16</f>
        <v>-66882.147344481098</v>
      </c>
      <c r="D11" s="44" t="s">
        <v>3</v>
      </c>
      <c r="E11" s="1"/>
    </row>
    <row r="12" spans="1:5" x14ac:dyDescent="0.25">
      <c r="A12" s="1"/>
      <c r="B12" s="51" t="s">
        <v>19</v>
      </c>
      <c r="C12" s="9">
        <f>SUM(C9:C11)</f>
        <v>3867361.8140955828</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1786593.2131265923</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5653955.0272221752</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6UO4nXe2xCTwTgZXQDXtTwX8Lp8yUAyDTrMWugyTUceO9sdcii6Zay5bhYB6q7eeaG6jz3RRt65HDVOllVH6Yg==" saltValue="LCp4aCeJThutb8ikJzIEY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3867361.8140955828</v>
      </c>
      <c r="D9" s="44" t="s">
        <v>3</v>
      </c>
      <c r="E9" s="1"/>
    </row>
    <row r="10" spans="1:5" ht="15" customHeight="1" x14ac:dyDescent="0.25">
      <c r="A10" s="1"/>
      <c r="B10" s="24" t="s">
        <v>17</v>
      </c>
      <c r="C10" s="7">
        <f>C9*'Fane 11. Nøgletal'!C11</f>
        <v>256406.08827453712</v>
      </c>
      <c r="D10" s="44" t="s">
        <v>3</v>
      </c>
      <c r="E10" s="1"/>
    </row>
    <row r="11" spans="1:5" ht="15" customHeight="1" x14ac:dyDescent="0.25">
      <c r="A11" s="1"/>
      <c r="B11" s="24" t="s">
        <v>36</v>
      </c>
      <c r="C11" s="7">
        <f>-SUM(C9:C10)*'Fane 11. Nøgletal'!C16</f>
        <v>-70104.054340292045</v>
      </c>
      <c r="D11" s="44" t="s">
        <v>3</v>
      </c>
      <c r="E11" s="1"/>
    </row>
    <row r="12" spans="1:5" x14ac:dyDescent="0.25">
      <c r="A12" s="1"/>
      <c r="B12" s="51" t="s">
        <v>19</v>
      </c>
      <c r="C12" s="9">
        <f>SUM(C9:C11)</f>
        <v>4053663.8480298277</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1905044.3431568856</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5958708.1911867131</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mlfbnaZNKNnJRyzkZJh/M+m9nN4icxAodD4Hiu1JgX7gnX5OjfxQsLHJD6kdGEf2BsupoUfbvgGm5hI5jdBBQ==" saltValue="r/5ht0KEZprIsXadzcsQa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3241348.3940068367</v>
      </c>
      <c r="D9" s="44" t="s">
        <v>3</v>
      </c>
      <c r="E9" s="1"/>
    </row>
    <row r="10" spans="1:5" x14ac:dyDescent="0.25">
      <c r="A10" s="1"/>
      <c r="B10" s="22" t="s">
        <v>42</v>
      </c>
      <c r="C10" s="7">
        <v>55154.304799999998</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119848.47065448338</v>
      </c>
      <c r="D13" s="44" t="s">
        <v>3</v>
      </c>
      <c r="E13" s="1"/>
    </row>
    <row r="14" spans="1:5" x14ac:dyDescent="0.25">
      <c r="A14" s="1"/>
      <c r="B14" s="22" t="s">
        <v>36</v>
      </c>
      <c r="C14" s="8">
        <v>-58077.969880842444</v>
      </c>
      <c r="D14" s="44" t="s">
        <v>3</v>
      </c>
      <c r="E14" s="1"/>
    </row>
    <row r="15" spans="1:5" x14ac:dyDescent="0.25">
      <c r="A15" s="1"/>
      <c r="B15" s="41" t="s">
        <v>19</v>
      </c>
      <c r="C15" s="9">
        <v>3358273.1995804776</v>
      </c>
      <c r="D15" s="47" t="s">
        <v>3</v>
      </c>
      <c r="E15" s="1"/>
    </row>
    <row r="16" spans="1:5" x14ac:dyDescent="0.25">
      <c r="A16" s="1"/>
      <c r="B16" s="46" t="s">
        <v>11</v>
      </c>
      <c r="C16" s="46"/>
      <c r="D16" s="46"/>
      <c r="E16" s="1"/>
    </row>
    <row r="17" spans="1:5" x14ac:dyDescent="0.25">
      <c r="A17" s="1"/>
      <c r="B17" s="47" t="s">
        <v>11</v>
      </c>
      <c r="C17" s="9">
        <v>1640127.3707929598</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-47741.631954486948</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4950658.9384189509</v>
      </c>
      <c r="D27" s="11" t="s">
        <v>3</v>
      </c>
      <c r="E27" s="1"/>
    </row>
    <row r="28" spans="1:5" ht="30" customHeight="1" x14ac:dyDescent="0.25">
      <c r="A28" s="1"/>
      <c r="B28" s="85" t="s">
        <v>139</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F69MYoOnwGD8oPI+KKBRtNnMOVRW69pMbZ8LBvdXz4tqNHLMH+5Qi1YkmD/UzwjfkddDyU+KR9K9mQzLs8zvSg==" saltValue="JIGtDwKmfmjIDUi/aMAiO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142</v>
      </c>
      <c r="C10" s="56">
        <v>1377318</v>
      </c>
      <c r="D10" s="12" t="s">
        <v>3</v>
      </c>
      <c r="E10" s="1"/>
    </row>
    <row r="11" spans="1:5" x14ac:dyDescent="0.25">
      <c r="A11" s="1"/>
      <c r="B11" s="55" t="s">
        <v>143</v>
      </c>
      <c r="C11" s="56">
        <v>4682</v>
      </c>
      <c r="D11" s="12" t="s">
        <v>3</v>
      </c>
      <c r="E11" s="1"/>
    </row>
    <row r="12" spans="1:5" x14ac:dyDescent="0.25">
      <c r="A12" s="1"/>
      <c r="B12" s="55"/>
      <c r="C12" s="56"/>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1382000</v>
      </c>
      <c r="D18" s="11" t="s">
        <v>3</v>
      </c>
      <c r="E18" s="1"/>
    </row>
    <row r="19" spans="1:5" x14ac:dyDescent="0.25">
      <c r="A19" s="1"/>
      <c r="B19" s="65" t="s">
        <v>105</v>
      </c>
      <c r="C19" s="10">
        <f>C18*(1+'Fane 11. Nøgletal'!C11)^2</f>
        <v>1571328.0435800001</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sUfosDRiI9Ga9ZpHpBbzW55XTD9yjubYCtAbWwZyxvHi1rgfwJrYdCM/o6s4zUfcUlaYi9qCdItt6wENEiJ/jA==" saltValue="CTWLZYT4MHGA+BvcSopoaw=="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-95483.263908973895</v>
      </c>
      <c r="D9" s="12" t="s">
        <v>3</v>
      </c>
      <c r="E9" s="1"/>
    </row>
    <row r="10" spans="1:5" x14ac:dyDescent="0.25">
      <c r="A10" s="1"/>
      <c r="B10" s="49" t="s">
        <v>122</v>
      </c>
      <c r="C10" s="8">
        <v>-506597.16636114754</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-506597.16636114754</v>
      </c>
      <c r="D15" s="12" t="s">
        <v>3</v>
      </c>
      <c r="E15" s="1"/>
    </row>
    <row r="16" spans="1:5" x14ac:dyDescent="0.25">
      <c r="A16" s="1"/>
      <c r="B16" s="49" t="s">
        <v>126</v>
      </c>
      <c r="C16" s="8">
        <f>IF(SUM(C9)&gt;0,SUM(C9),0)</f>
        <v>0</v>
      </c>
      <c r="D16" s="12" t="s">
        <v>3</v>
      </c>
      <c r="E16" s="1"/>
    </row>
    <row r="17" spans="1:5" ht="26.25" x14ac:dyDescent="0.25">
      <c r="A17" s="1"/>
      <c r="B17" s="62" t="s">
        <v>141</v>
      </c>
      <c r="C17" s="54">
        <f>IF(SUM(C15:C16)&gt;0,0,SUM(C15:C16))</f>
        <v>-506597.16636114754</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4842738.7490569893</v>
      </c>
      <c r="D21" s="12" t="s">
        <v>3</v>
      </c>
      <c r="E21" s="1"/>
    </row>
    <row r="22" spans="1:5" x14ac:dyDescent="0.25">
      <c r="A22" s="1"/>
      <c r="B22" s="49" t="s">
        <v>129</v>
      </c>
      <c r="C22" s="8">
        <v>4006140</v>
      </c>
      <c r="D22" s="12" t="s">
        <v>3</v>
      </c>
      <c r="E22" s="1"/>
    </row>
    <row r="23" spans="1:5" x14ac:dyDescent="0.25">
      <c r="A23" s="1"/>
      <c r="B23" s="49" t="s">
        <v>24</v>
      </c>
      <c r="C23" s="8">
        <v>0</v>
      </c>
      <c r="D23" s="12" t="s">
        <v>3</v>
      </c>
      <c r="E23" s="1"/>
    </row>
    <row r="24" spans="1:5" x14ac:dyDescent="0.25">
      <c r="A24" s="1"/>
      <c r="B24" s="48" t="s">
        <v>130</v>
      </c>
      <c r="C24" s="54">
        <f>C21-C22-C23</f>
        <v>836598.74905698933</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-506597.16636114754</v>
      </c>
      <c r="D28" s="12" t="s">
        <v>3</v>
      </c>
      <c r="E28" s="1"/>
    </row>
    <row r="29" spans="1:5" x14ac:dyDescent="0.25">
      <c r="A29" s="1"/>
      <c r="B29" s="50" t="s">
        <v>37</v>
      </c>
      <c r="C29" s="8">
        <v>2</v>
      </c>
      <c r="D29" s="12" t="s">
        <v>18</v>
      </c>
      <c r="E29" s="1"/>
    </row>
    <row r="30" spans="1:5" x14ac:dyDescent="0.25">
      <c r="A30" s="1"/>
      <c r="B30" s="48" t="s">
        <v>55</v>
      </c>
      <c r="C30" s="9">
        <f>C28/C29</f>
        <v>-253298.58318057377</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2N/RknKiFK/iUtP4F9ijE09X8DndKLk7vQs6xEfuHO+SIuq9TpykkJVYkWd1v97NxlXe5netsyCtKFPJuP9wNg==" saltValue="PjM9bLRGpZqrMwkv/GMkTg=="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c r="D10" s="8" t="s">
        <v>3</v>
      </c>
      <c r="E10" s="1"/>
    </row>
    <row r="11" spans="1:5" x14ac:dyDescent="0.25">
      <c r="A11" s="1"/>
      <c r="B11" s="45" t="s">
        <v>78</v>
      </c>
      <c r="C11" s="40"/>
      <c r="D11" s="8" t="s">
        <v>3</v>
      </c>
      <c r="E11" s="1"/>
    </row>
    <row r="12" spans="1:5" x14ac:dyDescent="0.25">
      <c r="A12" s="1"/>
      <c r="B12" s="45" t="s">
        <v>79</v>
      </c>
      <c r="C12" s="8"/>
      <c r="D12" s="8" t="s">
        <v>3</v>
      </c>
      <c r="E12" s="1"/>
    </row>
    <row r="13" spans="1:5" x14ac:dyDescent="0.25">
      <c r="A13" s="1"/>
      <c r="B13" s="45" t="s">
        <v>80</v>
      </c>
      <c r="C13" s="8"/>
      <c r="D13" s="8" t="s">
        <v>3</v>
      </c>
      <c r="E13" s="1"/>
    </row>
    <row r="14" spans="1:5" x14ac:dyDescent="0.25">
      <c r="A14" s="1"/>
      <c r="B14" s="45" t="s">
        <v>81</v>
      </c>
      <c r="C14" s="8"/>
      <c r="D14" s="8" t="s">
        <v>3</v>
      </c>
      <c r="E14" s="1"/>
    </row>
    <row r="15" spans="1:5" x14ac:dyDescent="0.25">
      <c r="A15" s="1"/>
      <c r="B15" s="45" t="s">
        <v>82</v>
      </c>
      <c r="C15" s="8"/>
      <c r="D15" s="8" t="s">
        <v>3</v>
      </c>
      <c r="E15" s="1"/>
    </row>
    <row r="16" spans="1:5" x14ac:dyDescent="0.25">
      <c r="A16" s="1"/>
      <c r="B16" s="45" t="s">
        <v>83</v>
      </c>
      <c r="C16" s="8"/>
      <c r="D16" s="8" t="s">
        <v>3</v>
      </c>
      <c r="E16" s="1"/>
    </row>
    <row r="17" spans="1:5" x14ac:dyDescent="0.25">
      <c r="A17" s="1"/>
      <c r="B17" s="45" t="s">
        <v>84</v>
      </c>
      <c r="C17" s="8"/>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0ARwPf39uzh1OwgQlZrcNm1/fElXd2UkpEdbyXtHW6H2IzUR9dguwm4QF5Nqf0pGputY4N9c0KsvVHI2aDsHQ==" saltValue="MzodLwMdIAA0NlyupuXxaw=="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15</vt:i4>
      </vt:variant>
    </vt:vector>
  </HeadingPairs>
  <TitlesOfParts>
    <vt:vector size="30"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2024-08-20T10:44:34Z</dcterms:modified>
</cp:coreProperties>
</file>