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OFOR Vand Rødovre AS (V092)\ØR2027\"/>
    </mc:Choice>
  </mc:AlternateContent>
  <xr:revisionPtr revIDLastSave="0" documentId="13_ncr:1_{A0FFC9E9-6D07-4CFE-A077-357CAFCE5F14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Engangstillæg'!$A$1:$G$22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Engangstillæg'!$B$8:$F$20</definedName>
    <definedName name="EngTillæg_Tabel_Værdi">'5.3. Engangstillæg'!$B$20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Engangstillæg'!$A$1:$G$22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0" l="1"/>
  <c r="E18" i="9"/>
  <c r="C18" i="9"/>
  <c r="C23" i="4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20" i="10"/>
  <c r="E19" i="9"/>
  <c r="C20" i="9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E9" i="8"/>
  <c r="C9" i="7" s="1"/>
  <c r="C25" i="7"/>
  <c r="C18" i="3" s="1"/>
  <c r="C16" i="6"/>
  <c r="C16" i="12" l="1"/>
  <c r="C20" i="3" s="1"/>
  <c r="C13" i="3"/>
  <c r="C12" i="3"/>
  <c r="C10" i="7"/>
  <c r="C20" i="7" s="1"/>
  <c r="C11" i="4" s="1"/>
  <c r="C12" i="4" s="1"/>
  <c r="C15" i="4" s="1"/>
  <c r="C19" i="4" s="1"/>
  <c r="C24" i="4" s="1"/>
  <c r="C12" i="11"/>
  <c r="C19" i="3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<sst xmlns="http://schemas.openxmlformats.org/spreadsheetml/2006/main" count="362" uniqueCount="163">
  <si>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</si>
  <si>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</si>
  <si>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</si>
  <si>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</si>
  <si>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</si>
  <si>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</si>
  <si>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</si>
  <si>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</si>
  <si>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</si>
  <si>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</si>
  <si>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</si>
  <si>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</si>
  <si>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</si>
  <si>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</si>
  <si>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</si>
  <si>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</si>
  <si>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</si>
  <si>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</si>
  <si>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</si>
  <si>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</si>
  <si>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</si>
  <si>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</si>
  <si>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</si>
  <si>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</si>
  <si>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</si>
  <si>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</si>
  <si>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</si>
  <si>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</si>
  <si>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</si>
  <si>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</si>
  <si>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</si>
  <si>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</si>
  <si>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</si>
  <si>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</si>
  <si>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</si>
  <si>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</si>
  <si>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</si>
  <si>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</si>
  <si>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</si>
  <si>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</si>
  <si>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</si>
  <si>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</si>
  <si>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</si>
  <si>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</si>
  <si>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</si>
  <si>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</si>
  <si>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</si>
  <si>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</si>
  <si>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</si>
  <si>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</si>
  <si>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</si>
  <si>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</si>
  <si>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</si>
  <si>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</si>
  <si>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</si>
  <si>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</si>
  <si>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</si>
  <si>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</si>
  <si>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</si>
  <si>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</si>
  <si>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</si>
  <si>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</si>
  <si>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</si>
  <si>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</si>
  <si>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</si>
  <si>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</si>
  <si>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</si>
  <si>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</si>
  <si>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</si>
  <si>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</si>
  <si>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</si>
  <si>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</si>
  <si>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</si>
  <si>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</si>
  <si>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</si>
  <si>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</si>
  <si>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</si>
  <si>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</si>
  <si>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</si>
  <si>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</si>
  <si>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</si>
  <si>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</si>
  <si>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</si>
  <si>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</si>
  <si>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</si>
  <si>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</si>
  <si>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</si>
  <si>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</si>
  <si>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</si>
  <si>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</si>
  <si>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</si>
  <si>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</si>
  <si>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</si>
  <si>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</si>
  <si>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</si>
  <si>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</si>
  <si>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</si>
  <si>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</si>
  <si>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</si>
  <si>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</si>
  <si>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</si>
  <si>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</si>
  <si>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</si>
  <si>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</si>
  <si>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</si>
  <si>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</si>
  <si>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</si>
  <si>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</si>
  <si>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</si>
  <si>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</si>
  <si>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</si>
  <si>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</si>
  <si>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</si>
  <si>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</si>
  <si>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</si>
  <si>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</si>
  <si>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</si>
  <si>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</si>
  <si>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</si>
  <si>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</si>
  <si>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</si>
  <si>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</si>
  <si>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</si>
  <si>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</si>
  <si>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</si>
  <si>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</si>
  <si>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</si>
  <si>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</si>
  <si>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</si>
  <si>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</si>
  <si>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</si>
  <si>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</si>
  <si>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</si>
  <si>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</si>
  <si>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</si>
  <si>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</si>
  <si>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</si>
  <si>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</si>
  <si>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</si>
  <si>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</si>
  <si>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</si>
  <si>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</si>
  <si>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</si>
  <si>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</si>
  <si>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</si>
  <si>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</si>
  <si>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</si>
  <si>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</si>
  <si>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</si>
  <si>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</si>
  <si>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Else Sørensens Vej</t>
  </si>
  <si>
    <t>Fjernaflæste målere</t>
  </si>
  <si>
    <t>Ledningsrenovering</t>
  </si>
  <si>
    <t>NIS 2</t>
  </si>
  <si>
    <t>Ledningsomlægning Næsbyvej og Tæbyvej</t>
  </si>
  <si>
    <t>Ledningsomlægning Tørringvej</t>
  </si>
  <si>
    <t>Øget indbyggerantal</t>
  </si>
  <si>
    <t>CSRD</t>
  </si>
  <si>
    <t>Finansieringsomkostninger fjernaflæste målere 2024</t>
  </si>
  <si>
    <t>Finansieringsomkostninger ledningsrenovering 2024</t>
  </si>
  <si>
    <t>Finansieringsomkostninger Tørringvej</t>
  </si>
  <si>
    <t>Økonomisk ramme for 2026</t>
  </si>
  <si>
    <t>Periodevise driftsomkostninger - Espevang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</si>
</sst>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5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3" fontId="3" fillId="2" borderId="0" xfId="0" applyNumberFormat="1" applyFont="1" applyFill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NrfADPQ/DafprD5Z/D5gxiWRCcHKY0aeFIOYvuSC60Aen2dTpmFf1YcKQNenC4zme2klCr7HJ55G/0O/FO+HXg==" saltValue="8iDW290+NklcUsUNfOXS6A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19819428.331725158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1218611.934102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-371515.51664193074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-219857.10421348014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263762.01262013556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20710429.657591883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-3927849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16782580.657591883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5E6xMLRcvzV4NvhDxBG0NZHXWOq/163NZk7W0SwSDMawYLUI/11Gg7YMrJl8TXTASWcDPI2xEqQjK4BZbdbSYQ==" saltValue="hUHzkUFnBvf2CwAVgr8Cc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36426648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1813356.1564740001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Engangstillæg'!C20+'5.3. Engangstillæg'!E20</f>
        <v>4652137.4619121095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42892141.618386112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37559522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5332619.6183861122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3913278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9245897.6183861122</v>
      </c>
      <c r="D19" s="27" t="s">
        <v>31</v>
      </c>
      <c r="E19" s="11"/>
    </row>
    <row r="20" spans="1:5" ht="49.5" customHeight="1" x14ac:dyDescent="0.25">
      <c r="A20" s="11"/>
      <c r="B20" s="49" t="s">
        <v>144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145</v>
      </c>
      <c r="C22" s="26"/>
      <c r="D22" s="27"/>
      <c r="E22" s="11"/>
    </row>
    <row r="23" spans="1:5" ht="27.95" customHeight="1" x14ac:dyDescent="0.25">
      <c r="A23" s="11"/>
      <c r="B23" s="52" t="s">
        <v>146</v>
      </c>
      <c r="C23" s="53">
        <f>100*3913278/(33955006+3909397)</f>
        <v>10.334978739794208</v>
      </c>
      <c r="D23" s="46" t="s">
        <v>147</v>
      </c>
      <c r="E23" s="11"/>
    </row>
    <row r="24" spans="1:5" ht="27.95" customHeight="1" x14ac:dyDescent="0.25">
      <c r="A24" s="11"/>
      <c r="B24" s="52" t="s">
        <v>148</v>
      </c>
      <c r="C24" s="53">
        <f>C19/C12*100</f>
        <v>21.55615753731162</v>
      </c>
      <c r="D24" s="46" t="s">
        <v>147</v>
      </c>
      <c r="E24" s="11"/>
    </row>
    <row r="25" spans="1:5" ht="56.25" customHeight="1" x14ac:dyDescent="0.25">
      <c r="A25" s="11"/>
      <c r="B25" s="49" t="s">
        <v>149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Iw7NxjfvCRa+En/9z8iFfi2Jt+kfJ1iB9XjHzv5jL2YS/lD/4SkZ/oxGG6xYk39IzBXKesfAR/v7YCvz9BtRSg==" saltValue="1apVEqS6SRDIqiB4FOX8A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16977122.569417834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1813356.1564740001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-203375.34811338861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1232324.953946711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19819428.331725158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-1131430.9582946822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161</v>
      </c>
      <c r="C23" s="75">
        <v>18687997.373430476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EOCT+tiN1tLtWKRQqaGSEYdcT4UCZZ36MWhKsTRfJKbIMPRGnfYnzS8bKkgbX2xpmpYl9BroBVXqoMLdnFcu3A==" saltValue="AbcllDq5hNK01v9hhUFtA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10842956.684665313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-216859.13369330627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366757.65970199998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10992855.210674006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-219857.10421348014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10647634.271484518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851854.27439999999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11499488.545884518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-219857.10421348014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iv40jrqlNJMcRJHupeAGYu3aK82DEY0OYPDloYvnx0sN0SiASQqd1FoUbsP0IU4W9vbazYK/uh+FvOB/7i8VNQ==" saltValue="Hnw/ygc5JSF0v3jCYsTzW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6915.0508271400031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2643100.4110849695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141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2650015.4619121095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Ls+zb3FjtCnpTzAlPxHYtfjwn6yA1jN2tW+nzy2qXSrPcUXxCurjvCGF3aqiK6b8A8ZLHoim5G0jFo4dsA2yug==" saltValue="OsgSbT2dfsT0//ah9HLm6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12812613.415334079</v>
      </c>
      <c r="D9" s="33">
        <v>11782518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86745.949172859997</v>
      </c>
      <c r="D10" s="33">
        <v>93661</v>
      </c>
      <c r="E10" s="33">
        <f t="shared" ref="E10:E19" si="0">MAX(D10-C10,0)</f>
        <v>6915.0508271400031</v>
      </c>
      <c r="F10" s="46" t="s">
        <v>31</v>
      </c>
      <c r="G10" s="11"/>
    </row>
    <row r="11" spans="1:7" ht="41.25" customHeight="1" x14ac:dyDescent="0.25">
      <c r="A11" s="11"/>
      <c r="B11" s="94" t="s">
        <v>139</v>
      </c>
      <c r="C11" s="33">
        <v>7209788.5889150305</v>
      </c>
      <c r="D11" s="33">
        <v>9852889</v>
      </c>
      <c r="E11" s="33">
        <f t="shared" si="0"/>
        <v>2643100.4110849695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23531.262800240002</v>
      </c>
      <c r="D12" s="33">
        <v>22152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5" t="s">
        <v>141</v>
      </c>
      <c r="C13" s="33">
        <v>448052.48057123</v>
      </c>
      <c r="D13" s="33">
        <v>269004</v>
      </c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Js0o9K16F/RhkAZv/PXOAktw6y1c2U2fuurp+dl1SGVKL61lfIuCTzleDZ/8TsCFyWAQpA6iIGqBrUWcWjM4RQ==" saltValue="iJ7earpnnPhKdAvH29aeR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150</v>
      </c>
      <c r="C10" s="33">
        <v>0</v>
      </c>
      <c r="D10" s="46" t="s">
        <v>31</v>
      </c>
      <c r="E10" s="33">
        <v>53541</v>
      </c>
      <c r="F10" s="46" t="s">
        <v>31</v>
      </c>
      <c r="G10" s="11"/>
    </row>
    <row r="11" spans="1:7" ht="15" customHeight="1" x14ac:dyDescent="0.25">
      <c r="A11" s="11"/>
      <c r="B11" s="115" t="s">
        <v>151</v>
      </c>
      <c r="C11" s="33">
        <v>0</v>
      </c>
      <c r="D11" s="46" t="s">
        <v>31</v>
      </c>
      <c r="E11" s="33">
        <v>129587</v>
      </c>
      <c r="F11" s="46" t="s">
        <v>31</v>
      </c>
      <c r="G11" s="11"/>
    </row>
    <row r="12" spans="1:7" ht="15" customHeight="1" x14ac:dyDescent="0.25">
      <c r="A12" s="11"/>
      <c r="B12" s="115" t="s">
        <v>152</v>
      </c>
      <c r="C12" s="33">
        <v>0</v>
      </c>
      <c r="D12" s="46" t="s">
        <v>31</v>
      </c>
      <c r="E12" s="33">
        <v>496489</v>
      </c>
      <c r="F12" s="46" t="s">
        <v>31</v>
      </c>
      <c r="G12" s="11"/>
    </row>
    <row r="13" spans="1:7" ht="15" customHeight="1" x14ac:dyDescent="0.25">
      <c r="A13" s="11"/>
      <c r="B13" s="115" t="s">
        <v>153</v>
      </c>
      <c r="C13" s="33">
        <v>105123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15" t="s">
        <v>154</v>
      </c>
      <c r="C14" s="33">
        <v>0</v>
      </c>
      <c r="D14" s="46" t="s">
        <v>31</v>
      </c>
      <c r="E14" s="33">
        <v>116222</v>
      </c>
      <c r="F14" s="46" t="s">
        <v>31</v>
      </c>
      <c r="G14" s="11"/>
    </row>
    <row r="15" spans="1:7" ht="15" customHeight="1" x14ac:dyDescent="0.25">
      <c r="A15" s="11"/>
      <c r="B15" s="115" t="s">
        <v>155</v>
      </c>
      <c r="C15" s="33">
        <v>0</v>
      </c>
      <c r="D15" s="46" t="s">
        <v>31</v>
      </c>
      <c r="E15" s="33">
        <v>3049</v>
      </c>
      <c r="F15" s="46" t="s">
        <v>31</v>
      </c>
      <c r="G15" s="11"/>
    </row>
    <row r="16" spans="1:7" ht="15" customHeight="1" x14ac:dyDescent="0.25">
      <c r="A16" s="11"/>
      <c r="B16" s="115" t="s">
        <v>156</v>
      </c>
      <c r="C16" s="33">
        <v>223764</v>
      </c>
      <c r="D16" s="46" t="s">
        <v>31</v>
      </c>
      <c r="E16" s="33">
        <v>0</v>
      </c>
      <c r="F16" s="46" t="s">
        <v>31</v>
      </c>
      <c r="G16" s="11"/>
    </row>
    <row r="17" spans="1:7" ht="15" customHeight="1" x14ac:dyDescent="0.25">
      <c r="A17" s="11"/>
      <c r="B17" s="115" t="s">
        <v>162</v>
      </c>
      <c r="C17" s="33">
        <v>22086</v>
      </c>
      <c r="D17" s="46" t="s">
        <v>31</v>
      </c>
      <c r="E17" s="33">
        <v>0</v>
      </c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350973</v>
      </c>
      <c r="D18" s="98" t="s">
        <v>31</v>
      </c>
      <c r="E18" s="97">
        <f>SUM(E10:E17)</f>
        <v>798888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-7019.46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22804.119701999996</v>
      </c>
      <c r="D21" s="46" t="s">
        <v>31</v>
      </c>
      <c r="E21" s="33">
        <f>SUM(E18:E20)*'8. Nøgletal'!C9</f>
        <v>52966.274399999995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366757.65970199998</v>
      </c>
      <c r="D22" s="98" t="s">
        <v>31</v>
      </c>
      <c r="E22" s="97">
        <f>SUM(E18:E21)</f>
        <v>851854.27439999999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SaNhwc9ikMmA5XYDXhrDntnscrrpPq5Te91ODcZLl6m++VDi5XRUtpLYGZ0nWRClAQLqgffU5OaZdpixbma9Qw==" saltValue="D9ApnLWdmpmzVTkWCZcTe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22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6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157</v>
      </c>
      <c r="C10" s="33">
        <v>30421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150</v>
      </c>
      <c r="C11" s="33">
        <v>0</v>
      </c>
      <c r="D11" s="46" t="s">
        <v>31</v>
      </c>
      <c r="E11" s="33">
        <v>30854</v>
      </c>
      <c r="F11" s="46" t="s">
        <v>31</v>
      </c>
      <c r="G11" s="11"/>
    </row>
    <row r="12" spans="1:7" ht="15" customHeight="1" x14ac:dyDescent="0.25">
      <c r="A12" s="11"/>
      <c r="B12" s="115" t="s">
        <v>158</v>
      </c>
      <c r="C12" s="33">
        <v>0</v>
      </c>
      <c r="D12" s="46" t="s">
        <v>31</v>
      </c>
      <c r="E12" s="33">
        <v>96674</v>
      </c>
      <c r="F12" s="46" t="s">
        <v>31</v>
      </c>
      <c r="G12" s="11"/>
    </row>
    <row r="13" spans="1:7" ht="15" customHeight="1" x14ac:dyDescent="0.25">
      <c r="A13" s="11"/>
      <c r="B13" s="115" t="s">
        <v>159</v>
      </c>
      <c r="C13" s="33">
        <v>0</v>
      </c>
      <c r="D13" s="46" t="s">
        <v>31</v>
      </c>
      <c r="E13" s="33">
        <v>177547</v>
      </c>
      <c r="F13" s="46" t="s">
        <v>31</v>
      </c>
      <c r="G13" s="11"/>
    </row>
    <row r="14" spans="1:7" ht="15" customHeight="1" x14ac:dyDescent="0.25">
      <c r="A14" s="11"/>
      <c r="B14" s="115" t="s">
        <v>151</v>
      </c>
      <c r="C14" s="33">
        <v>0</v>
      </c>
      <c r="D14" s="46" t="s">
        <v>31</v>
      </c>
      <c r="E14" s="33">
        <v>12134</v>
      </c>
      <c r="F14" s="46" t="s">
        <v>31</v>
      </c>
      <c r="G14" s="11"/>
    </row>
    <row r="15" spans="1:7" ht="15" customHeight="1" x14ac:dyDescent="0.25">
      <c r="A15" s="11"/>
      <c r="B15" s="115" t="s">
        <v>152</v>
      </c>
      <c r="C15" s="33">
        <v>0</v>
      </c>
      <c r="D15" s="46" t="s">
        <v>31</v>
      </c>
      <c r="E15" s="33">
        <v>300649</v>
      </c>
      <c r="F15" s="46" t="s">
        <v>31</v>
      </c>
      <c r="G15" s="11"/>
    </row>
    <row r="16" spans="1:7" ht="15" customHeight="1" x14ac:dyDescent="0.25">
      <c r="A16" s="11"/>
      <c r="B16" s="115" t="s">
        <v>160</v>
      </c>
      <c r="C16" s="33">
        <v>0</v>
      </c>
      <c r="D16" s="46" t="s">
        <v>31</v>
      </c>
      <c r="E16" s="33">
        <v>24818</v>
      </c>
      <c r="F16" s="46" t="s">
        <v>31</v>
      </c>
      <c r="G16" s="11"/>
    </row>
    <row r="17" spans="1:7" ht="15" customHeight="1" x14ac:dyDescent="0.25">
      <c r="A17" s="11"/>
      <c r="B17" s="115" t="s">
        <v>154</v>
      </c>
      <c r="C17" s="33">
        <v>0</v>
      </c>
      <c r="D17" s="46" t="s">
        <v>31</v>
      </c>
      <c r="E17" s="33">
        <v>66975</v>
      </c>
      <c r="F17" s="46" t="s">
        <v>31</v>
      </c>
      <c r="G17" s="11"/>
    </row>
    <row r="18" spans="1:7" ht="15" customHeight="1" x14ac:dyDescent="0.25">
      <c r="A18" s="11"/>
      <c r="B18" s="115" t="s">
        <v>155</v>
      </c>
      <c r="C18" s="33">
        <v>0</v>
      </c>
      <c r="D18" s="46" t="s">
        <v>31</v>
      </c>
      <c r="E18" s="33">
        <v>1757</v>
      </c>
      <c r="F18" s="46" t="s">
        <v>31</v>
      </c>
      <c r="G18" s="11"/>
    </row>
    <row r="19" spans="1:7" ht="15" customHeight="1" x14ac:dyDescent="0.25">
      <c r="A19" s="11"/>
      <c r="B19" s="115" t="s">
        <v>162</v>
      </c>
      <c r="C19" s="33">
        <v>110432</v>
      </c>
      <c r="D19" s="46" t="s">
        <v>31</v>
      </c>
      <c r="E19" s="33">
        <v>0</v>
      </c>
      <c r="F19" s="46" t="s">
        <v>31</v>
      </c>
      <c r="G19" s="11"/>
    </row>
    <row r="20" spans="1:7" ht="15" customHeight="1" x14ac:dyDescent="0.25">
      <c r="A20" s="11"/>
      <c r="B20" s="25" t="s">
        <v>107</v>
      </c>
      <c r="C20" s="97">
        <f>SUM(C10:C19)</f>
        <v>140853</v>
      </c>
      <c r="D20" s="98" t="s">
        <v>31</v>
      </c>
      <c r="E20" s="97">
        <f>SUM(E10:E19)</f>
        <v>711408</v>
      </c>
      <c r="F20" s="98" t="s">
        <v>31</v>
      </c>
      <c r="G20" s="11"/>
    </row>
    <row r="21" spans="1:7" ht="15" customHeight="1" x14ac:dyDescent="0.25">
      <c r="A21" s="11"/>
      <c r="B21" s="11"/>
      <c r="C21" s="11"/>
      <c r="D21" s="11"/>
      <c r="E21" s="11"/>
      <c r="F21" s="11"/>
      <c r="G21" s="11"/>
    </row>
    <row r="22" spans="1:7" ht="15" customHeight="1" x14ac:dyDescent="0.25">
      <c r="A22" s="11"/>
      <c r="B22" s="117"/>
      <c r="C22" s="117"/>
      <c r="D22" s="117"/>
      <c r="E22" s="117"/>
      <c r="F22" s="117"/>
      <c r="G22" s="11"/>
    </row>
  </sheetData>
  <sheetProtection algorithmName="SHA-512" hashValue="FtUJaZ2eHvQX9+t5s41sU5Bgl2dxp1vLm5H07Gey2uWJ+uKOEtcRiE4phtaRjU/pS2LdLlV5l0u4B00IUhX+6g==" saltValue="Fa+TvR+b0AjZfB1rCeyP3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8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9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9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20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qphhAn3qc/LTJLnoQatNE2l5uuQCJI16/6jNu4ssPVe5muoDKrfH+1Q6O8J4IBzGCH8ct/1Jp0ukJuXPrc9lCg==" saltValue="DzNQ7awljkiuuoH+3J+Dy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1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142</v>
      </c>
      <c r="C13" s="121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pWkD4z8EQyy0hBHUBenIlJyBZzLjilG/Jk0M9Vrkp9yV1frcpnqHP/1GdIrcPGXs0OQbAUtImaQgeolm9mXXCA==" saltValue="AZ/nBB3lWobM3XtNeAdqf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2" t="s">
        <v>63</v>
      </c>
      <c r="C9" s="123" t="s">
        <v>65</v>
      </c>
      <c r="D9" s="124"/>
      <c r="E9" s="123" t="s">
        <v>64</v>
      </c>
      <c r="F9" s="124"/>
      <c r="G9" s="123" t="s">
        <v>66</v>
      </c>
      <c r="H9" s="124"/>
      <c r="I9" s="11"/>
    </row>
    <row r="10" spans="1:9" ht="15" customHeight="1" x14ac:dyDescent="0.25">
      <c r="A10" s="11"/>
      <c r="B10" s="118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aWQ5uImiCLTZAj9hk2WyHDrEQ6XO+kPRAvLxbQ//385NSPB93YYC3npKzyKeHDmdM4z3A+ebgKKsk9My5iltPg==" saltValue="+lwGCnxSqc1fZFOBoGku/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5" t="s">
        <v>71</v>
      </c>
      <c r="C9" s="126" t="s">
        <v>53</v>
      </c>
      <c r="D9" s="127"/>
      <c r="E9" s="126" t="s">
        <v>54</v>
      </c>
      <c r="F9" s="127"/>
      <c r="G9" s="11"/>
    </row>
    <row r="10" spans="1:7" ht="15" customHeight="1" x14ac:dyDescent="0.25">
      <c r="A10" s="11"/>
      <c r="B10" s="128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7"/>
      <c r="C14" s="117"/>
      <c r="D14" s="117"/>
      <c r="E14" s="117"/>
      <c r="F14" s="117"/>
      <c r="G14" s="11"/>
    </row>
  </sheetData>
  <sheetProtection algorithmName="SHA-512" hashValue="mR9hLVijjDkIJRMCeYJRewfaG0b3tHqlQGoVdbs+iRLdlzEB6tH6eol6jgSHxrQmdSB5qVV221pkwMS5XuFIbw==" saltValue="XBiHzf41MHhBbjVrRaAev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5" t="s">
        <v>75</v>
      </c>
      <c r="C9" s="129" t="s">
        <v>53</v>
      </c>
      <c r="D9" s="114"/>
      <c r="E9" s="129" t="s">
        <v>54</v>
      </c>
      <c r="F9" s="114"/>
      <c r="G9" s="11"/>
    </row>
    <row r="10" spans="1:7" ht="26.25" customHeight="1" x14ac:dyDescent="0.25">
      <c r="A10" s="11"/>
      <c r="B10" s="130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1" t="s">
        <v>134</v>
      </c>
      <c r="C11" s="132">
        <f>SUM(C10:C10)</f>
        <v>0</v>
      </c>
      <c r="D11" s="133" t="s">
        <v>31</v>
      </c>
      <c r="E11" s="132">
        <f>SUM(E10:E10)</f>
        <v>0</v>
      </c>
      <c r="F11" s="133" t="s">
        <v>31</v>
      </c>
      <c r="G11" s="11"/>
    </row>
    <row r="12" spans="1:7" ht="26.25" customHeight="1" x14ac:dyDescent="0.25">
      <c r="A12" s="11"/>
      <c r="B12" s="131" t="s">
        <v>118</v>
      </c>
      <c r="C12" s="132">
        <f>C11*(1+'8. Nøgletal'!C9)</f>
        <v>0</v>
      </c>
      <c r="D12" s="133" t="s">
        <v>31</v>
      </c>
      <c r="E12" s="132">
        <f>E11*(1+'8. Nøgletal'!C9)</f>
        <v>0</v>
      </c>
      <c r="F12" s="133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7F4TaVKXkaQ0bXDEmt5Os9XyGFFIg1oGBDf72I4FFwvBtQmICwvmcxhTjicOSby7iXqu07sHihmEzroAsmrefA==" saltValue="qDbSM5AAK9KSYuIETcqCt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4" t="s">
        <v>77</v>
      </c>
      <c r="C9" s="4">
        <v>6.6299999999999998E-2</v>
      </c>
      <c r="D9" s="22"/>
    </row>
    <row r="10" spans="1:4" ht="15" customHeight="1" x14ac:dyDescent="0.25">
      <c r="A10" s="11"/>
      <c r="B10" s="134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4" t="s">
        <v>79</v>
      </c>
      <c r="C14" s="5">
        <v>0</v>
      </c>
      <c r="D14" s="22"/>
    </row>
    <row r="15" spans="1:4" ht="15" customHeight="1" x14ac:dyDescent="0.25">
      <c r="A15" s="11"/>
      <c r="B15" s="134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1.7659226427349163E-2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xZpCtq5dYTV5qyD41FDc8LnIVLK7WAqCTF0xFpb3dNkv17eW3f07+gPxxKOPy7XEGe7W9JHQe6hQw8Az5COnXA==" saltValue="G/4Q/IztT9QUOyMLw3V+i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2026-10-01T11:58:23Z</dcterms:modified>
</cp:coreProperties>
</file>