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sthimmerlands Vand AS (S10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s="1"/>
  <c r="E34" i="32" s="1"/>
  <c r="C26" i="15" l="1"/>
  <c r="C30" i="2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<sst xmlns="http://schemas.openxmlformats.org/spreadsheetml/2006/main" count="709" uniqueCount="287">
  <si>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</si>
  <si>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</si>
  <si>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</si>
  <si>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</si>
  <si>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</si>
  <si>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</si>
  <si>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</si>
  <si>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</si>
  <si>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</si>
  <si>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</si>
  <si>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</si>
  <si>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</si>
  <si>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</si>
  <si>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</si>
  <si>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</si>
  <si>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</si>
  <si>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</si>
  <si>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</si>
  <si>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</si>
  <si>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</si>
  <si>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</si>
  <si>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</si>
  <si>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</si>
  <si>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</si>
  <si>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</si>
  <si>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</si>
  <si>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</si>
  <si>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</si>
  <si>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</si>
  <si>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</si>
  <si>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</si>
  <si>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</si>
  <si>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</si>
  <si>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</si>
  <si>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</si>
  <si>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</si>
  <si>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</si>
  <si>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</si>
  <si>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</si>
  <si>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</si>
  <si>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</si>
  <si>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</si>
  <si>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</si>
  <si>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</si>
  <si>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</si>
  <si>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</si>
  <si>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</si>
  <si>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</si>
  <si>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</si>
  <si>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</si>
  <si>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</si>
  <si>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</si>
  <si>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</si>
  <si>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</si>
  <si>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</si>
  <si>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</si>
  <si>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</si>
  <si>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</si>
  <si>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</si>
  <si>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</si>
  <si>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</si>
  <si>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</si>
  <si>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</si>
  <si>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</si>
  <si>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</si>
  <si>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</si>
  <si>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</si>
  <si>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</si>
  <si>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</si>
  <si>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</si>
  <si>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</si>
  <si>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</si>
  <si>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</si>
  <si>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</si>
  <si>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</si>
  <si>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</si>
  <si>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</si>
  <si>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</si>
  <si>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</si>
  <si>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</si>
  <si>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</si>
  <si>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</si>
  <si>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</si>
  <si>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</si>
  <si>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</si>
  <si>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</si>
  <si>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</si>
  <si>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</si>
  <si>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</si>
  <si>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</si>
  <si>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</si>
  <si>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</si>
  <si>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</si>
  <si>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</si>
  <si>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</si>
  <si>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</si>
  <si>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</si>
  <si>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</si>
  <si>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</si>
  <si>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</si>
  <si>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</si>
  <si>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</si>
  <si>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</si>
  <si>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</si>
  <si>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</si>
  <si>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</si>
  <si>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</si>
  <si>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</si>
  <si>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</si>
  <si>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</si>
  <si>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</si>
  <si>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</si>
  <si>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</si>
  <si>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</si>
  <si>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</si>
  <si>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</si>
  <si>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</si>
  <si>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</si>
  <si>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</si>
  <si>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</si>
  <si>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</si>
  <si>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</si>
  <si>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</si>
  <si>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</si>
  <si>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</si>
  <si>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</si>
  <si>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</si>
  <si>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</si>
  <si>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</si>
  <si>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</si>
  <si>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</si>
  <si>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</si>
  <si>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</si>
  <si>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</si>
  <si>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</si>
  <si>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</si>
  <si>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</si>
  <si>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</si>
  <si>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</si>
  <si>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</si>
  <si>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</si>
  <si>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</si>
  <si>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</si>
  <si>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</si>
  <si>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</si>
  <si>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</si>
  <si>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</si>
  <si>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</si>
  <si>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</si>
  <si>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</si>
  <si>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</si>
  <si>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</si>
  <si>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</si>
  <si>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</si>
  <si>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</si>
  <si>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</si>
  <si>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</si>
  <si>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</si>
  <si>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</si>
  <si>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</si>
  <si>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</si>
  <si>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</si>
  <si>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</si>
  <si>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</si>
  <si>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</si>
  <si>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</si>
  <si>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</si>
  <si>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</si>
  <si>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</si>
  <si>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</si>
  <si>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</si>
  <si>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</si>
  <si>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</si>
  <si>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</si>
  <si>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</si>
  <si>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</si>
  <si>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</si>
  <si>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</si>
  <si>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</si>
  <si>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</si>
  <si>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</si>
  <si>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</si>
  <si>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</si>
  <si>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</si>
  <si>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</si>
  <si>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</si>
  <si>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</si>
  <si>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</si>
  <si>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</si>
  <si>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</si>
  <si>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</si>
  <si>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</si>
  <si>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</si>
  <si>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</si>
  <si>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</si>
  <si>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</si>
  <si>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</si>
  <si>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</si>
  <si>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</si>
  <si>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</si>
  <si>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</si>
  <si>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</si>
  <si>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</si>
  <si>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</si>
  <si>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</si>
  <si>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</si>
  <si>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</si>
  <si>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</si>
  <si>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</si>
  <si>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</si>
  <si>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</si>
  <si>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</si>
  <si>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</si>
  <si>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</si>
  <si>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</si>
  <si>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</si>
  <si>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</si>
  <si>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</si>
  <si>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</si>
  <si>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</si>
  <si>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</si>
  <si>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</si>
  <si>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</si>
  <si>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</si>
  <si>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</si>
  <si>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</si>
  <si>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</si>
  <si>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</si>
  <si>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</si>
  <si>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</si>
  <si>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</si>
  <si>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</si>
  <si>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</si>
  <si>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</si>
  <si>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</si>
  <si>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</si>
  <si>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</si>
  <si>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</si>
  <si>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</si>
  <si>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</si>
  <si>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</si>
  <si>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</si>
  <si>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</si>
  <si>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</si>
  <si>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</si>
  <si>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</si>
  <si>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</si>
  <si>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</si>
  <si>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</si>
  <si>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</si>
  <si>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</si>
  <si>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</si>
  <si>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</si>
  <si>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</si>
  <si>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</si>
  <si>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</si>
  <si>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</si>
  <si>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</si>
  <si>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</si>
  <si>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</si>
  <si>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</si>
  <si>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</si>
  <si>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</si>
  <si>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</si>
  <si>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</si>
  <si>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</si>
  <si>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</si>
  <si>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</si>
  <si>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</si>
  <si>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</si>
  <si>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</si>
  <si>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</si>
  <si>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</si>
  <si>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</si>
  <si>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</si>
  <si>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</si>
  <si>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</si>
  <si>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</si>
  <si>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</si>
  <si>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</si>
  <si>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Byggemodning og sommerhuskloakering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</si>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</sst>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285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245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246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160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247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144</v>
      </c>
      <c r="D17" s="77" t="s">
        <v>248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124</v>
      </c>
      <c r="D18" s="74" t="s">
        <v>110</v>
      </c>
      <c r="E18" s="75"/>
      <c r="F18" s="75"/>
      <c r="G18" s="76"/>
      <c r="H18" s="1"/>
      <c r="I18" s="1"/>
    </row>
    <row r="19" spans="1:9" x14ac:dyDescent="0.25">
      <c r="A19" s="1"/>
      <c r="B19" s="1"/>
      <c r="C19" s="6" t="s">
        <v>125</v>
      </c>
      <c r="D19" s="74" t="s">
        <v>111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126</v>
      </c>
      <c r="D21" s="81" t="s">
        <v>13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91</v>
      </c>
      <c r="D22" s="68" t="s">
        <v>249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195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39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127</v>
      </c>
      <c r="D25" s="68" t="s">
        <v>92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128</v>
      </c>
      <c r="D26" s="68" t="s">
        <v>93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129</v>
      </c>
      <c r="D27" s="68" t="s">
        <v>94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16</v>
      </c>
      <c r="D28" s="68" t="s">
        <v>161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41</v>
      </c>
      <c r="D29" s="68" t="s">
        <v>40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42</v>
      </c>
      <c r="D30" s="71" t="s">
        <v>123</v>
      </c>
      <c r="E30" s="72"/>
      <c r="F30" s="72"/>
      <c r="G30" s="7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Br7t/0ds+ltD5xWT+75zg0RyakwJgjtJ6S9XRSxghSjJ0gEyZD+cAX1A5quwtjntQSgG7enGiE32m+m6ejqqQ==" saltValue="wWV/rO9i1scjbC5YUZeed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208</v>
      </c>
      <c r="C8" s="99"/>
      <c r="D8" s="100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2" t="s">
        <v>262</v>
      </c>
      <c r="C10" s="9">
        <v>973184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263</v>
      </c>
      <c r="C11" s="9">
        <v>79433</v>
      </c>
      <c r="D11" s="14" t="s">
        <v>3</v>
      </c>
      <c r="E11" s="1"/>
      <c r="F11" s="1"/>
    </row>
    <row r="12" spans="1:6" x14ac:dyDescent="0.25">
      <c r="A12" s="1"/>
      <c r="B12" s="62" t="s">
        <v>264</v>
      </c>
      <c r="C12" s="9">
        <v>161529</v>
      </c>
      <c r="D12" s="14" t="s">
        <v>3</v>
      </c>
      <c r="E12" s="1"/>
      <c r="F12" s="1"/>
    </row>
    <row r="13" spans="1:6" x14ac:dyDescent="0.25">
      <c r="A13" s="1"/>
      <c r="B13" s="62" t="s">
        <v>265</v>
      </c>
      <c r="C13" s="9">
        <v>173577</v>
      </c>
      <c r="D13" s="14" t="s">
        <v>3</v>
      </c>
      <c r="E13" s="1"/>
      <c r="F13" s="1"/>
    </row>
    <row r="14" spans="1:6" x14ac:dyDescent="0.25">
      <c r="A14" s="1"/>
      <c r="B14" s="62" t="s">
        <v>266</v>
      </c>
      <c r="C14" s="9">
        <v>180924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1568647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1579017.1527658303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8" t="s">
        <v>142</v>
      </c>
      <c r="C19" s="99"/>
      <c r="D19" s="100"/>
      <c r="E19" s="1"/>
      <c r="F19" s="1"/>
    </row>
    <row r="20" spans="1:6" x14ac:dyDescent="0.25">
      <c r="A20" s="1"/>
      <c r="B20" s="62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2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2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2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8"/>
      <c r="C24" s="99"/>
      <c r="D24" s="100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8" t="s">
        <v>115</v>
      </c>
      <c r="C27" s="99"/>
      <c r="D27" s="100"/>
      <c r="E27" s="1"/>
      <c r="F27" s="1"/>
    </row>
    <row r="28" spans="1:6" x14ac:dyDescent="0.25">
      <c r="A28" s="1"/>
      <c r="B28" s="62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2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2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2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8"/>
      <c r="C32" s="99"/>
      <c r="D32" s="100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BmM4onwLiiG+Hu2xsFFAAGBQ6iX+LjEE9H0JoEE1zOfVE1Jjpstvx4+VahTbJ+llOXcuAHEHZnIKhZX+iI0xLg==" saltValue="xzNNEsBWFgVqUDd3YcxRl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268</v>
      </c>
      <c r="C8" s="99"/>
      <c r="D8" s="99"/>
      <c r="E8" s="99"/>
      <c r="F8" s="100"/>
      <c r="G8" s="1"/>
    </row>
    <row r="9" spans="1:7" x14ac:dyDescent="0.25">
      <c r="A9" s="1"/>
      <c r="B9" s="103" t="s">
        <v>269</v>
      </c>
      <c r="C9" s="104"/>
      <c r="D9" s="105"/>
      <c r="E9" s="9">
        <v>8553712.2967758924</v>
      </c>
      <c r="F9" s="14" t="s">
        <v>3</v>
      </c>
      <c r="G9" s="1"/>
    </row>
    <row r="10" spans="1:7" x14ac:dyDescent="0.25">
      <c r="A10" s="1"/>
      <c r="B10" s="103" t="s">
        <v>270</v>
      </c>
      <c r="C10" s="104"/>
      <c r="D10" s="105"/>
      <c r="E10" s="9">
        <v>-2761117.9496842474</v>
      </c>
      <c r="F10" s="14" t="s">
        <v>3</v>
      </c>
      <c r="G10" s="1"/>
    </row>
    <row r="11" spans="1:7" x14ac:dyDescent="0.25">
      <c r="A11" s="1"/>
      <c r="B11" s="103" t="s">
        <v>271</v>
      </c>
      <c r="C11" s="104"/>
      <c r="D11" s="105"/>
      <c r="E11" s="9">
        <v>0</v>
      </c>
      <c r="F11" s="14" t="s">
        <v>3</v>
      </c>
      <c r="G11" s="1"/>
    </row>
    <row r="12" spans="1:7" x14ac:dyDescent="0.25">
      <c r="A12" s="1"/>
      <c r="B12" s="103" t="s">
        <v>272</v>
      </c>
      <c r="C12" s="104"/>
      <c r="D12" s="105"/>
      <c r="E12" s="9">
        <v>8739101.2324282676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8" t="s">
        <v>273</v>
      </c>
      <c r="C14" s="89"/>
      <c r="D14" s="89"/>
      <c r="E14" s="89"/>
      <c r="F14" s="9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274</v>
      </c>
      <c r="C16" s="99"/>
      <c r="D16" s="99"/>
      <c r="E16" s="99"/>
      <c r="F16" s="100"/>
      <c r="G16" s="1"/>
    </row>
    <row r="17" spans="1:7" x14ac:dyDescent="0.25">
      <c r="A17" s="1"/>
      <c r="B17" s="103" t="s">
        <v>275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276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8" t="s">
        <v>277</v>
      </c>
      <c r="C20" s="89"/>
      <c r="D20" s="89"/>
      <c r="E20" s="89"/>
      <c r="F20" s="9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3" t="s">
        <v>213</v>
      </c>
      <c r="C22" s="54"/>
      <c r="D22" s="54"/>
      <c r="E22" s="54"/>
      <c r="F22" s="55"/>
      <c r="G22" s="1"/>
    </row>
    <row r="23" spans="1:7" x14ac:dyDescent="0.25">
      <c r="A23" s="1"/>
      <c r="B23" s="59" t="s">
        <v>214</v>
      </c>
      <c r="C23" s="60"/>
      <c r="D23" s="61"/>
      <c r="E23" s="9">
        <v>78506283.04233101</v>
      </c>
      <c r="F23" s="14" t="s">
        <v>3</v>
      </c>
      <c r="G23" s="1"/>
    </row>
    <row r="24" spans="1:7" x14ac:dyDescent="0.25">
      <c r="A24" s="1"/>
      <c r="B24" s="59" t="s">
        <v>215</v>
      </c>
      <c r="C24" s="60"/>
      <c r="D24" s="61"/>
      <c r="E24" s="9">
        <v>78548655</v>
      </c>
      <c r="F24" s="14" t="s">
        <v>3</v>
      </c>
      <c r="G24" s="1"/>
    </row>
    <row r="25" spans="1:7" x14ac:dyDescent="0.2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56" t="s">
        <v>278</v>
      </c>
      <c r="C26" s="57"/>
      <c r="D26" s="64"/>
      <c r="E26" s="48">
        <f>E23-(E24-E25)</f>
        <v>-42371.957668989897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8" t="s">
        <v>186</v>
      </c>
      <c r="C30" s="99"/>
      <c r="D30" s="99"/>
      <c r="E30" s="99"/>
      <c r="F30" s="100"/>
      <c r="G30" s="1"/>
    </row>
    <row r="31" spans="1:7" x14ac:dyDescent="0.25">
      <c r="A31" s="1"/>
      <c r="B31" s="115" t="s">
        <v>282</v>
      </c>
      <c r="C31" s="116"/>
      <c r="D31" s="117"/>
      <c r="E31" s="9">
        <v>0</v>
      </c>
      <c r="F31" s="14"/>
      <c r="G31" s="1"/>
    </row>
    <row r="32" spans="1:7" x14ac:dyDescent="0.25">
      <c r="A32" s="1"/>
      <c r="B32" s="115" t="s">
        <v>187</v>
      </c>
      <c r="C32" s="116"/>
      <c r="D32" s="117"/>
      <c r="E32" s="9">
        <f>IF(E31&gt;0,IF(AND(E26&lt;0,OR(E31=1,E31=3),ABS(E26)&lt;ABS(SUM(E9:E12))),0,IF(AND(E26&lt;0,OR(E31=1,E31=3),ABS(E26)&gt;ABS(SUM(E9:E12))),(E26+SUM(E9:E12)),IF(AND(E26&lt;0,E31=2,ABS(E26)&lt;ABS(SUM(E10:E12))),0,IF(AND(E26&lt;0,E31=2,ABS(E26)&gt;ABS(SUM(E10:E12))),(E26+SUM(E10:E12)))))),IF(AND(E12&gt;0,E26&gt;0),0,IF(AND(E12&lt;0,E26&lt;0),E12+E26,IF(E12&lt;0,E12,IF(AND(E10&gt;0,E12&gt;0,E26&lt;0,ABS(E12)&gt;ABS(E26)),0,IF(AND(E10&gt;0,E12&gt;0,E26&lt;0,ABS(E12)&lt;ABS(E26)),(ABS(E12)-ABS(E26)),IF(AND(E10&gt;0,E12&gt;0,E26&lt;0,ABS(E12)&gt;ABS(E26)),0,IF(AND(E10&gt;0,E12&gt;0,E26&lt;0,ABS(E12)&lt;ABS(E26)),(ABS(E12)-ABS(E26)),IF(AND(E10&lt;0,E12&gt;0,E26&lt;0,ABS(E11)&gt;ABS(E12)),E26,IF(AND(E10&lt;0,E12&gt;0,E26&lt;0,ABS(E11)&lt;ABS(E12),ABS(SUM(E11,E12))&gt;ABS(E26)),0,IF(AND(E10&lt;0,E12&gt;0,E26&lt;0,ABS(E11)&lt;ABS(E12),ABS(SUM(E11,E12))&lt;ABS(E26)),(ABS(SUM(E11,E12))-ABS(E26)))))))))))))</f>
        <v>0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88" t="s">
        <v>281</v>
      </c>
      <c r="C36" s="89"/>
      <c r="D36" s="89"/>
      <c r="E36" s="89"/>
      <c r="F36" s="9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lDxGDNM2y9DMiOAer7LKhwFtCxL2A6YbK31ptk9dfCtgdE+8Ey4usSnzgE8s1fntXVmpACri9uQ4pwnQa7Gnqg==" saltValue="lzLOeHBqtp8rhtpk+YQcFw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8" t="s">
        <v>217</v>
      </c>
      <c r="C9" s="99"/>
      <c r="D9" s="99"/>
      <c r="E9" s="99"/>
      <c r="F9" s="100"/>
      <c r="G9" s="1"/>
    </row>
    <row r="10" spans="1:7" x14ac:dyDescent="0.25">
      <c r="A10" s="1"/>
      <c r="B10" s="88" t="s">
        <v>118</v>
      </c>
      <c r="C10" s="89"/>
      <c r="D10" s="90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8" t="s">
        <v>109</v>
      </c>
      <c r="C13" s="99"/>
      <c r="D13" s="99"/>
      <c r="E13" s="99"/>
      <c r="F13" s="100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88" t="s">
        <v>220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5eHuueqetsQXqmrZ8ldGxxTsoULFbpxktL0dnbskKOINCyJQe20BsBkp1vAO7qtjSWiUJz/ZxEgsU/cktvQ27Q==" saltValue="2+UtIZeLkaKKsWy+RktK7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178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5" t="s">
        <v>283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8" t="s">
        <v>179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s7jslR6GUHHObhKabQfoVoOY/bTvQRINvzyn6INEhQcdWDy+mHlOoYyPQpRbF4HX0jl8oBQNg50riBH412C1g==" saltValue="GvL415sJzRapxt63TS/+/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280</v>
      </c>
      <c r="C11" s="22">
        <v>328679</v>
      </c>
      <c r="D11" s="14" t="s">
        <v>3</v>
      </c>
      <c r="E11" s="9">
        <v>156275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328679</v>
      </c>
      <c r="D12" s="13" t="s">
        <v>3</v>
      </c>
      <c r="E12" s="12">
        <f>SUM(E10:E11)</f>
        <v>156275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329763.64070000005</v>
      </c>
      <c r="D13" s="13" t="s">
        <v>3</v>
      </c>
      <c r="E13" s="12">
        <f>E12*(1+'Fane 14. Nøgletal'!C14)</f>
        <v>156790.70750000002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u5+69hEZwLjRxnoQyBVyY9XB50+vTYKXAxCSHZ/KR1rs5r8sETB22qAjSHn/e1NHSBz2GIvAxtyTIN8x4qz/A==" saltValue="zfTrjbLmintzOHCZ+0dZc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112</v>
      </c>
      <c r="C8" s="99"/>
      <c r="D8" s="99"/>
      <c r="E8" s="99"/>
      <c r="F8" s="100"/>
      <c r="G8" s="1"/>
    </row>
    <row r="9" spans="1:7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284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113</v>
      </c>
      <c r="C16" s="99"/>
      <c r="D16" s="99"/>
      <c r="E16" s="99"/>
      <c r="F16" s="100"/>
      <c r="G16" s="1"/>
    </row>
    <row r="17" spans="1:7" x14ac:dyDescent="0.2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25">
      <c r="A18" s="1"/>
      <c r="B18" s="25" t="s">
        <v>284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166</v>
      </c>
      <c r="C24" s="99"/>
      <c r="D24" s="99"/>
      <c r="E24" s="99"/>
      <c r="F24" s="100"/>
      <c r="G24" s="1"/>
    </row>
    <row r="25" spans="1:7" x14ac:dyDescent="0.2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25">
      <c r="A26" s="1"/>
      <c r="B26" s="25" t="s">
        <v>284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224</v>
      </c>
      <c r="C32" s="99"/>
      <c r="D32" s="99"/>
      <c r="E32" s="99"/>
      <c r="F32" s="100"/>
      <c r="G32" s="1"/>
    </row>
    <row r="33" spans="1:7" x14ac:dyDescent="0.2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25">
      <c r="A34" s="1"/>
      <c r="B34" s="25" t="s">
        <v>284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mPlPdXiPSuQfF0CSlRK5FFGmkfteWhDA9fb8M31LkqDTSsFjy3/la6G/5b2+esbyY8LappA9IDi1R9GWSIvJw==" saltValue="zMeht1SKQaUmZ0/f8nEWy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103</v>
      </c>
      <c r="C8" s="99"/>
      <c r="D8" s="99"/>
      <c r="E8" s="99"/>
      <c r="F8" s="100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92" t="s">
        <v>10</v>
      </c>
      <c r="C10" s="93"/>
      <c r="D10" s="94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2" t="s">
        <v>26</v>
      </c>
      <c r="C11" s="93"/>
      <c r="D11" s="94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8" t="s">
        <v>105</v>
      </c>
      <c r="C12" s="99"/>
      <c r="D12" s="100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104</v>
      </c>
      <c r="C14" s="99"/>
      <c r="D14" s="99"/>
      <c r="E14" s="99"/>
      <c r="F14" s="100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92" t="s">
        <v>10</v>
      </c>
      <c r="C16" s="93"/>
      <c r="D16" s="94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2" t="s">
        <v>26</v>
      </c>
      <c r="C17" s="93"/>
      <c r="D17" s="94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8" t="s">
        <v>106</v>
      </c>
      <c r="C18" s="99"/>
      <c r="D18" s="100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155</v>
      </c>
      <c r="C20" s="99"/>
      <c r="D20" s="99"/>
      <c r="E20" s="99"/>
      <c r="F20" s="100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92" t="s">
        <v>10</v>
      </c>
      <c r="C22" s="93"/>
      <c r="D22" s="94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2" t="s">
        <v>26</v>
      </c>
      <c r="C23" s="93"/>
      <c r="D23" s="94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8" t="s">
        <v>156</v>
      </c>
      <c r="C24" s="99"/>
      <c r="D24" s="100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227</v>
      </c>
      <c r="C26" s="99"/>
      <c r="D26" s="99"/>
      <c r="E26" s="99"/>
      <c r="F26" s="100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92" t="s">
        <v>10</v>
      </c>
      <c r="C28" s="93"/>
      <c r="D28" s="94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2" t="s">
        <v>26</v>
      </c>
      <c r="C29" s="93"/>
      <c r="D29" s="94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8" t="s">
        <v>228</v>
      </c>
      <c r="C30" s="99"/>
      <c r="D30" s="100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g6Vpum8wnaHiv0pgIg5X1hJVDMfqQHhJZlpnAhFriJ5bCwgAMyVEFTAWYc59yQhoGu+Y10gYy0o8lXjOVmsOw==" saltValue="sRE0zIkT3p8kOgd5073vH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157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158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1+JRFOcFuvijJLiV4Y3pEOXc9aHMQBrGlGfMXjX0eez7cHhtRD8c8KUj3wX/qDNSeLthAfbVPwOdMQFJDbrQIQ==" saltValue="+DOu+7hEUhzv3o98+KB4B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107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108</v>
      </c>
      <c r="C14" s="99"/>
      <c r="D14" s="99"/>
      <c r="E14" s="99"/>
      <c r="F14" s="100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169</v>
      </c>
      <c r="C20" s="99"/>
      <c r="D20" s="99"/>
      <c r="E20" s="99"/>
      <c r="F20" s="100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231</v>
      </c>
      <c r="C26" s="99"/>
      <c r="D26" s="99"/>
      <c r="E26" s="99"/>
      <c r="F26" s="100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6aoW1loabDC4oPQi3oyGUVvKgKS1wE0emR/MU8fk8E6SOL6wD4SBvny3HkDq30hzrVUlFJfmE1Sf8UbT91wpCA==" saltValue="WXfTyIiTQeif8pbQuf9A9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189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2" t="s">
        <v>137</v>
      </c>
      <c r="C9" s="26">
        <v>1.2699999999999999E-2</v>
      </c>
      <c r="D9" s="1"/>
    </row>
    <row r="10" spans="1:4" x14ac:dyDescent="0.25">
      <c r="A10" s="1"/>
      <c r="B10" s="62" t="s">
        <v>138</v>
      </c>
      <c r="C10" s="26">
        <v>1.7500000000000002E-2</v>
      </c>
      <c r="D10" s="1"/>
    </row>
    <row r="11" spans="1:4" x14ac:dyDescent="0.25">
      <c r="A11" s="1"/>
      <c r="B11" s="62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2" t="s">
        <v>253</v>
      </c>
      <c r="C14" s="67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2" t="s">
        <v>139</v>
      </c>
      <c r="C19" s="23">
        <v>9.1000000000000004E-3</v>
      </c>
      <c r="D19" s="1"/>
    </row>
    <row r="20" spans="1:4" x14ac:dyDescent="0.25">
      <c r="A20" s="1"/>
      <c r="B20" s="62" t="s">
        <v>190</v>
      </c>
      <c r="C20" s="23">
        <v>1.77E-2</v>
      </c>
      <c r="D20" s="1"/>
    </row>
    <row r="21" spans="1:4" x14ac:dyDescent="0.25">
      <c r="A21" s="1"/>
      <c r="B21" s="62" t="s">
        <v>191</v>
      </c>
      <c r="C21" s="23">
        <v>8.6999999999999994E-3</v>
      </c>
      <c r="D21" s="1"/>
    </row>
    <row r="22" spans="1:4" x14ac:dyDescent="0.25">
      <c r="A22" s="1"/>
      <c r="B22" s="62" t="s">
        <v>140</v>
      </c>
      <c r="C22" s="41">
        <v>2.8400000000000002E-2</v>
      </c>
      <c r="D22" s="1"/>
    </row>
    <row r="23" spans="1:4" x14ac:dyDescent="0.25">
      <c r="A23" s="1"/>
      <c r="B23" s="62" t="s">
        <v>192</v>
      </c>
      <c r="C23" s="41">
        <v>2.75E-2</v>
      </c>
      <c r="D23" s="1"/>
    </row>
    <row r="24" spans="1:4" x14ac:dyDescent="0.25">
      <c r="A24" s="1"/>
      <c r="B24" s="62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2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czveWFJ22AQKcT9QKpC12NBbv/a8ohuoEs23999WhP/BNSpyaEOUzopMM7dvJ9T8Bdw8KY7riwQVqRjc0GiIcg==" saltValue="ms3PjFRl5MEcvOt2ipWRI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79687664.880393311</v>
      </c>
      <c r="D9" s="8" t="s">
        <v>3</v>
      </c>
      <c r="E9" s="1"/>
    </row>
    <row r="10" spans="1:5" ht="17.100000000000001" customHeight="1" x14ac:dyDescent="0.25">
      <c r="A10" s="1"/>
      <c r="B10" s="50" t="s">
        <v>43</v>
      </c>
      <c r="C10" s="7">
        <f>'Fane 10.1. Varige tillæg'!C13</f>
        <v>329763.64070000005</v>
      </c>
      <c r="D10" s="8" t="s">
        <v>3</v>
      </c>
      <c r="E10" s="1"/>
    </row>
    <row r="11" spans="1:5" ht="17.100000000000001" customHeight="1" x14ac:dyDescent="0.25">
      <c r="A11" s="1"/>
      <c r="B11" s="50" t="s">
        <v>44</v>
      </c>
      <c r="C11" s="9">
        <f>'Fane 10.1. Varige tillæg'!E13</f>
        <v>156790.70750000002</v>
      </c>
      <c r="D11" s="8" t="s">
        <v>3</v>
      </c>
      <c r="E11" s="1"/>
    </row>
    <row r="12" spans="1:5" ht="17.100000000000001" customHeight="1" x14ac:dyDescent="0.2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20</v>
      </c>
      <c r="C16" s="9">
        <f>SUM(C9:C15)*'Fane 14. Nøgletal'!C14</f>
        <v>264574.92345435789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-SUM(C9:C16)*'Fane 5. Individuelt eff. krav'!G12</f>
        <v>-251299.12202369096</v>
      </c>
      <c r="D17" s="8" t="s">
        <v>3</v>
      </c>
      <c r="E17" s="1"/>
    </row>
    <row r="18" spans="1:5" ht="17.100000000000001" customHeight="1" x14ac:dyDescent="0.25">
      <c r="A18" s="1"/>
      <c r="B18" s="50" t="s">
        <v>26</v>
      </c>
      <c r="C18" s="9">
        <f>-'Fane 4.1. Gen. krav - drift'!G40</f>
        <v>-555499.21848240774</v>
      </c>
      <c r="D18" s="8" t="s">
        <v>3</v>
      </c>
      <c r="E18" s="1"/>
    </row>
    <row r="19" spans="1:5" ht="17.100000000000001" customHeight="1" x14ac:dyDescent="0.25">
      <c r="A19" s="1"/>
      <c r="B19" s="50" t="s">
        <v>27</v>
      </c>
      <c r="C19" s="9">
        <f>-'Fane 4.2. Gen. krav - anlæg'!G37</f>
        <v>-781364.49333212432</v>
      </c>
      <c r="D19" s="8" t="s">
        <v>3</v>
      </c>
      <c r="E19" s="1"/>
    </row>
    <row r="20" spans="1:5" ht="17.100000000000001" customHeight="1" x14ac:dyDescent="0.25">
      <c r="A20" s="1"/>
      <c r="B20" s="56" t="s">
        <v>22</v>
      </c>
      <c r="C20" s="10">
        <f>SUM(C9:C19)</f>
        <v>78850631.318209454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1579017.1527658303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80429648.47097528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mUfS3vf4QrlVGVhVqW0w1GxseoghrlNvzE8ETuLNj7qhZl1yek3ILYTBJ/fFyA548nQ4UgzCx2leFQi9eozW+Q==" saltValue="0t6Z6RkSN6tGt1zqXOdmA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78850631.318209454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260207.08335009121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-247150.45075503446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-546185.71858533169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-772340.63981695066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77545161.592402235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1584227.9093699576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79129389.501772195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8hsDadX9oqKoNNbzi5k8e1ZkYpLBeMHRjs9HmfMySW4TdLVNsfSBUzbhcsq+Kv1K76MsulH60vra8l/9c28cIw==" saltValue="5mY30QVmKf6cE7Kgz2o+o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77545161.592402235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255899.03325492737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-243058.56936123519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-537028.36882753007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-763421.00134220708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76257552.686126173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1589455.8614708786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77847008.547597051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PPewSb2pdDDYWP2tIcvI3/r0j5LVXGwSODNErBZPhAZ0kZd++lv3bmlcwnO5GFft9Mg6XcAdlONIBNRh2Mktw==" saltValue="3g6WGr5tJ5d6jw++tmNDA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76257552.686126173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251649.92386421637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-239022.67115392644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-528024.55119576771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-754604.37434506614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74987551.013295621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1594701.0658137326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76582252.079109356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RKIhJgKQVM0hnLvvXX/L8QY3TrXWPqM4m2C2y+QlzTQrJmq+jmOX30wWiSH9I2WwmtHwspvxMtCgpMGlysQr+A==" saltValue="sDhGRDuWvFtMMzQdeXTK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250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88" t="s">
        <v>25</v>
      </c>
      <c r="C9" s="89"/>
      <c r="D9" s="90"/>
      <c r="E9" s="7">
        <v>80199519.229251072</v>
      </c>
      <c r="F9" s="8" t="s">
        <v>3</v>
      </c>
      <c r="G9" s="1"/>
    </row>
    <row r="10" spans="1:7" ht="15" customHeight="1" x14ac:dyDescent="0.25">
      <c r="A10" s="1"/>
      <c r="B10" s="92" t="s">
        <v>43</v>
      </c>
      <c r="C10" s="93"/>
      <c r="D10" s="94"/>
      <c r="E10" s="7">
        <v>0</v>
      </c>
      <c r="F10" s="8" t="s">
        <v>3</v>
      </c>
      <c r="G10" s="1"/>
    </row>
    <row r="11" spans="1:7" ht="15" customHeight="1" x14ac:dyDescent="0.25">
      <c r="A11" s="1"/>
      <c r="B11" s="92" t="s">
        <v>44</v>
      </c>
      <c r="C11" s="93"/>
      <c r="D11" s="94"/>
      <c r="E11" s="9">
        <v>0</v>
      </c>
      <c r="F11" s="8" t="s">
        <v>3</v>
      </c>
      <c r="G11" s="1"/>
    </row>
    <row r="12" spans="1:7" ht="15" customHeight="1" x14ac:dyDescent="0.25">
      <c r="A12" s="1"/>
      <c r="B12" s="92" t="s">
        <v>29</v>
      </c>
      <c r="C12" s="93"/>
      <c r="D12" s="94"/>
      <c r="E12" s="9">
        <v>0</v>
      </c>
      <c r="F12" s="8" t="s">
        <v>3</v>
      </c>
      <c r="G12" s="1"/>
    </row>
    <row r="13" spans="1:7" ht="15" customHeight="1" x14ac:dyDescent="0.25">
      <c r="A13" s="1"/>
      <c r="B13" s="88" t="s">
        <v>28</v>
      </c>
      <c r="C13" s="89"/>
      <c r="D13" s="90"/>
      <c r="E13" s="9">
        <v>0</v>
      </c>
      <c r="F13" s="8" t="s">
        <v>3</v>
      </c>
      <c r="G13" s="1"/>
    </row>
    <row r="14" spans="1:7" ht="15" customHeight="1" x14ac:dyDescent="0.25">
      <c r="A14" s="1"/>
      <c r="B14" s="88" t="s">
        <v>31</v>
      </c>
      <c r="C14" s="89"/>
      <c r="D14" s="90"/>
      <c r="E14" s="9">
        <v>0</v>
      </c>
      <c r="F14" s="8" t="s">
        <v>3</v>
      </c>
      <c r="G14" s="1"/>
    </row>
    <row r="15" spans="1:7" ht="15" customHeight="1" x14ac:dyDescent="0.25">
      <c r="A15" s="1"/>
      <c r="B15" s="88" t="s">
        <v>30</v>
      </c>
      <c r="C15" s="89"/>
      <c r="D15" s="90"/>
      <c r="E15" s="9">
        <v>0</v>
      </c>
      <c r="F15" s="8" t="s">
        <v>3</v>
      </c>
      <c r="G15" s="1"/>
    </row>
    <row r="16" spans="1:7" ht="15" customHeight="1" x14ac:dyDescent="0.25">
      <c r="A16" s="1"/>
      <c r="B16" s="88" t="s">
        <v>20</v>
      </c>
      <c r="C16" s="89"/>
      <c r="D16" s="90"/>
      <c r="E16" s="9">
        <v>1579930.528816246</v>
      </c>
      <c r="F16" s="8" t="s">
        <v>3</v>
      </c>
      <c r="G16" s="1"/>
    </row>
    <row r="17" spans="1:7" ht="15" customHeight="1" x14ac:dyDescent="0.25">
      <c r="A17" s="1"/>
      <c r="B17" s="88" t="s">
        <v>10</v>
      </c>
      <c r="C17" s="89"/>
      <c r="D17" s="90"/>
      <c r="E17" s="9">
        <v>0</v>
      </c>
      <c r="F17" s="8" t="s">
        <v>3</v>
      </c>
      <c r="G17" s="1"/>
    </row>
    <row r="18" spans="1:7" ht="15" customHeight="1" x14ac:dyDescent="0.25">
      <c r="A18" s="1"/>
      <c r="B18" s="88" t="s">
        <v>26</v>
      </c>
      <c r="C18" s="89"/>
      <c r="D18" s="90"/>
      <c r="E18" s="9">
        <f>-'Fane 4.1. Gen. krav - drift'!G34</f>
        <v>-558241.66095570487</v>
      </c>
      <c r="F18" s="8" t="s">
        <v>3</v>
      </c>
      <c r="G18" s="1"/>
    </row>
    <row r="19" spans="1:7" ht="15" customHeight="1" x14ac:dyDescent="0.25">
      <c r="A19" s="1"/>
      <c r="B19" s="88" t="s">
        <v>27</v>
      </c>
      <c r="C19" s="89"/>
      <c r="D19" s="90"/>
      <c r="E19" s="9">
        <f>-'Fane 4.2. Gen. krav - anlæg'!G31</f>
        <v>-1533543.2167183019</v>
      </c>
      <c r="F19" s="8" t="s">
        <v>3</v>
      </c>
      <c r="G19" s="1"/>
    </row>
    <row r="20" spans="1:7" ht="15" customHeight="1" x14ac:dyDescent="0.25">
      <c r="A20" s="1"/>
      <c r="B20" s="56" t="s">
        <v>22</v>
      </c>
      <c r="C20" s="57"/>
      <c r="D20" s="64"/>
      <c r="E20" s="10">
        <f>SUM(E9:E19)</f>
        <v>79687664.880393311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5" t="s">
        <v>13</v>
      </c>
      <c r="C22" s="96"/>
      <c r="D22" s="97"/>
      <c r="E22" s="10">
        <v>1670061.7384466401</v>
      </c>
      <c r="F22" s="11" t="s">
        <v>3</v>
      </c>
      <c r="G22" s="1"/>
    </row>
    <row r="23" spans="1:7" ht="15" customHeight="1" x14ac:dyDescent="0.25">
      <c r="A23" s="1"/>
      <c r="B23" s="98" t="s">
        <v>94</v>
      </c>
      <c r="C23" s="99"/>
      <c r="D23" s="100"/>
      <c r="E23" s="32"/>
      <c r="F23" s="32"/>
      <c r="G23" s="1"/>
    </row>
    <row r="24" spans="1:7" ht="15" customHeight="1" x14ac:dyDescent="0.2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2" t="s">
        <v>89</v>
      </c>
      <c r="C26" s="93"/>
      <c r="D26" s="94"/>
      <c r="E26" s="9">
        <v>0</v>
      </c>
      <c r="F26" s="8" t="s">
        <v>3</v>
      </c>
      <c r="G26" s="1"/>
    </row>
    <row r="27" spans="1:7" ht="15" customHeight="1" x14ac:dyDescent="0.25">
      <c r="A27" s="1"/>
      <c r="B27" s="92" t="s">
        <v>90</v>
      </c>
      <c r="C27" s="93"/>
      <c r="D27" s="93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5" t="s">
        <v>185</v>
      </c>
      <c r="C30" s="96"/>
      <c r="D30" s="96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5" t="s">
        <v>148</v>
      </c>
      <c r="C32" s="96"/>
      <c r="D32" s="97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81357726.618839949</v>
      </c>
      <c r="F33" s="13" t="s">
        <v>3</v>
      </c>
      <c r="G33" s="1"/>
    </row>
    <row r="34" spans="1:7" ht="27" customHeight="1" x14ac:dyDescent="0.25">
      <c r="A34" s="1"/>
      <c r="B34" s="88" t="s">
        <v>252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sQ1zOY4FWhbYNCD6tdx0Hj0q+m/SaY9QCMU8YC69bZLNDB2uoDImpkkQ90B4kfTK/R32Q1LRIUTHkbpXgjcIw==" saltValue="MU/FYYmb9dbZp79brxs4m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1" t="s">
        <v>130</v>
      </c>
      <c r="C2" s="91"/>
      <c r="D2" s="91"/>
      <c r="E2" s="91"/>
      <c r="F2" s="91"/>
      <c r="G2" s="91"/>
      <c r="H2" s="91"/>
      <c r="I2" s="1"/>
    </row>
    <row r="3" spans="1:9" ht="28.5" customHeight="1" x14ac:dyDescent="0.25">
      <c r="A3" s="1"/>
      <c r="B3" s="91"/>
      <c r="C3" s="91"/>
      <c r="D3" s="91"/>
      <c r="E3" s="91"/>
      <c r="F3" s="91"/>
      <c r="G3" s="91"/>
      <c r="H3" s="91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8" t="s">
        <v>56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3" t="s">
        <v>45</v>
      </c>
      <c r="C6" s="104"/>
      <c r="D6" s="104"/>
      <c r="E6" s="104"/>
      <c r="F6" s="105"/>
      <c r="G6" s="24">
        <v>28110869.009620421</v>
      </c>
      <c r="H6" s="14" t="s">
        <v>3</v>
      </c>
      <c r="I6" s="1"/>
    </row>
    <row r="7" spans="1:9" x14ac:dyDescent="0.25">
      <c r="A7" s="1"/>
      <c r="B7" s="88" t="s">
        <v>145</v>
      </c>
      <c r="C7" s="89"/>
      <c r="D7" s="89"/>
      <c r="E7" s="89"/>
      <c r="F7" s="90"/>
      <c r="G7" s="24">
        <v>0</v>
      </c>
      <c r="H7" s="14" t="s">
        <v>3</v>
      </c>
      <c r="I7" s="1"/>
    </row>
    <row r="8" spans="1:9" x14ac:dyDescent="0.25">
      <c r="A8" s="1"/>
      <c r="B8" s="103" t="s">
        <v>46</v>
      </c>
      <c r="C8" s="104"/>
      <c r="D8" s="104"/>
      <c r="E8" s="104"/>
      <c r="F8" s="105"/>
      <c r="G8" s="24">
        <f>SUM(G6:G7)*'Fane 14. Nøgletal'!C29</f>
        <v>562217.38019240845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8" t="s">
        <v>57</v>
      </c>
      <c r="C11" s="99"/>
      <c r="D11" s="99"/>
      <c r="E11" s="99"/>
      <c r="F11" s="99"/>
      <c r="G11" s="99"/>
      <c r="H11" s="100"/>
      <c r="I11" s="1"/>
    </row>
    <row r="12" spans="1:9" x14ac:dyDescent="0.25">
      <c r="A12" s="1"/>
      <c r="B12" s="103" t="s">
        <v>47</v>
      </c>
      <c r="C12" s="104"/>
      <c r="D12" s="104"/>
      <c r="E12" s="104"/>
      <c r="F12" s="105"/>
      <c r="G12" s="24">
        <f>(G6-G8)*(1+'Fane 14. Nøgletal'!C10)</f>
        <v>28030753.032943003</v>
      </c>
      <c r="H12" s="14" t="s">
        <v>3</v>
      </c>
      <c r="I12" s="1"/>
    </row>
    <row r="13" spans="1:9" ht="15" customHeight="1" x14ac:dyDescent="0.25">
      <c r="A13" s="1"/>
      <c r="B13" s="103" t="s">
        <v>146</v>
      </c>
      <c r="C13" s="104"/>
      <c r="D13" s="104"/>
      <c r="E13" s="104"/>
      <c r="F13" s="105"/>
      <c r="G13" s="24">
        <v>0</v>
      </c>
      <c r="H13" s="14" t="s">
        <v>3</v>
      </c>
      <c r="I13" s="1"/>
    </row>
    <row r="14" spans="1:9" x14ac:dyDescent="0.25">
      <c r="A14" s="1"/>
      <c r="B14" s="88" t="s">
        <v>143</v>
      </c>
      <c r="C14" s="89"/>
      <c r="D14" s="89"/>
      <c r="E14" s="89"/>
      <c r="F14" s="90"/>
      <c r="G14" s="24">
        <v>0</v>
      </c>
      <c r="H14" s="14" t="s">
        <v>3</v>
      </c>
      <c r="I14" s="1"/>
    </row>
    <row r="15" spans="1:9" x14ac:dyDescent="0.25">
      <c r="A15" s="1"/>
      <c r="B15" s="109" t="s">
        <v>48</v>
      </c>
      <c r="C15" s="110"/>
      <c r="D15" s="110"/>
      <c r="E15" s="110"/>
      <c r="F15" s="111"/>
      <c r="G15" s="24">
        <v>0</v>
      </c>
      <c r="H15" s="14" t="s">
        <v>3</v>
      </c>
      <c r="I15" s="1"/>
    </row>
    <row r="16" spans="1:9" x14ac:dyDescent="0.2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560615.06065886002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8" t="s">
        <v>58</v>
      </c>
      <c r="C19" s="99"/>
      <c r="D19" s="99"/>
      <c r="E19" s="99"/>
      <c r="F19" s="99"/>
      <c r="G19" s="99"/>
      <c r="H19" s="100"/>
      <c r="I19" s="1"/>
    </row>
    <row r="20" spans="1:9" x14ac:dyDescent="0.2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27950865.386799116</v>
      </c>
      <c r="H20" s="14" t="s">
        <v>3</v>
      </c>
      <c r="I20" s="1"/>
    </row>
    <row r="21" spans="1:9" x14ac:dyDescent="0.25">
      <c r="A21" s="1"/>
      <c r="B21" s="109" t="s">
        <v>51</v>
      </c>
      <c r="C21" s="110"/>
      <c r="D21" s="110"/>
      <c r="E21" s="110"/>
      <c r="F21" s="111"/>
      <c r="G21" s="24">
        <v>0</v>
      </c>
      <c r="H21" s="14" t="s">
        <v>3</v>
      </c>
      <c r="I21" s="1"/>
    </row>
    <row r="22" spans="1:9" x14ac:dyDescent="0.2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559017.30773598235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8" t="s">
        <v>59</v>
      </c>
      <c r="C25" s="99"/>
      <c r="D25" s="99"/>
      <c r="E25" s="99"/>
      <c r="F25" s="99"/>
      <c r="G25" s="99"/>
      <c r="H25" s="100"/>
      <c r="I25" s="1"/>
    </row>
    <row r="26" spans="1:9" x14ac:dyDescent="0.2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27931467.486220676</v>
      </c>
      <c r="H26" s="14" t="s">
        <v>3</v>
      </c>
      <c r="I26" s="1"/>
    </row>
    <row r="27" spans="1:9" x14ac:dyDescent="0.25">
      <c r="A27" s="1"/>
      <c r="B27" s="109" t="s">
        <v>54</v>
      </c>
      <c r="C27" s="110"/>
      <c r="D27" s="110"/>
      <c r="E27" s="110"/>
      <c r="F27" s="111"/>
      <c r="G27" s="24">
        <v>0</v>
      </c>
      <c r="H27" s="14" t="s">
        <v>3</v>
      </c>
      <c r="I27" s="1"/>
    </row>
    <row r="28" spans="1:9" x14ac:dyDescent="0.2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558629.34972441359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8" t="s">
        <v>62</v>
      </c>
      <c r="C31" s="99"/>
      <c r="D31" s="99"/>
      <c r="E31" s="99"/>
      <c r="F31" s="99"/>
      <c r="G31" s="99"/>
      <c r="H31" s="100"/>
      <c r="I31" s="1"/>
    </row>
    <row r="32" spans="1:9" x14ac:dyDescent="0.2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27912083.047785241</v>
      </c>
      <c r="H32" s="14" t="s">
        <v>3</v>
      </c>
      <c r="I32" s="1"/>
    </row>
    <row r="33" spans="1:9" x14ac:dyDescent="0.25">
      <c r="A33" s="1"/>
      <c r="B33" s="103" t="s">
        <v>171</v>
      </c>
      <c r="C33" s="104"/>
      <c r="D33" s="104"/>
      <c r="E33" s="104"/>
      <c r="F33" s="105"/>
      <c r="G33" s="24">
        <v>0</v>
      </c>
      <c r="H33" s="14" t="s">
        <v>3</v>
      </c>
      <c r="I33" s="1"/>
    </row>
    <row r="34" spans="1:9" x14ac:dyDescent="0.2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558241.66095570487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8" t="s">
        <v>232</v>
      </c>
      <c r="C37" s="99"/>
      <c r="D37" s="99"/>
      <c r="E37" s="99"/>
      <c r="F37" s="99"/>
      <c r="G37" s="99"/>
      <c r="H37" s="100"/>
      <c r="I37" s="1"/>
    </row>
    <row r="38" spans="1:9" x14ac:dyDescent="0.2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27444109.063406076</v>
      </c>
      <c r="H38" s="14" t="s">
        <v>3</v>
      </c>
      <c r="I38" s="1"/>
    </row>
    <row r="39" spans="1:9" x14ac:dyDescent="0.25">
      <c r="A39" s="1"/>
      <c r="B39" s="103" t="s">
        <v>236</v>
      </c>
      <c r="C39" s="104"/>
      <c r="D39" s="104"/>
      <c r="E39" s="104"/>
      <c r="F39" s="105"/>
      <c r="G39" s="24">
        <f>SUM('Fane 2.1. Økonomisk ramme 2022'!C10,'Fane 2.1. Økonomisk ramme 2022'!C12,'Fane 2.1. Økonomisk ramme 2022'!C14)*(1+'Fane 14. Nøgletal'!C14)</f>
        <v>330851.86071431008</v>
      </c>
      <c r="H39" s="14" t="s">
        <v>3</v>
      </c>
      <c r="I39" s="1"/>
    </row>
    <row r="40" spans="1:9" x14ac:dyDescent="0.2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555499.21848240774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8" t="s">
        <v>233</v>
      </c>
      <c r="C43" s="99"/>
      <c r="D43" s="99"/>
      <c r="E43" s="99"/>
      <c r="F43" s="99"/>
      <c r="G43" s="99"/>
      <c r="H43" s="100"/>
      <c r="I43" s="1"/>
    </row>
    <row r="44" spans="1:9" x14ac:dyDescent="0.2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27309285.929266583</v>
      </c>
      <c r="H44" s="14" t="s">
        <v>3</v>
      </c>
      <c r="I44" s="1"/>
    </row>
    <row r="45" spans="1:9" x14ac:dyDescent="0.25">
      <c r="A45" s="1"/>
      <c r="B45" s="106" t="s">
        <v>237</v>
      </c>
      <c r="C45" s="107"/>
      <c r="D45" s="107"/>
      <c r="E45" s="107"/>
      <c r="F45" s="108"/>
      <c r="G45" s="24">
        <f>G39*(1+'Fane 14. Nøgletal'!C14)</f>
        <v>331943.67185466731</v>
      </c>
      <c r="H45" s="14" t="s">
        <v>3</v>
      </c>
      <c r="I45" s="1"/>
    </row>
    <row r="46" spans="1:9" x14ac:dyDescent="0.25">
      <c r="A46" s="1"/>
      <c r="B46" s="103" t="s">
        <v>97</v>
      </c>
      <c r="C46" s="104"/>
      <c r="D46" s="104"/>
      <c r="E46" s="104"/>
      <c r="F46" s="105"/>
      <c r="G46" s="24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546185.71858533169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172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26851418.441376504</v>
      </c>
      <c r="H53" s="14" t="s">
        <v>3</v>
      </c>
      <c r="I53" s="1"/>
    </row>
    <row r="54" spans="1:9" x14ac:dyDescent="0.25">
      <c r="A54" s="1"/>
      <c r="B54" s="103" t="s">
        <v>174</v>
      </c>
      <c r="C54" s="104"/>
      <c r="D54" s="104"/>
      <c r="E54" s="104"/>
      <c r="F54" s="105"/>
      <c r="G54" s="24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537028.36882753007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2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26401227.559788387</v>
      </c>
      <c r="H59" s="14" t="s">
        <v>3</v>
      </c>
      <c r="I59" s="1"/>
    </row>
    <row r="60" spans="1:9" x14ac:dyDescent="0.25">
      <c r="A60" s="1"/>
      <c r="B60" s="59" t="s">
        <v>203</v>
      </c>
      <c r="C60" s="60"/>
      <c r="D60" s="60"/>
      <c r="E60" s="60"/>
      <c r="F60" s="61"/>
      <c r="G60" s="24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528024.55119576771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qQfrMj17aKbTgBfVVJsrWp/ZCZqPT8UkoZEGfKWZrttOK6+LC4g3CZIdgvSuZsxsQZKkYJ4QlMaWD75++cpbEQ==" saltValue="5ce+hDkDR3zyQZvRsP3tjQ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8" t="s">
        <v>60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53772690.155610107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489331.48041605199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66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54215817.452009954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224748.14474017272</v>
      </c>
      <c r="H11" s="14" t="s">
        <v>3</v>
      </c>
      <c r="I11" s="1"/>
    </row>
    <row r="12" spans="1:9" x14ac:dyDescent="0.25">
      <c r="A12" s="1"/>
      <c r="B12" s="109" t="s">
        <v>68</v>
      </c>
      <c r="C12" s="110"/>
      <c r="D12" s="110"/>
      <c r="E12" s="110"/>
      <c r="F12" s="111"/>
      <c r="G12" s="24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963598.01106247725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70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54412814.518437184</v>
      </c>
      <c r="H17" s="14" t="s">
        <v>3</v>
      </c>
      <c r="I17" s="1"/>
    </row>
    <row r="18" spans="1:9" x14ac:dyDescent="0.25">
      <c r="A18" s="1"/>
      <c r="B18" s="109" t="s">
        <v>72</v>
      </c>
      <c r="C18" s="110"/>
      <c r="D18" s="110"/>
      <c r="E18" s="110"/>
      <c r="F18" s="111"/>
      <c r="G18" s="24">
        <v>0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963106.81697633816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74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54502666.94317963</v>
      </c>
      <c r="H23" s="14" t="s">
        <v>3</v>
      </c>
      <c r="I23" s="1"/>
    </row>
    <row r="24" spans="1:9" x14ac:dyDescent="0.25">
      <c r="A24" s="1"/>
      <c r="B24" s="109" t="s">
        <v>76</v>
      </c>
      <c r="C24" s="110"/>
      <c r="D24" s="110"/>
      <c r="E24" s="110"/>
      <c r="F24" s="111"/>
      <c r="G24" s="24">
        <v>0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1547875.7411863017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78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53998000.588672601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24">
        <v>0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1533543.2167183019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238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52637590.081281751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157308.11683475002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781364.49333212432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85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52185178.366010174</v>
      </c>
      <c r="H41" s="14" t="s">
        <v>3</v>
      </c>
      <c r="I41" s="1"/>
    </row>
    <row r="42" spans="1:9" x14ac:dyDescent="0.25">
      <c r="A42" s="1"/>
      <c r="B42" s="47" t="s">
        <v>242</v>
      </c>
      <c r="C42" s="60"/>
      <c r="D42" s="60"/>
      <c r="E42" s="60"/>
      <c r="F42" s="61"/>
      <c r="G42" s="24">
        <f>G36*(1+'Fane 14. Nøgletal'!C14)</f>
        <v>157827.2336203047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24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772340.63981695066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181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51582500.090689667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24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763421.00134220708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8" t="s">
        <v>205</v>
      </c>
      <c r="C58" s="99"/>
      <c r="D58" s="99"/>
      <c r="E58" s="99"/>
      <c r="F58" s="99"/>
      <c r="G58" s="99"/>
      <c r="H58" s="100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50986782.050342306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24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754604.37434506614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aXEmF54Fi5sEtVLObWDvjKVvv+BW+uKCMKLjA6CYqFG1tnAjQ3oh40joVloZOXIRdG+2/yDMiXI9pOh0n+XEDA==" saltValue="TNDbMt2SCuTFQKCcJbwIl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1.4819905518589152E-3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0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0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3.1241035457179817E-3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VRFChza4OwhsJSM/BYGgNMXEEOHPKH9JG5cSfrqeoBGo9LS+XpDuLxmU2ZQa8yNPr2sIkuLjBLGoJwmjt+R0mQ==" saltValue="nPDAxRnbLuXEHJ0kn6SyK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2021-09-15T17:15:52Z</dcterms:modified>
</cp:coreProperties>
</file>