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Vallensbæk AS (V093)\ØR2024\"/>
    </mc:Choice>
  </mc:AlternateContent>
  <xr:revisionPtr revIDLastSave="0" documentId="13_ncr:1_{BB31AE79-EC32-4818-8B49-74232B3AA93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27" i="16" s="1"/>
  <c r="E31" i="16" l="1"/>
  <c r="E9" i="2"/>
  <c r="E33" i="16" l="1"/>
  <c r="E17" i="5"/>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<sst xmlns="http://schemas.openxmlformats.org/spreadsheetml/2006/main" count="348" uniqueCount="153">
  <si>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</si>
  <si>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</si>
  <si>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</si>
  <si>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</si>
  <si>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</si>
  <si>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</si>
  <si>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</si>
  <si>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</si>
  <si>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</si>
  <si>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</si>
  <si>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</si>
  <si>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</si>
  <si>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</si>
  <si>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</si>
  <si>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</si>
  <si>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</si>
  <si>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</si>
  <si>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</si>
  <si>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</si>
  <si>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</si>
  <si>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</si>
  <si>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</si>
  <si>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</si>
  <si>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</si>
  <si>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</si>
  <si>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</si>
  <si>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</si>
  <si>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</si>
  <si>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</si>
  <si>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</si>
  <si>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</si>
  <si>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</si>
  <si>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</si>
  <si>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</si>
  <si>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</si>
  <si>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</si>
  <si>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</si>
  <si>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</si>
  <si>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</si>
  <si>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</si>
  <si>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</si>
  <si>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</si>
  <si>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</si>
  <si>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</si>
  <si>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</si>
  <si>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</si>
  <si>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</si>
  <si>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</si>
  <si>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</si>
  <si>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</si>
  <si>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</si>
  <si>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</si>
  <si>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</si>
  <si>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</si>
  <si>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</si>
  <si>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</si>
  <si>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</si>
  <si>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</si>
  <si>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</si>
  <si>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</si>
  <si>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</si>
  <si>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</si>
  <si>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</si>
  <si>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</si>
  <si>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</si>
  <si>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</si>
  <si>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</si>
  <si>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</si>
  <si>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</si>
  <si>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</si>
  <si>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</si>
  <si>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</si>
  <si>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</si>
  <si>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</si>
  <si>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</si>
  <si>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</si>
  <si>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</si>
  <si>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</si>
  <si>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</si>
  <si>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</si>
  <si>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</si>
  <si>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</si>
  <si>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</si>
  <si>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</si>
  <si>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</si>
  <si>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</si>
  <si>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</si>
  <si>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</si>
  <si>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</si>
  <si>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</si>
  <si>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</si>
  <si>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</si>
  <si>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</si>
  <si>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</si>
  <si>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</si>
  <si>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</si>
  <si>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</si>
  <si>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</si>
  <si>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</si>
  <si>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</si>
  <si>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</si>
  <si>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</si>
  <si>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</si>
  <si>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</si>
  <si>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</si>
  <si>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</si>
  <si>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</si>
  <si>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</si>
  <si>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</si>
  <si>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</si>
  <si>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</si>
  <si>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</si>
  <si>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</si>
  <si>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</si>
  <si>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</si>
  <si>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</si>
  <si>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</si>
  <si>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</si>
  <si>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</si>
  <si>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</si>
  <si>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</si>
  <si>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</si>
  <si>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</si>
  <si>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</si>
  <si>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</si>
  <si>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</si>
  <si>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</si>
  <si>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</si>
  <si>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</si>
  <si>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</si>
  <si>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</si>
  <si>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</si>
  <si>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</si>
  <si>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</si>
  <si>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</si>
  <si>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</si>
  <si>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</si>
  <si>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</si>
  <si>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Flytning af ledning pgs svømmehal</t>
  </si>
  <si>
    <t>Øget antal forbrugere</t>
  </si>
  <si>
    <t>Afgift for ledningsført vand</t>
  </si>
  <si>
    <t>Afgift til Forsyningssekretariatet</t>
  </si>
  <si>
    <t>Køb af ydelser og produkter fra andre vandselskaber reguleret af vandsektorloven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</si>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</sst>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128</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80</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26</v>
      </c>
      <c r="D15" s="84" t="s">
        <v>68</v>
      </c>
      <c r="E15" s="85"/>
      <c r="F15" s="85"/>
      <c r="G15" s="86"/>
      <c r="H15" s="1"/>
      <c r="I15" s="1"/>
    </row>
    <row r="16" spans="1:9" x14ac:dyDescent="0.25">
      <c r="A16" s="1"/>
      <c r="B16" s="1"/>
      <c r="C16" s="6" t="s">
        <v>27</v>
      </c>
      <c r="D16" s="84" t="s">
        <v>107</v>
      </c>
      <c r="E16" s="85"/>
      <c r="F16" s="85"/>
      <c r="G16" s="86"/>
      <c r="H16" s="1"/>
      <c r="I16" s="1"/>
    </row>
    <row r="17" spans="1:9" x14ac:dyDescent="0.25">
      <c r="A17" s="1"/>
      <c r="B17" s="1"/>
      <c r="C17" s="6" t="s">
        <v>45</v>
      </c>
      <c r="D17" s="84" t="s">
        <v>108</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78" t="s">
        <v>43</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otQlIiA5qA7rnw1HsgFQWfFaBPn4K6M6hgmDQczw8X96U1QnNoTWy3vmU0+XtjCoOcsCBZjYy/l9bFbjMJU10Q==" saltValue="/mCV67zDtflLYyAWTNKfe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70" t="s">
        <v>133</v>
      </c>
      <c r="C10" s="29">
        <v>0</v>
      </c>
      <c r="D10" s="8">
        <v>0</v>
      </c>
      <c r="E10" s="12" t="s">
        <v>3</v>
      </c>
      <c r="F10" s="8">
        <f>IFERROR(D10/C10,0)</f>
        <v>0</v>
      </c>
      <c r="G10" s="12" t="s">
        <v>3</v>
      </c>
      <c r="H10" s="8">
        <v>0</v>
      </c>
      <c r="I10" s="12" t="s">
        <v>3</v>
      </c>
      <c r="J10" s="8">
        <v>0</v>
      </c>
      <c r="K10" s="12" t="s">
        <v>3</v>
      </c>
      <c r="L10" s="1"/>
    </row>
    <row r="11" spans="1:12" x14ac:dyDescent="0.25">
      <c r="A11" s="1"/>
      <c r="B11" s="58" t="s">
        <v>77</v>
      </c>
      <c r="C11" s="59"/>
      <c r="D11" s="60"/>
      <c r="E11" s="60"/>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05+teLMFxX7DlI+KEoGNCCjvMC1rwNsHPn8SV9TKQfxtyCODrAspQlh+Ayxw3Bcn+kketHNiHkz7Ha1RBqP4Og==" saltValue="pUdQBRDlbedneSZkOJhV5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30</v>
      </c>
      <c r="C8" s="22"/>
      <c r="D8" s="22"/>
      <c r="E8" s="22"/>
      <c r="F8" s="74"/>
      <c r="G8" s="1"/>
    </row>
    <row r="9" spans="1:7" ht="17.25" customHeight="1" x14ac:dyDescent="0.25">
      <c r="A9" s="1"/>
      <c r="B9" s="68" t="s">
        <v>15</v>
      </c>
      <c r="C9" s="68" t="s">
        <v>10</v>
      </c>
      <c r="D9" s="69"/>
      <c r="E9" s="68" t="s">
        <v>23</v>
      </c>
      <c r="F9" s="72"/>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0</v>
      </c>
      <c r="D11" s="12" t="s">
        <v>3</v>
      </c>
      <c r="E11" s="8">
        <v>12848</v>
      </c>
      <c r="F11" s="12" t="s">
        <v>3</v>
      </c>
      <c r="G11" s="1"/>
    </row>
    <row r="12" spans="1:7" x14ac:dyDescent="0.25">
      <c r="A12" s="1"/>
      <c r="B12" s="20" t="s">
        <v>139</v>
      </c>
      <c r="C12" s="19">
        <v>204633</v>
      </c>
      <c r="D12" s="12" t="s">
        <v>3</v>
      </c>
      <c r="E12" s="8">
        <v>0</v>
      </c>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73</v>
      </c>
      <c r="C16" s="10">
        <f>SUM(C10:C15)</f>
        <v>204633</v>
      </c>
      <c r="D16" s="11" t="s">
        <v>3</v>
      </c>
      <c r="E16" s="10">
        <f>SUM(E10:E15)</f>
        <v>12848</v>
      </c>
      <c r="F16" s="11" t="s">
        <v>3</v>
      </c>
      <c r="G16" s="1"/>
    </row>
    <row r="17" spans="1:7" x14ac:dyDescent="0.25">
      <c r="A17" s="1"/>
      <c r="B17" s="73" t="s">
        <v>129</v>
      </c>
      <c r="C17" s="10">
        <f>C16*(1+'Fane 11. Nøgletal'!C16)</f>
        <v>221167.34640000001</v>
      </c>
      <c r="D17" s="11" t="s">
        <v>3</v>
      </c>
      <c r="E17" s="10">
        <f>E16*(1+'Fane 11. Nøgletal'!C16)</f>
        <v>13886.118399999999</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BD/dlMPKae0ZzXa3ELU3F9xGK2wS1YTq5z1e6o0Hm+jX7yN80yNsYygjNF9VMmmdEn8cNe6dpbQVtMyJxBug3A==" saltValue="vZ+BBbr/6IP3z4Ye9wS1S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8" t="s">
        <v>15</v>
      </c>
      <c r="C8" s="68" t="s">
        <v>10</v>
      </c>
      <c r="D8" s="69"/>
      <c r="E8" s="68" t="s">
        <v>23</v>
      </c>
      <c r="F8" s="72"/>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3" t="s">
        <v>130</v>
      </c>
      <c r="C14" s="10">
        <f>SUM(C9:C13)</f>
        <v>0</v>
      </c>
      <c r="D14" s="11" t="s">
        <v>3</v>
      </c>
      <c r="E14" s="10">
        <f>SUM(E9:E13)</f>
        <v>0</v>
      </c>
      <c r="F14" s="11" t="s">
        <v>3</v>
      </c>
      <c r="G14" s="1"/>
    </row>
    <row r="15" spans="1:7" x14ac:dyDescent="0.25">
      <c r="A15" s="1"/>
      <c r="B15" s="73"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KxQQEdRUEFZcSrBiBEO81RWr7+HQNnDZ7ph9AuLa7ldvGiEq8ulBOgFPmEfJkKZWa65y9enTAq3CnF81QIqw==" saltValue="9jTCCQ7/Ls1Kwl4Vf7UUa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1" t="s">
        <v>54</v>
      </c>
      <c r="C9" s="122" t="s">
        <v>10</v>
      </c>
      <c r="D9" s="123"/>
      <c r="E9" s="122" t="s">
        <v>23</v>
      </c>
      <c r="F9" s="123"/>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ugODy4CYHPr7nfrjLHTe25pE6ek2XSHrA0tPBIDlKpWwbXnqBOPBzpOPH+VipzPmls80GbadEU5AdAQlHkJag==" saltValue="bUn4Fr6JeBx1JDYg0xdoY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132</v>
      </c>
      <c r="C9" s="95"/>
      <c r="D9" s="95"/>
      <c r="E9" s="95"/>
      <c r="F9" s="96"/>
      <c r="G9" s="1"/>
    </row>
    <row r="10" spans="1:7" ht="26.25" x14ac:dyDescent="0.25">
      <c r="A10" s="1"/>
      <c r="B10" s="71" t="s">
        <v>16</v>
      </c>
      <c r="C10" s="71" t="s">
        <v>10</v>
      </c>
      <c r="D10" s="72"/>
      <c r="E10" s="71" t="s">
        <v>23</v>
      </c>
      <c r="F10" s="72"/>
      <c r="G10" s="1"/>
    </row>
    <row r="11" spans="1:7" x14ac:dyDescent="0.25">
      <c r="A11" s="1"/>
      <c r="B11" s="49" t="s">
        <v>137</v>
      </c>
      <c r="C11" s="8">
        <v>0</v>
      </c>
      <c r="D11" s="12" t="s">
        <v>3</v>
      </c>
      <c r="E11" s="8">
        <v>0</v>
      </c>
      <c r="F11" s="12" t="s">
        <v>3</v>
      </c>
      <c r="G11" s="1"/>
    </row>
    <row r="12" spans="1:7" x14ac:dyDescent="0.25">
      <c r="A12" s="1"/>
      <c r="B12" s="73" t="s">
        <v>36</v>
      </c>
      <c r="C12" s="10">
        <f>SUM(C11:C11)</f>
        <v>0</v>
      </c>
      <c r="D12" s="11" t="s">
        <v>3</v>
      </c>
      <c r="E12" s="10">
        <f>SUM(E11:E11)</f>
        <v>0</v>
      </c>
      <c r="F12" s="11" t="s">
        <v>3</v>
      </c>
      <c r="G12" s="1"/>
    </row>
    <row r="13" spans="1:7" x14ac:dyDescent="0.25">
      <c r="A13" s="1"/>
      <c r="B13" s="73"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5BflYgvowttc3BZUZpb64Q9d7l1y04i6gO8ISXiPu0qyDJ6fcGPX+MfEOMtSAPXCyxpHZYbph8vLSw/vb3FKQ==" saltValue="CD9igw0KRgOFdurCxBUmP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40</v>
      </c>
      <c r="C20" s="74"/>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BmCiC3qaAYbjmOzuvdgpOafNT0lpk+cIKhQE4uD1pBaeb2cbTJ08hUoi0M8rSOY3EKGSGcQo/PC87GjYM6NY4A==" saltValue="LIFgA3C78sYj95IaCOIri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3890480.2382960189</v>
      </c>
      <c r="F9" s="45" t="s">
        <v>3</v>
      </c>
      <c r="G9" s="1"/>
    </row>
    <row r="10" spans="1:7" ht="17.100000000000001" customHeight="1" x14ac:dyDescent="0.25">
      <c r="A10" s="1"/>
      <c r="B10" s="24" t="s">
        <v>46</v>
      </c>
      <c r="C10" s="45"/>
      <c r="D10" s="45"/>
      <c r="E10" s="7">
        <f>'Fane 8.1. Varige tillæg'!C17+'Fane 8.1. Varige tillæg'!E17</f>
        <v>235053.46480000002</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157493.41643917828</v>
      </c>
      <c r="F13" s="45" t="s">
        <v>3</v>
      </c>
      <c r="G13" s="1"/>
    </row>
    <row r="14" spans="1:7" ht="17.100000000000001" customHeight="1" x14ac:dyDescent="0.25">
      <c r="A14" s="1"/>
      <c r="B14" s="24" t="s">
        <v>40</v>
      </c>
      <c r="C14" s="45"/>
      <c r="D14" s="45"/>
      <c r="E14" s="8">
        <f>-SUM(E9,E10:E13)*'Fane 11. Nøgletal'!C21</f>
        <v>-72811.461032098363</v>
      </c>
      <c r="F14" s="45" t="s">
        <v>3</v>
      </c>
      <c r="G14" s="1"/>
    </row>
    <row r="15" spans="1:7" ht="15" customHeight="1" x14ac:dyDescent="0.25">
      <c r="A15" s="1"/>
      <c r="B15" s="61" t="s">
        <v>19</v>
      </c>
      <c r="C15" s="28"/>
      <c r="D15" s="28"/>
      <c r="E15" s="9">
        <f>SUM(E9,E10:E14)</f>
        <v>4210215.6585030993</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5403611.2319168001</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1" t="s">
        <v>35</v>
      </c>
      <c r="C22" s="28"/>
      <c r="D22" s="28"/>
      <c r="E22" s="9">
        <f>SUM(E19:E21)</f>
        <v>0</v>
      </c>
      <c r="F22" s="47" t="s">
        <v>3</v>
      </c>
      <c r="G22" s="1"/>
    </row>
    <row r="23" spans="1:7" x14ac:dyDescent="0.25">
      <c r="A23" s="1"/>
      <c r="B23" s="46" t="s">
        <v>55</v>
      </c>
      <c r="C23" s="46"/>
      <c r="D23" s="46"/>
      <c r="E23" s="46"/>
      <c r="F23" s="46"/>
      <c r="G23" s="1"/>
    </row>
    <row r="24" spans="1:7" x14ac:dyDescent="0.25">
      <c r="A24" s="1"/>
      <c r="B24" s="61" t="s">
        <v>56</v>
      </c>
      <c r="C24" s="28"/>
      <c r="D24" s="28"/>
      <c r="E24" s="9">
        <f>'Fane 5. Kontrol af ØR2022'!E15</f>
        <v>-357576.0478415899</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9256250.8425783105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vtITZEIPjKl/sDZaDJ2ZNhkM94Vsb4HV1DAEKVmGtugg6WLuGMSUga4Y9tYsMRd/sl/Ga545ZMt5D7xRXLShA==" saltValue="RX9vBZFUNacTEIxmt4QhY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4210215.6585030993</v>
      </c>
      <c r="F8" s="45" t="s">
        <v>3</v>
      </c>
      <c r="G8" s="1"/>
    </row>
    <row r="9" spans="1:7" ht="15" customHeight="1" x14ac:dyDescent="0.25">
      <c r="A9" s="1"/>
      <c r="B9" s="27" t="s">
        <v>17</v>
      </c>
      <c r="C9" s="45"/>
      <c r="D9" s="45"/>
      <c r="E9" s="8">
        <f>SUM(E8:E8)*'Fane 11. Nøgletal'!C16</f>
        <v>340185.4252070504</v>
      </c>
      <c r="F9" s="45" t="s">
        <v>3</v>
      </c>
      <c r="G9" s="1"/>
    </row>
    <row r="10" spans="1:7" ht="15" customHeight="1" x14ac:dyDescent="0.25">
      <c r="A10" s="1"/>
      <c r="B10" s="27" t="s">
        <v>40</v>
      </c>
      <c r="C10" s="45"/>
      <c r="D10" s="45"/>
      <c r="E10" s="8">
        <f>-SUM(E8:E9)*'Fane 11. Nøgletal'!C21</f>
        <v>-77356.81842307256</v>
      </c>
      <c r="F10" s="45" t="s">
        <v>3</v>
      </c>
      <c r="G10" s="1"/>
    </row>
    <row r="11" spans="1:7" ht="15" customHeight="1" x14ac:dyDescent="0.25">
      <c r="A11" s="1"/>
      <c r="B11" s="28" t="s">
        <v>19</v>
      </c>
      <c r="C11" s="28"/>
      <c r="D11" s="28"/>
      <c r="E11" s="9">
        <f>SUM(E8:E10)</f>
        <v>4473044.2652870771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5840223.0194556778</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-572409.43929253845</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9740857.845450215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vyzvcEVd7RVEr13D/HSlCI2wjjwpA8RbmChUWlUkBJbgdMpRxEleoF3z8Ku6kX4/iRIDDmu+qtb9aTju8kCg==" saltValue="DL12b7erMbjpQmzSkIqbo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4473044.2652870771</v>
      </c>
      <c r="F8" s="45" t="s">
        <v>3</v>
      </c>
      <c r="G8" s="1"/>
    </row>
    <row r="9" spans="1:7" ht="15" customHeight="1" x14ac:dyDescent="0.25">
      <c r="A9" s="1"/>
      <c r="B9" s="27" t="s">
        <v>17</v>
      </c>
      <c r="C9" s="45"/>
      <c r="D9" s="45"/>
      <c r="E9" s="8">
        <f>SUM(E8:E8)*'Fane 11. Nøgletal'!C16</f>
        <v>361421.97663519584</v>
      </c>
      <c r="F9" s="45" t="s">
        <v>3</v>
      </c>
      <c r="G9" s="1"/>
    </row>
    <row r="10" spans="1:7" ht="15" customHeight="1" x14ac:dyDescent="0.25">
      <c r="A10" s="1"/>
      <c r="B10" s="27" t="s">
        <v>40</v>
      </c>
      <c r="C10" s="45"/>
      <c r="D10" s="45"/>
      <c r="E10" s="8">
        <f>-SUM(E8:E9)*'Fane 11. Nøgletal'!C21</f>
        <v>-82185.926112678659</v>
      </c>
      <c r="F10" s="45" t="s">
        <v>3</v>
      </c>
      <c r="G10" s="1"/>
    </row>
    <row r="11" spans="1:7" x14ac:dyDescent="0.25">
      <c r="A11" s="1"/>
      <c r="B11" s="28" t="s">
        <v>19</v>
      </c>
      <c r="C11" s="28"/>
      <c r="D11" s="28"/>
      <c r="E11" s="9">
        <f>SUM(E8:E10)</f>
        <v>4752280.3158095945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6312113.0394276958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-572409.43929253845</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10491983.915944751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O077FqbnH7aRHU/KQKVzzgbVYqBg6nG/4EcJAikGKNflXKg3FRGjIAXX0d7aUPKgA5xu+YR+xydG9QlvhDx/g==" saltValue="nzsa4H7LYXdVh60+WlGsU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4752280.3158095945</v>
      </c>
      <c r="F8" s="45" t="s">
        <v>3</v>
      </c>
      <c r="G8" s="1"/>
    </row>
    <row r="9" spans="1:7" ht="15" customHeight="1" x14ac:dyDescent="0.25">
      <c r="A9" s="1"/>
      <c r="B9" s="27" t="s">
        <v>17</v>
      </c>
      <c r="C9" s="45"/>
      <c r="D9" s="45"/>
      <c r="E9" s="8">
        <f>SUM(E8:E8)*'Fane 11. Nøgletal'!C16</f>
        <v>383984.24951741524</v>
      </c>
      <c r="F9" s="45" t="s">
        <v>3</v>
      </c>
      <c r="G9" s="1"/>
    </row>
    <row r="10" spans="1:7" ht="15" customHeight="1" x14ac:dyDescent="0.25">
      <c r="A10" s="1"/>
      <c r="B10" s="27" t="s">
        <v>40</v>
      </c>
      <c r="C10" s="45"/>
      <c r="D10" s="45"/>
      <c r="E10" s="8">
        <f>-SUM(E8:E9)*'Fane 11. Nøgletal'!C21</f>
        <v>-87316.497610559178</v>
      </c>
      <c r="F10" s="45" t="s">
        <v>3</v>
      </c>
      <c r="G10" s="1"/>
    </row>
    <row r="11" spans="1:7" x14ac:dyDescent="0.25">
      <c r="A11" s="1"/>
      <c r="B11" s="28" t="s">
        <v>19</v>
      </c>
      <c r="C11" s="28"/>
      <c r="D11" s="28"/>
      <c r="E11" s="9">
        <f>SUM(E8:E10)</f>
        <v>5048948.0677164514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6822131.7730134539</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11871079.840729905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jqYk22yl8vvY1om8pfHzDcqRcdAAQg5wzrRW8J8OL0Cc078sZ0qog6t85VxCbVUjHxfM0pFlvm0RRFlqHJtMQ==" saltValue="0BwtmbdE/EfNQ99twh+2/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3806924.0818104153</v>
      </c>
      <c r="F9" s="45" t="s">
        <v>3</v>
      </c>
      <c r="G9" s="1"/>
    </row>
    <row r="10" spans="1:7" x14ac:dyDescent="0.25">
      <c r="A10" s="1"/>
      <c r="B10" s="24" t="s">
        <v>46</v>
      </c>
      <c r="C10" s="45"/>
      <c r="D10" s="45"/>
      <c r="E10" s="7">
        <v>14785.261200000001</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136052.85261117079</v>
      </c>
      <c r="F13" s="45" t="s">
        <v>3</v>
      </c>
      <c r="G13" s="1"/>
    </row>
    <row r="14" spans="1:7" x14ac:dyDescent="0.25">
      <c r="A14" s="1"/>
      <c r="B14" s="24" t="s">
        <v>40</v>
      </c>
      <c r="C14" s="45"/>
      <c r="D14" s="45"/>
      <c r="E14" s="8">
        <v>-67281.957325566967</v>
      </c>
      <c r="F14" s="45" t="s">
        <v>3</v>
      </c>
      <c r="G14" s="1"/>
    </row>
    <row r="15" spans="1:7" x14ac:dyDescent="0.25">
      <c r="A15" s="1"/>
      <c r="B15" s="61" t="s">
        <v>19</v>
      </c>
      <c r="C15" s="28"/>
      <c r="D15" s="28"/>
      <c r="E15" s="9">
        <v>3890480.2382960189</v>
      </c>
      <c r="F15" s="47" t="s">
        <v>3</v>
      </c>
      <c r="G15" s="1"/>
    </row>
    <row r="16" spans="1:7" x14ac:dyDescent="0.25">
      <c r="A16" s="1"/>
      <c r="B16" s="46" t="s">
        <v>11</v>
      </c>
      <c r="C16" s="46"/>
      <c r="D16" s="46"/>
      <c r="E16" s="46"/>
      <c r="F16" s="46"/>
      <c r="G16" s="1"/>
    </row>
    <row r="17" spans="1:7" x14ac:dyDescent="0.25">
      <c r="A17" s="1"/>
      <c r="B17" s="47" t="s">
        <v>11</v>
      </c>
      <c r="C17" s="47"/>
      <c r="D17" s="47"/>
      <c r="E17" s="9">
        <v>4975034.5173484804</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1" t="s">
        <v>35</v>
      </c>
      <c r="C22" s="28"/>
      <c r="D22" s="28"/>
      <c r="E22" s="9">
        <v>0</v>
      </c>
      <c r="F22" s="47" t="s">
        <v>3</v>
      </c>
      <c r="G22" s="1"/>
    </row>
    <row r="23" spans="1:7" x14ac:dyDescent="0.25">
      <c r="A23" s="1"/>
      <c r="B23" s="46" t="s">
        <v>55</v>
      </c>
      <c r="C23" s="46"/>
      <c r="D23" s="46"/>
      <c r="E23" s="46"/>
      <c r="F23" s="46"/>
      <c r="G23" s="1"/>
    </row>
    <row r="24" spans="1:7" x14ac:dyDescent="0.25">
      <c r="A24" s="1"/>
      <c r="B24" s="61" t="s">
        <v>56</v>
      </c>
      <c r="C24" s="48"/>
      <c r="D24" s="48"/>
      <c r="E24" s="9">
        <v>-357576.04784158996</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8507938.7078029104</v>
      </c>
      <c r="F27" s="11" t="s">
        <v>3</v>
      </c>
      <c r="G27" s="1"/>
    </row>
    <row r="28" spans="1:7" ht="30" customHeight="1" x14ac:dyDescent="0.25">
      <c r="A28" s="1"/>
      <c r="B28" s="93" t="s">
        <v>135</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mJxVMqVGJLyOUtwc9Zz6SQ3LOjgIvezWyYcVOcEbvSvfZBJTeks3VS5ZzO2imLL4+Me6eZyjZ/64n9YWH1n+Fg==" saltValue="uhJGzQ0EBtNLsFq5qq5PV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140</v>
      </c>
      <c r="C10" s="8">
        <v>2894623</v>
      </c>
      <c r="D10" s="12" t="s">
        <v>3</v>
      </c>
      <c r="E10" s="1"/>
      <c r="F10" s="1"/>
    </row>
    <row r="11" spans="1:6" x14ac:dyDescent="0.25">
      <c r="A11" s="1"/>
      <c r="B11" s="23" t="s">
        <v>141</v>
      </c>
      <c r="C11" s="8">
        <v>12526</v>
      </c>
      <c r="D11" s="12" t="s">
        <v>3</v>
      </c>
      <c r="E11" s="1"/>
      <c r="F11" s="1"/>
    </row>
    <row r="12" spans="1:6" ht="26.25" x14ac:dyDescent="0.25">
      <c r="A12" s="1"/>
      <c r="B12" s="50" t="s">
        <v>142</v>
      </c>
      <c r="C12" s="8">
        <v>1718721</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3" t="s">
        <v>121</v>
      </c>
      <c r="C18" s="10">
        <f>SUM(C10:C17)</f>
        <v>4625870</v>
      </c>
      <c r="D18" s="11" t="s">
        <v>3</v>
      </c>
      <c r="E18" s="1"/>
      <c r="F18" s="1"/>
    </row>
    <row r="19" spans="1:6" x14ac:dyDescent="0.25">
      <c r="A19" s="1"/>
      <c r="B19" s="73" t="s">
        <v>122</v>
      </c>
      <c r="C19" s="10">
        <f>C18*(1+'Fane 11. Nøgletal'!C16)^2</f>
        <v>5403611.2319168001</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O8nwxapTr4M3fbZwpZeSqXL/iMK3c4LOX7py+0FiBcTm4r5hthnCdcT+gXZmbY5SadIJoP1I4KYQ/zU/2CyqNg==" saltValue="bLTUEHd69+jUN1T1ZGEuO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123</v>
      </c>
      <c r="C3" s="92"/>
      <c r="D3" s="92"/>
      <c r="E3" s="92"/>
      <c r="F3" s="92"/>
      <c r="G3" s="1"/>
    </row>
    <row r="4" spans="1:7" ht="15" customHeight="1" x14ac:dyDescent="0.25">
      <c r="A4" s="1"/>
      <c r="B4" s="92"/>
      <c r="C4" s="92"/>
      <c r="D4" s="92"/>
      <c r="E4" s="92"/>
      <c r="F4" s="92"/>
      <c r="G4" s="1"/>
    </row>
    <row r="5" spans="1:7" ht="15" customHeight="1" x14ac:dyDescent="0.25">
      <c r="A5" s="1"/>
      <c r="B5" s="57"/>
      <c r="C5" s="57"/>
      <c r="D5" s="57"/>
      <c r="E5" s="57"/>
      <c r="F5" s="57"/>
      <c r="G5" s="1"/>
    </row>
    <row r="6" spans="1:7" ht="15" customHeight="1" x14ac:dyDescent="0.25">
      <c r="A6" s="1"/>
      <c r="B6" s="1"/>
      <c r="C6" s="51"/>
      <c r="D6" s="52"/>
      <c r="E6" s="57"/>
      <c r="F6" s="57"/>
      <c r="G6" s="1"/>
    </row>
    <row r="7" spans="1:7" x14ac:dyDescent="0.25">
      <c r="A7" s="1"/>
      <c r="B7" s="1"/>
      <c r="C7" s="1"/>
      <c r="D7" s="1"/>
      <c r="E7" s="53"/>
      <c r="F7" s="1"/>
      <c r="G7" s="1"/>
    </row>
    <row r="8" spans="1:7" x14ac:dyDescent="0.25">
      <c r="A8" s="1"/>
      <c r="B8" s="94" t="s">
        <v>62</v>
      </c>
      <c r="C8" s="95"/>
      <c r="D8" s="95"/>
      <c r="E8" s="95"/>
      <c r="F8" s="96"/>
      <c r="G8" s="1"/>
    </row>
    <row r="9" spans="1:7" x14ac:dyDescent="0.25">
      <c r="A9" s="1"/>
      <c r="B9" s="97" t="s">
        <v>143</v>
      </c>
      <c r="C9" s="98"/>
      <c r="D9" s="99"/>
      <c r="E9" s="56">
        <v>-333160.12050845474</v>
      </c>
      <c r="F9" s="12" t="s">
        <v>3</v>
      </c>
      <c r="G9" s="1"/>
    </row>
    <row r="10" spans="1:7" x14ac:dyDescent="0.25">
      <c r="A10" s="1"/>
      <c r="B10" s="73"/>
      <c r="C10" s="22"/>
      <c r="D10" s="22"/>
      <c r="E10" s="22"/>
      <c r="F10" s="74"/>
      <c r="G10" s="1"/>
    </row>
    <row r="11" spans="1:7" ht="54" customHeight="1" x14ac:dyDescent="0.25">
      <c r="A11" s="1"/>
      <c r="B11" s="100" t="s">
        <v>144</v>
      </c>
      <c r="C11" s="101"/>
      <c r="D11" s="101"/>
      <c r="E11" s="101"/>
      <c r="F11" s="102"/>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97" t="s">
        <v>71</v>
      </c>
      <c r="C14" s="98"/>
      <c r="D14" s="99"/>
      <c r="E14" s="8">
        <v>-357576.0478415899</v>
      </c>
      <c r="F14" s="12" t="s">
        <v>3</v>
      </c>
      <c r="G14" s="1"/>
    </row>
    <row r="15" spans="1:7" x14ac:dyDescent="0.25">
      <c r="A15" s="1"/>
      <c r="B15" s="97" t="s">
        <v>105</v>
      </c>
      <c r="C15" s="98"/>
      <c r="D15" s="99"/>
      <c r="E15" s="8">
        <v>-357576.0478415899</v>
      </c>
      <c r="F15" s="12" t="s">
        <v>3</v>
      </c>
      <c r="G15" s="1"/>
    </row>
    <row r="16" spans="1:7" x14ac:dyDescent="0.25">
      <c r="A16" s="1"/>
      <c r="B16" s="73"/>
      <c r="C16" s="22"/>
      <c r="D16" s="22"/>
      <c r="E16" s="22"/>
      <c r="F16" s="74"/>
      <c r="G16" s="1"/>
    </row>
    <row r="17" spans="1:7" ht="30" customHeight="1" x14ac:dyDescent="0.25">
      <c r="A17" s="1"/>
      <c r="B17" s="100" t="s">
        <v>145</v>
      </c>
      <c r="C17" s="101"/>
      <c r="D17" s="101"/>
      <c r="E17" s="101"/>
      <c r="F17" s="102"/>
      <c r="G17" s="1"/>
    </row>
    <row r="18" spans="1:7" x14ac:dyDescent="0.25">
      <c r="A18" s="1"/>
      <c r="B18" s="1"/>
      <c r="C18" s="1"/>
      <c r="D18" s="1"/>
      <c r="E18" s="1"/>
      <c r="F18" s="1"/>
      <c r="G18" s="1"/>
    </row>
    <row r="19" spans="1:7" x14ac:dyDescent="0.25">
      <c r="A19" s="1"/>
      <c r="B19" s="58" t="s">
        <v>146</v>
      </c>
      <c r="C19" s="59"/>
      <c r="D19" s="59"/>
      <c r="E19" s="59"/>
      <c r="F19" s="60"/>
      <c r="G19" s="1"/>
    </row>
    <row r="20" spans="1:7" x14ac:dyDescent="0.25">
      <c r="A20" s="1"/>
      <c r="B20" s="62" t="s">
        <v>147</v>
      </c>
      <c r="C20" s="63"/>
      <c r="D20" s="64"/>
      <c r="E20" s="8">
        <v>6996966.1214149231</v>
      </c>
      <c r="F20" s="12" t="s">
        <v>3</v>
      </c>
      <c r="G20" s="1"/>
    </row>
    <row r="21" spans="1:7" x14ac:dyDescent="0.25">
      <c r="A21" s="1"/>
      <c r="B21" s="62" t="s">
        <v>148</v>
      </c>
      <c r="C21" s="63"/>
      <c r="D21" s="64"/>
      <c r="E21" s="8">
        <v>8141785</v>
      </c>
      <c r="F21" s="12" t="s">
        <v>3</v>
      </c>
      <c r="G21" s="1"/>
    </row>
    <row r="22" spans="1:7" x14ac:dyDescent="0.25">
      <c r="A22" s="1"/>
      <c r="B22" s="62" t="s">
        <v>25</v>
      </c>
      <c r="C22" s="63"/>
      <c r="D22" s="64"/>
      <c r="E22" s="8">
        <v>0</v>
      </c>
      <c r="F22" s="12" t="s">
        <v>3</v>
      </c>
      <c r="G22" s="1"/>
    </row>
    <row r="23" spans="1:7" x14ac:dyDescent="0.25">
      <c r="A23" s="1"/>
      <c r="B23" s="65" t="s">
        <v>149</v>
      </c>
      <c r="C23" s="66"/>
      <c r="D23" s="67"/>
      <c r="E23" s="9">
        <f>E20-(E21-E22)</f>
        <v>-1144818.8785850769</v>
      </c>
      <c r="F23" s="15" t="s">
        <v>3</v>
      </c>
      <c r="G23" s="1"/>
    </row>
    <row r="24" spans="1:7" x14ac:dyDescent="0.25">
      <c r="A24" s="1"/>
      <c r="B24" s="73"/>
      <c r="C24" s="22"/>
      <c r="D24" s="22"/>
      <c r="E24" s="22"/>
      <c r="F24" s="74"/>
      <c r="G24" s="1"/>
    </row>
    <row r="25" spans="1:7" ht="15" customHeight="1" x14ac:dyDescent="0.25">
      <c r="A25" s="1"/>
      <c r="B25" s="1"/>
      <c r="C25" s="1"/>
      <c r="D25" s="1"/>
      <c r="E25" s="1"/>
      <c r="F25" s="1"/>
      <c r="G25" s="1"/>
    </row>
    <row r="26" spans="1:7" x14ac:dyDescent="0.25">
      <c r="A26" s="1"/>
      <c r="B26" s="94" t="s">
        <v>150</v>
      </c>
      <c r="C26" s="95"/>
      <c r="D26" s="95"/>
      <c r="E26" s="95"/>
      <c r="F26" s="96"/>
      <c r="G26" s="1"/>
    </row>
    <row r="27" spans="1:7" x14ac:dyDescent="0.25">
      <c r="A27" s="1"/>
      <c r="B27" s="110" t="s">
        <v>151</v>
      </c>
      <c r="C27" s="111"/>
      <c r="D27" s="112"/>
      <c r="E27" s="54">
        <f>IF(AND(E15&lt;0,E23&gt;0,ABS(SUM(E14:E15))&lt;E23),ABS(E14),IF(AND(E15&lt;0,E23&gt;0,ABS(SUM(E14:E15))&gt;E23),SUM(E14,E23),0))</f>
        <v>0</v>
      </c>
      <c r="F27" s="15" t="s">
        <v>3</v>
      </c>
      <c r="G27" s="51"/>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152</v>
      </c>
      <c r="C30" s="95"/>
      <c r="D30" s="95"/>
      <c r="E30" s="95"/>
      <c r="F30" s="96"/>
      <c r="G30" s="1"/>
    </row>
    <row r="31" spans="1:7" x14ac:dyDescent="0.25">
      <c r="A31" s="1"/>
      <c r="B31" s="103" t="s">
        <v>55</v>
      </c>
      <c r="C31" s="104"/>
      <c r="D31" s="105"/>
      <c r="E31" s="55">
        <f>IF(AND(E9&gt;0,(E9+E23)&gt;0),0,IF(AND(E9&gt;0,(E9+E23)&lt;0),(E9+E23),IF(AND(E9&lt;0,E23&lt;0),E23,0)))</f>
        <v>-1144818.8785850769</v>
      </c>
      <c r="F31" s="12" t="s">
        <v>3</v>
      </c>
      <c r="G31" s="1"/>
    </row>
    <row r="32" spans="1:7" x14ac:dyDescent="0.25">
      <c r="A32" s="1"/>
      <c r="B32" s="103" t="s">
        <v>41</v>
      </c>
      <c r="C32" s="104"/>
      <c r="D32" s="105"/>
      <c r="E32" s="8">
        <v>2</v>
      </c>
      <c r="F32" s="12" t="s">
        <v>18</v>
      </c>
      <c r="G32" s="1"/>
    </row>
    <row r="33" spans="1:7" x14ac:dyDescent="0.25">
      <c r="A33" s="1"/>
      <c r="B33" s="106" t="s">
        <v>64</v>
      </c>
      <c r="C33" s="106"/>
      <c r="D33" s="106"/>
      <c r="E33" s="54">
        <f>E31/E32</f>
        <v>-572409.43929253845</v>
      </c>
      <c r="F33" s="15" t="s">
        <v>3</v>
      </c>
      <c r="G33" s="1"/>
    </row>
    <row r="34" spans="1:7" x14ac:dyDescent="0.25">
      <c r="A34" s="1"/>
      <c r="B34" s="107"/>
      <c r="C34" s="108"/>
      <c r="D34" s="108"/>
      <c r="E34" s="108"/>
      <c r="F34" s="10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1mgy5J1QaU2QE+D/7uMYVNpCF2XnrvPxjz0CPr+6bNAM7yYIKkBFVfQY6FlYrQ2XoBbtXSHS/J6dFTV7NzgcFA==" saltValue="VPtGvZAeD47lLdo0B7YL3w=="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VwaMqbe1IIjJCMj04jtVAa+vM5vdB6uweMxAi1YVuuCOz7J321VHQHCcCR5COSB09a9EFs88TNz1URxGf0HQw==" saltValue="815z6QhY4LZPmOgv79HYY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2023-09-15T09:14:09Z</dcterms:modified>
</cp:coreProperties>
</file>