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vendborg Spildevand AS (S09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27" i="11" l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16" i="40" l="1"/>
  <c r="E12" i="40"/>
  <c r="C13" i="19" l="1"/>
  <c r="E27" i="32" l="1"/>
  <c r="E19" i="32" l="1"/>
  <c r="E11" i="32"/>
  <c r="E31" i="32" s="1"/>
  <c r="C30" i="2" s="1"/>
  <c r="E37" i="32" l="1"/>
  <c r="E16" i="27"/>
  <c r="E17" i="27" s="1"/>
  <c r="E25" i="11" l="1"/>
  <c r="E26" i="11"/>
  <c r="E10" i="11"/>
  <c r="G8" i="30" l="1"/>
  <c r="E29" i="20" l="1"/>
  <c r="E23" i="20"/>
  <c r="E17" i="20"/>
  <c r="E11" i="20"/>
  <c r="E39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27" i="11" l="1"/>
  <c r="C10" i="37" s="1"/>
  <c r="C12" i="37" s="1"/>
  <c r="G27" i="11"/>
  <c r="C13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<sst xmlns="http://schemas.openxmlformats.org/spreadsheetml/2006/main" count="734" uniqueCount="290">
  <si>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</si>
  <si>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</si>
  <si>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</si>
  <si>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</si>
  <si>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</si>
  <si>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</si>
  <si>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</si>
  <si>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</si>
  <si>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</si>
  <si>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</si>
  <si>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</si>
  <si>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</si>
  <si>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</si>
  <si>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</si>
  <si>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</si>
  <si>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</si>
  <si>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</si>
  <si>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</si>
  <si>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</si>
  <si>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</si>
  <si>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</si>
  <si>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</si>
  <si>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</si>
  <si>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</si>
  <si>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</si>
  <si>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</si>
  <si>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</si>
  <si>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</si>
  <si>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</si>
  <si>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</si>
  <si>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</si>
  <si>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</si>
  <si>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</si>
  <si>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</si>
  <si>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</si>
  <si>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</si>
  <si>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</si>
  <si>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</si>
  <si>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</si>
  <si>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</si>
  <si>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</si>
  <si>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</si>
  <si>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</si>
  <si>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</si>
  <si>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</si>
  <si>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</si>
  <si>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</si>
  <si>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</si>
  <si>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</si>
  <si>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</si>
  <si>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</si>
  <si>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</si>
  <si>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</si>
  <si>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</si>
  <si>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</si>
  <si>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</si>
  <si>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</si>
  <si>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</si>
  <si>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</si>
  <si>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</si>
  <si>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</si>
  <si>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</si>
  <si>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</si>
  <si>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</si>
  <si>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</si>
  <si>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</si>
  <si>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</si>
  <si>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</si>
  <si>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</si>
  <si>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</si>
  <si>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</si>
  <si>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</si>
  <si>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</si>
  <si>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</si>
  <si>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</si>
  <si>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</si>
  <si>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</si>
  <si>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</si>
  <si>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</si>
  <si>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</si>
  <si>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</si>
  <si>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</si>
  <si>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</si>
  <si>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</si>
  <si>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</si>
  <si>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</si>
  <si>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</si>
  <si>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</si>
  <si>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</si>
  <si>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</si>
  <si>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</si>
  <si>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</si>
  <si>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</si>
  <si>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</si>
  <si>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</si>
  <si>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</si>
  <si>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</si>
  <si>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</si>
  <si>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</si>
  <si>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</si>
  <si>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</si>
  <si>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</si>
  <si>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</si>
  <si>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</si>
  <si>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</si>
  <si>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</si>
  <si>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</si>
  <si>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</si>
  <si>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</si>
  <si>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</si>
  <si>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</si>
  <si>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</si>
  <si>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</si>
  <si>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</si>
  <si>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</si>
  <si>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</si>
  <si>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</si>
  <si>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</si>
  <si>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</si>
  <si>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</si>
  <si>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</si>
  <si>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</si>
  <si>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</si>
  <si>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</si>
  <si>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</si>
  <si>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</si>
  <si>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</si>
  <si>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</si>
  <si>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</si>
  <si>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</si>
  <si>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</si>
  <si>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</si>
  <si>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</si>
  <si>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</si>
  <si>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</si>
  <si>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</si>
  <si>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</si>
  <si>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</si>
  <si>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</si>
  <si>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</si>
  <si>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</si>
  <si>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</si>
  <si>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</si>
  <si>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</si>
  <si>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</si>
  <si>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</si>
  <si>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</si>
  <si>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</si>
  <si>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</si>
  <si>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</si>
  <si>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</si>
  <si>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</si>
  <si>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</si>
  <si>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</si>
  <si>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</si>
  <si>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</si>
  <si>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</si>
  <si>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</si>
  <si>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</si>
  <si>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</si>
  <si>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</si>
  <si>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</si>
  <si>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</si>
  <si>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</si>
  <si>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</si>
  <si>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</si>
  <si>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</si>
  <si>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</si>
  <si>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</si>
  <si>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</si>
  <si>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</si>
  <si>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</si>
  <si>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</si>
  <si>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</si>
  <si>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</si>
  <si>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</si>
  <si>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</si>
  <si>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</si>
  <si>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</si>
  <si>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</si>
  <si>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</si>
  <si>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</si>
  <si>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</si>
  <si>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</si>
  <si>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</si>
  <si>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</si>
  <si>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</si>
  <si>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</si>
  <si>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</si>
  <si>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</si>
  <si>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</si>
  <si>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</si>
  <si>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</si>
  <si>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</si>
  <si>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</si>
  <si>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</si>
  <si>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</si>
  <si>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</si>
  <si>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</si>
  <si>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</si>
  <si>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</si>
  <si>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</si>
  <si>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</si>
  <si>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</si>
  <si>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</si>
  <si>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</si>
  <si>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</si>
  <si>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</si>
  <si>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</si>
  <si>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</si>
  <si>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</si>
  <si>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</si>
  <si>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</si>
  <si>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</si>
  <si>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</si>
  <si>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</si>
  <si>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</si>
  <si>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</si>
  <si>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</si>
  <si>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</si>
  <si>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</si>
  <si>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</si>
  <si>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</si>
  <si>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</si>
  <si>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</si>
  <si>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</si>
  <si>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</si>
  <si>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</si>
  <si>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</si>
  <si>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</si>
  <si>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</si>
  <si>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</si>
  <si>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</si>
  <si>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</si>
  <si>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</si>
  <si>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</si>
  <si>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</si>
  <si>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</si>
  <si>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</si>
  <si>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</si>
  <si>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</si>
  <si>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</si>
  <si>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</si>
  <si>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</si>
  <si>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</si>
  <si>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</si>
  <si>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</si>
  <si>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</si>
  <si>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</si>
  <si>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</si>
  <si>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</si>
  <si>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</si>
  <si>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</si>
  <si>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</si>
  <si>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</si>
  <si>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</si>
  <si>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</si>
  <si>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</si>
  <si>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</si>
  <si>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</si>
  <si>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</si>
  <si>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</si>
  <si>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</si>
  <si>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</si>
  <si>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</si>
  <si>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</si>
  <si>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</si>
  <si>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</si>
  <si>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Ingen tilknyttet virksomhed</t>
  </si>
  <si>
    <t>Ingen bortfald eller nedsættelse</t>
  </si>
  <si>
    <t>Udvidelse af forsyningsområde</t>
  </si>
  <si>
    <t>Aflastning af Egebjerg Syd</t>
  </si>
  <si>
    <t>Ingen engangstillæg</t>
  </si>
  <si>
    <t>Yderligere opkrævningsret efter § 17, stk. 10 - 2017</t>
  </si>
  <si>
    <t>Yderligere opkrævningsret efter § 17, stk. 10 - 2018</t>
  </si>
  <si>
    <t>Ø 200 mm &lt; Ledningsnet ≤ Ø 500 mm</t>
  </si>
  <si>
    <t>75</t>
  </si>
  <si>
    <t>Ø 800 mm &lt; Ledningsnet ≤ Ø 1000 mm</t>
  </si>
  <si>
    <t>Jordbassin Klasse B</t>
  </si>
  <si>
    <t>50</t>
  </si>
  <si>
    <t>Spildevandsplan 2017 - 2024 P00209</t>
  </si>
  <si>
    <t>10</t>
  </si>
  <si>
    <t>Stik</t>
  </si>
  <si>
    <t>Brønde</t>
  </si>
  <si>
    <t>Ø 500 mm &lt; Ledningsnet ≤ Ø 800 mm</t>
  </si>
  <si>
    <t>Ledningsnet ≤ Ø 200 mm</t>
  </si>
  <si>
    <t>Pumpestationer i brønde (&lt; 6,25 m2), Mek/EL</t>
  </si>
  <si>
    <t>20</t>
  </si>
  <si>
    <t>Renseanlæg &gt;= 5.000 PE, Slambehandling</t>
  </si>
  <si>
    <t>Pumpestationer i underjordiske bygværker (&lt;50 m2), Mek/El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</si>
</sst>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1503290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90857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302769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1896916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1943483.08737744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9" t="s">
        <v>178</v>
      </c>
      <c r="C17" s="90"/>
      <c r="D17" s="91"/>
      <c r="E17" s="1"/>
      <c r="F17" s="1"/>
    </row>
    <row r="18" spans="1:6" x14ac:dyDescent="0.25">
      <c r="A18" s="1"/>
      <c r="B18" s="54" t="s">
        <v>147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9"/>
      <c r="C22" s="90"/>
      <c r="D22" s="9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9" t="s">
        <v>146</v>
      </c>
      <c r="C25" s="90"/>
      <c r="D25" s="91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9"/>
      <c r="C30" s="90"/>
      <c r="D30" s="9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89" t="s">
        <v>137</v>
      </c>
      <c r="C7" s="90"/>
      <c r="D7" s="90"/>
      <c r="E7" s="90"/>
      <c r="F7" s="91"/>
      <c r="G7" s="1"/>
    </row>
    <row r="8" spans="1:7" x14ac:dyDescent="0.25">
      <c r="A8" s="1"/>
      <c r="B8" s="92" t="s">
        <v>138</v>
      </c>
      <c r="C8" s="93"/>
      <c r="D8" s="94"/>
      <c r="E8" s="9">
        <v>116831345.58207481</v>
      </c>
      <c r="F8" s="14" t="s">
        <v>3</v>
      </c>
      <c r="G8" s="1"/>
    </row>
    <row r="9" spans="1:7" x14ac:dyDescent="0.25">
      <c r="A9" s="1"/>
      <c r="B9" s="92" t="s">
        <v>139</v>
      </c>
      <c r="C9" s="93"/>
      <c r="D9" s="94"/>
      <c r="E9" s="9">
        <v>91724246.030000001</v>
      </c>
      <c r="F9" s="14" t="s">
        <v>3</v>
      </c>
      <c r="G9" s="1"/>
    </row>
    <row r="10" spans="1:7" x14ac:dyDescent="0.25">
      <c r="A10" s="1"/>
      <c r="B10" s="92" t="s">
        <v>40</v>
      </c>
      <c r="C10" s="93"/>
      <c r="D10" s="94"/>
      <c r="E10" s="9">
        <v>0</v>
      </c>
      <c r="F10" s="14" t="s">
        <v>3</v>
      </c>
      <c r="G10" s="1"/>
    </row>
    <row r="11" spans="1:7" x14ac:dyDescent="0.25">
      <c r="A11" s="1"/>
      <c r="B11" s="82" t="s">
        <v>140</v>
      </c>
      <c r="C11" s="83"/>
      <c r="D11" s="101"/>
      <c r="E11" s="10">
        <f>E8-(E9-E10)</f>
        <v>25107099.552074805</v>
      </c>
      <c r="F11" s="17" t="s">
        <v>3</v>
      </c>
      <c r="G11" s="1"/>
    </row>
    <row r="12" spans="1:7" x14ac:dyDescent="0.25">
      <c r="A12" s="1"/>
      <c r="B12" s="38"/>
      <c r="C12" s="32"/>
      <c r="D12" s="32"/>
      <c r="E12" s="32"/>
      <c r="F12" s="20"/>
      <c r="G12" s="1"/>
    </row>
    <row r="13" spans="1:7" ht="27" customHeight="1" x14ac:dyDescent="0.25">
      <c r="A13" s="1"/>
      <c r="B13" s="77" t="s">
        <v>156</v>
      </c>
      <c r="C13" s="78"/>
      <c r="D13" s="78"/>
      <c r="E13" s="78"/>
      <c r="F13" s="79"/>
      <c r="G13" s="1"/>
    </row>
    <row r="14" spans="1:7" ht="28.5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52</v>
      </c>
      <c r="C15" s="90"/>
      <c r="D15" s="90"/>
      <c r="E15" s="90"/>
      <c r="F15" s="91"/>
      <c r="G15" s="1"/>
    </row>
    <row r="16" spans="1:7" x14ac:dyDescent="0.25">
      <c r="A16" s="1"/>
      <c r="B16" s="92" t="s">
        <v>53</v>
      </c>
      <c r="C16" s="93"/>
      <c r="D16" s="94"/>
      <c r="E16" s="9">
        <v>126178753.18317193</v>
      </c>
      <c r="F16" s="14" t="s">
        <v>3</v>
      </c>
      <c r="G16" s="1"/>
    </row>
    <row r="17" spans="1:7" x14ac:dyDescent="0.25">
      <c r="A17" s="1"/>
      <c r="B17" s="92" t="s">
        <v>54</v>
      </c>
      <c r="C17" s="93"/>
      <c r="D17" s="94"/>
      <c r="E17" s="9">
        <v>96553861</v>
      </c>
      <c r="F17" s="14" t="s">
        <v>3</v>
      </c>
      <c r="G17" s="1"/>
    </row>
    <row r="18" spans="1:7" x14ac:dyDescent="0.25">
      <c r="A18" s="1"/>
      <c r="B18" s="92" t="s">
        <v>40</v>
      </c>
      <c r="C18" s="93"/>
      <c r="D18" s="94"/>
      <c r="E18" s="9">
        <v>0</v>
      </c>
      <c r="F18" s="14" t="s">
        <v>3</v>
      </c>
      <c r="G18" s="1"/>
    </row>
    <row r="19" spans="1:7" x14ac:dyDescent="0.25">
      <c r="A19" s="1"/>
      <c r="B19" s="82" t="s">
        <v>55</v>
      </c>
      <c r="C19" s="83"/>
      <c r="D19" s="101"/>
      <c r="E19" s="10">
        <f>E16-(E17-E18)</f>
        <v>29624892.183171928</v>
      </c>
      <c r="F19" s="17" t="s">
        <v>3</v>
      </c>
      <c r="G19" s="1"/>
    </row>
    <row r="20" spans="1:7" x14ac:dyDescent="0.25">
      <c r="A20" s="1"/>
      <c r="B20" s="38"/>
      <c r="C20" s="32"/>
      <c r="D20" s="32"/>
      <c r="E20" s="32"/>
      <c r="F20" s="20"/>
      <c r="G20" s="1"/>
    </row>
    <row r="21" spans="1:7" ht="28.5" customHeight="1" x14ac:dyDescent="0.25">
      <c r="A21" s="1"/>
      <c r="B21" s="77" t="s">
        <v>218</v>
      </c>
      <c r="C21" s="78"/>
      <c r="D21" s="78"/>
      <c r="E21" s="78"/>
      <c r="F21" s="79"/>
      <c r="G21" s="1"/>
    </row>
    <row r="22" spans="1:7" ht="28.5" customHeight="1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9" t="s">
        <v>245</v>
      </c>
      <c r="C23" s="90"/>
      <c r="D23" s="90"/>
      <c r="E23" s="90"/>
      <c r="F23" s="91"/>
      <c r="G23" s="1"/>
    </row>
    <row r="24" spans="1:7" x14ac:dyDescent="0.25">
      <c r="A24" s="1"/>
      <c r="B24" s="92" t="s">
        <v>246</v>
      </c>
      <c r="C24" s="93"/>
      <c r="D24" s="94"/>
      <c r="E24" s="9">
        <v>111039287.05876815</v>
      </c>
      <c r="F24" s="14" t="s">
        <v>3</v>
      </c>
      <c r="G24" s="1"/>
    </row>
    <row r="25" spans="1:7" x14ac:dyDescent="0.25">
      <c r="A25" s="1"/>
      <c r="B25" s="92" t="s">
        <v>247</v>
      </c>
      <c r="C25" s="93"/>
      <c r="D25" s="94"/>
      <c r="E25" s="9">
        <v>94986911</v>
      </c>
      <c r="F25" s="14" t="s">
        <v>3</v>
      </c>
      <c r="G25" s="1"/>
    </row>
    <row r="26" spans="1:7" x14ac:dyDescent="0.25">
      <c r="A26" s="1"/>
      <c r="B26" s="92" t="s">
        <v>40</v>
      </c>
      <c r="C26" s="93"/>
      <c r="D26" s="94"/>
      <c r="E26" s="9">
        <v>0</v>
      </c>
      <c r="F26" s="14" t="s">
        <v>3</v>
      </c>
      <c r="G26" s="1"/>
    </row>
    <row r="27" spans="1:7" x14ac:dyDescent="0.25">
      <c r="A27" s="1"/>
      <c r="B27" s="82" t="s">
        <v>248</v>
      </c>
      <c r="C27" s="83"/>
      <c r="D27" s="101"/>
      <c r="E27" s="10">
        <f>E24-(E25-E26)</f>
        <v>16052376.058768153</v>
      </c>
      <c r="F27" s="17" t="s">
        <v>3</v>
      </c>
      <c r="G27" s="1"/>
    </row>
    <row r="28" spans="1:7" x14ac:dyDescent="0.25">
      <c r="A28" s="1"/>
      <c r="B28" s="38"/>
      <c r="C28" s="32"/>
      <c r="D28" s="32"/>
      <c r="E28" s="32"/>
      <c r="F28" s="2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9" t="s">
        <v>250</v>
      </c>
      <c r="C30" s="90"/>
      <c r="D30" s="90"/>
      <c r="E30" s="90"/>
      <c r="F30" s="91"/>
      <c r="G30" s="1"/>
    </row>
    <row r="31" spans="1:7" x14ac:dyDescent="0.25">
      <c r="A31" s="1"/>
      <c r="B31" s="82" t="s">
        <v>251</v>
      </c>
      <c r="C31" s="83"/>
      <c r="D31" s="101"/>
      <c r="E31" s="10">
        <f>IF(AND(E11&lt;0,E19&gt;=0,E27&gt;=0),E11/2,IF(AND(E11&lt;0,E19&lt;0,E27&lt;0),SUM(E11,E19)/2,IF(AND(E11&lt;0,E19&gt;=0,E27&lt;0,ABS(E19)&gt;ABS(E27)),E11/2,IF(AND(E11&lt;0,E19&gt;=0,E27&lt;0,ABS(E19)&lt;ABS(E27)),E11/2,IF(AND(E11&lt;0,E19&lt;0,E27&gt;=0,ABS(E19)&gt;ABS(E27)),E11/2+(E19/2+E27),IF(AND(E11&lt;0,E19&lt;0,E27&gt;=0,ABS(E19)&lt;ABS(E27)),E11/2+E19/2+(E27-(E27+E19)),IF(AND(E11&gt;=0,E19&gt;=0,E27&gt;=0),0,IF(AND(E11&gt;=0,E19&lt;0,E27&lt;0,ABS(E19)&gt;ABS(E11)),(E19+E11)/2,IF(AND(E11&gt;=0,E19&lt;0,E27&lt;0,ABS(E19)&lt;ABS(E11)),0,IF(AND(E11&gt;0,E19&gt;=0,E27&lt;0,ABS(E19)&gt;ABS(E27)),0,IF(AND(E11&gt;0,E19&gt;=0,E27&lt;0,ABS(E19)&lt;ABS(E27)),0,IF(AND(E11&gt;0,E19&lt;0,E27&gt;=0,ABS(E11)&gt;ABS(E19)),0,IF(AND(E11&gt;0,E19&lt;0,E27&gt;=0,ABS(E11)&lt;ABS(E19),ABS(E27)&gt;ABS(E19+E11)),(E19+E11)/2+(E27-E27-(E19+E11)),IF(AND(E11&gt;0,E19&lt;0,E27&gt;=0,ABS(E11)&lt;ABS(E19),ABS(E27)&lt;ABS(E19+E11)),(E19+E11)/2+E27,0))))))))))))))</f>
        <v>0</v>
      </c>
      <c r="F31" s="17" t="s">
        <v>3</v>
      </c>
      <c r="G31" s="1"/>
    </row>
    <row r="32" spans="1:7" x14ac:dyDescent="0.25">
      <c r="A32" s="1"/>
      <c r="B32" s="89"/>
      <c r="C32" s="90"/>
      <c r="D32" s="90"/>
      <c r="E32" s="90"/>
      <c r="F32" s="91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89" t="s">
        <v>249</v>
      </c>
      <c r="C34" s="90"/>
      <c r="D34" s="90"/>
      <c r="E34" s="90"/>
      <c r="F34" s="91"/>
      <c r="G34" s="1"/>
    </row>
    <row r="35" spans="1:7" x14ac:dyDescent="0.25">
      <c r="A35" s="1"/>
      <c r="B35" s="102" t="s">
        <v>273</v>
      </c>
      <c r="C35" s="103"/>
      <c r="D35" s="104"/>
      <c r="E35" s="9">
        <v>0</v>
      </c>
      <c r="F35" s="14"/>
      <c r="G35" s="1"/>
    </row>
    <row r="36" spans="1:7" x14ac:dyDescent="0.25">
      <c r="A36" s="1"/>
      <c r="B36" s="102" t="s">
        <v>274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252</v>
      </c>
      <c r="C37" s="103"/>
      <c r="D37" s="104"/>
      <c r="E37" s="9">
        <f>IF(AND(E11&lt;0,E19&gt;=0,E27&gt;=0,),0,IF(AND(E11&lt;0,E19&lt;0,E27&gt;=0),0,IF(AND(E11&lt;0,E19&lt;0,E27&lt;0),E27,IF(AND(E11&lt;0,E19&gt;=0,E27&lt;0,ABS(E19)&gt;ABS(E27),E35=0,E36=1),0,IF(AND(E11&lt;0,E19&gt;=0,E27&lt;0,ABS(E19)&lt;ABS(E27),E35=0,E36=1),(E27+E19),IF(AND(E11&lt;0,E19&gt;=0,E27&lt;0,ABS(E19)&gt;ABS(E27)),0,IF(AND(E11&lt;0,E19&gt;=0,E27&lt;0,ABS(E19)&lt;ABS(E27)),(E19+E27),IF(AND(E11&gt;=0,E19&gt;=0,E27&gt;=0),0,IF(AND(E11&gt;=0,E19&lt;0,E27&lt;0,SUM(E11+E19)&gt;=0,ABS(E19+E27)&gt;E11,E35=1,E36=0),(E11+E19+E27),IF(AND(E11&gt;=0,E19&lt;0,E27&lt;0,SUM(E11+E19)&gt;=0,ABS(E19+E27)&lt;E11,E35=1,E36=0),0,IF(AND(E11&gt;=0,E19&lt;0,E27&lt;0,SUM(E11+E19)&lt;0,E35=1,E36=0),(E27),IF(AND(E11&gt;=0,E19&lt;0,E27&lt;0),E27,IF(AND(E11&gt;0,E19&gt;=0,E27&lt;0,ABS(E19+E11)&gt;ABS(E27),E35=1,E36=1),0,IF(AND(E11&gt;0,E19&gt;=0,E27&lt;0,ABS(E19+E11)&lt;ABS(E27),E35=1,E36=1),(E27+(E11+E19)),IF(AND(E11&gt;0,E19&gt;=0,E27&lt;0,ABS(E19)&gt;ABS(E27)),0,IF(AND(E11&gt;0,E19&gt;=0,E27&lt;0,ABS(E19)&lt;ABS(E27)),(E19+E27),IF(AND(E11&gt;=0,E19&lt;0,E27&gt;=0),0,0)))))))))))))))))</f>
        <v>0</v>
      </c>
      <c r="F37" s="14" t="s">
        <v>3</v>
      </c>
      <c r="G37" s="1"/>
    </row>
    <row r="38" spans="1:7" x14ac:dyDescent="0.25">
      <c r="A38" s="1"/>
      <c r="B38" s="102" t="s">
        <v>152</v>
      </c>
      <c r="C38" s="103"/>
      <c r="D38" s="104"/>
      <c r="E38" s="9">
        <v>2</v>
      </c>
      <c r="F38" s="14" t="s">
        <v>21</v>
      </c>
      <c r="G38" s="1"/>
    </row>
    <row r="39" spans="1:7" x14ac:dyDescent="0.25">
      <c r="A39" s="1"/>
      <c r="B39" s="108" t="s">
        <v>253</v>
      </c>
      <c r="C39" s="108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105"/>
      <c r="C40" s="106"/>
      <c r="D40" s="106"/>
      <c r="E40" s="106"/>
      <c r="F40" s="10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5" spans="1:7" x14ac:dyDescent="0.25">
      <c r="A45" s="42"/>
      <c r="B45" s="42"/>
      <c r="C45" s="42"/>
      <c r="D45" s="42"/>
      <c r="E45" s="42"/>
      <c r="F45" s="42"/>
      <c r="G45" s="42"/>
    </row>
    <row r="46" spans="1:7" x14ac:dyDescent="0.25">
      <c r="A46" s="42"/>
      <c r="B46" s="42"/>
      <c r="C46" s="42"/>
      <c r="D46" s="42"/>
      <c r="E46" s="42"/>
      <c r="F46" s="42"/>
      <c r="G46" s="42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</sheetData>
  <sheetProtection algorithmName="SHA-512" hashValue="zGkuby1VkrvjUSLD05Of2G4k4YnIQuQ4rr7e3P4pUWkHAhihKhKeny0WJOK6zSPQ6HMgM843F9WMkt2gRmQ5RA==" saltValue="1eoucLIPw54vtOG0aDlbjA==" spinCount="100000" sheet="1" objects="1" scenarios="1"/>
  <mergeCells count="28">
    <mergeCell ref="B19:D19"/>
    <mergeCell ref="B3:F4"/>
    <mergeCell ref="B15:F15"/>
    <mergeCell ref="B16:D16"/>
    <mergeCell ref="B17:D17"/>
    <mergeCell ref="B18:D18"/>
    <mergeCell ref="B7:F7"/>
    <mergeCell ref="B8:D8"/>
    <mergeCell ref="B9:D9"/>
    <mergeCell ref="B10:D10"/>
    <mergeCell ref="B11:D11"/>
    <mergeCell ref="B13:F13"/>
    <mergeCell ref="B34:F34"/>
    <mergeCell ref="B37:D37"/>
    <mergeCell ref="B40:F40"/>
    <mergeCell ref="B38:D38"/>
    <mergeCell ref="B39:D39"/>
    <mergeCell ref="B35:D35"/>
    <mergeCell ref="B36:D36"/>
    <mergeCell ref="B32:F32"/>
    <mergeCell ref="B30:F30"/>
    <mergeCell ref="B31:D31"/>
    <mergeCell ref="B21:F21"/>
    <mergeCell ref="B23:F23"/>
    <mergeCell ref="B24:D24"/>
    <mergeCell ref="B25:D25"/>
    <mergeCell ref="B26:D26"/>
    <mergeCell ref="B27:D2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275</v>
      </c>
      <c r="C10" s="112" t="s">
        <v>276</v>
      </c>
      <c r="D10" s="9">
        <v>120000</v>
      </c>
      <c r="E10" s="9">
        <f>IFERROR(D10/C10,0)</f>
        <v>1600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6" t="s">
        <v>277</v>
      </c>
      <c r="C11" s="112" t="s">
        <v>276</v>
      </c>
      <c r="D11" s="9">
        <v>52000</v>
      </c>
      <c r="E11" s="9">
        <f t="shared" ref="E11:E24" si="0">IFERROR(D11/C11,0)</f>
        <v>693.33333333333337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6" t="s">
        <v>278</v>
      </c>
      <c r="C12" s="112" t="s">
        <v>279</v>
      </c>
      <c r="D12" s="9">
        <v>1287768</v>
      </c>
      <c r="E12" s="9">
        <f t="shared" si="0"/>
        <v>25755.360000000001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6" t="s">
        <v>280</v>
      </c>
      <c r="C13" s="112" t="s">
        <v>281</v>
      </c>
      <c r="D13" s="9">
        <v>1205910</v>
      </c>
      <c r="E13" s="9">
        <f t="shared" si="0"/>
        <v>120591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6" t="s">
        <v>282</v>
      </c>
      <c r="C14" s="112" t="s">
        <v>276</v>
      </c>
      <c r="D14" s="9">
        <v>300000</v>
      </c>
      <c r="E14" s="9">
        <f t="shared" si="0"/>
        <v>4000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6" t="s">
        <v>283</v>
      </c>
      <c r="C15" s="112" t="s">
        <v>276</v>
      </c>
      <c r="D15" s="9">
        <v>508000</v>
      </c>
      <c r="E15" s="9">
        <f t="shared" si="0"/>
        <v>6773.333333333333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6" t="s">
        <v>275</v>
      </c>
      <c r="C16" s="112" t="s">
        <v>276</v>
      </c>
      <c r="D16" s="9">
        <v>580000</v>
      </c>
      <c r="E16" s="9">
        <f t="shared" si="0"/>
        <v>7733.333333333333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6" t="s">
        <v>284</v>
      </c>
      <c r="C17" s="112" t="s">
        <v>276</v>
      </c>
      <c r="D17" s="9">
        <v>2979992</v>
      </c>
      <c r="E17" s="9">
        <f t="shared" si="0"/>
        <v>39733.226666666669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6" t="s">
        <v>282</v>
      </c>
      <c r="C18" s="112" t="s">
        <v>276</v>
      </c>
      <c r="D18" s="9">
        <v>435000</v>
      </c>
      <c r="E18" s="9">
        <f t="shared" si="0"/>
        <v>5800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56" t="s">
        <v>285</v>
      </c>
      <c r="C19" s="112" t="s">
        <v>276</v>
      </c>
      <c r="D19" s="9">
        <v>356000</v>
      </c>
      <c r="E19" s="9">
        <f t="shared" si="0"/>
        <v>4746.666666666667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6" t="s">
        <v>275</v>
      </c>
      <c r="C20" s="112" t="s">
        <v>276</v>
      </c>
      <c r="D20" s="9">
        <v>1064000</v>
      </c>
      <c r="E20" s="9">
        <f t="shared" si="0"/>
        <v>14186.666666666666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56" t="s">
        <v>277</v>
      </c>
      <c r="C21" s="112" t="s">
        <v>276</v>
      </c>
      <c r="D21" s="9">
        <v>6939693</v>
      </c>
      <c r="E21" s="9">
        <f t="shared" si="0"/>
        <v>92529.24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56" t="s">
        <v>283</v>
      </c>
      <c r="C22" s="112" t="s">
        <v>276</v>
      </c>
      <c r="D22" s="9">
        <v>885000</v>
      </c>
      <c r="E22" s="9">
        <f t="shared" si="0"/>
        <v>11800</v>
      </c>
      <c r="F22" s="9">
        <v>0</v>
      </c>
      <c r="G22" s="9">
        <v>0</v>
      </c>
      <c r="H22" s="14" t="s">
        <v>3</v>
      </c>
      <c r="I22" s="1"/>
    </row>
    <row r="23" spans="1:9" ht="26.25" x14ac:dyDescent="0.25">
      <c r="A23" s="1"/>
      <c r="B23" s="56" t="s">
        <v>286</v>
      </c>
      <c r="C23" s="112" t="s">
        <v>287</v>
      </c>
      <c r="D23" s="9">
        <v>3693632</v>
      </c>
      <c r="E23" s="9">
        <f t="shared" si="0"/>
        <v>184681.60000000001</v>
      </c>
      <c r="F23" s="9">
        <v>0</v>
      </c>
      <c r="G23" s="9">
        <v>0</v>
      </c>
      <c r="H23" s="14" t="s">
        <v>3</v>
      </c>
      <c r="I23" s="1"/>
    </row>
    <row r="24" spans="1:9" ht="26.25" x14ac:dyDescent="0.25">
      <c r="A24" s="1"/>
      <c r="B24" s="56" t="s">
        <v>288</v>
      </c>
      <c r="C24" s="112" t="s">
        <v>287</v>
      </c>
      <c r="D24" s="9">
        <v>708622</v>
      </c>
      <c r="E24" s="9">
        <f t="shared" si="0"/>
        <v>35431.1</v>
      </c>
      <c r="F24" s="9">
        <v>0</v>
      </c>
      <c r="G24" s="9">
        <v>0</v>
      </c>
      <c r="H24" s="14" t="s">
        <v>3</v>
      </c>
      <c r="I24" s="1"/>
    </row>
    <row r="25" spans="1:9" ht="39" x14ac:dyDescent="0.25">
      <c r="A25" s="1"/>
      <c r="B25" s="56" t="s">
        <v>289</v>
      </c>
      <c r="C25" s="112" t="s">
        <v>287</v>
      </c>
      <c r="D25" s="9">
        <v>776740</v>
      </c>
      <c r="E25" s="9">
        <f t="shared" ref="E25:E26" si="1">IFERROR(D25/C25,0)</f>
        <v>38837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56" t="s">
        <v>285</v>
      </c>
      <c r="C26" s="112" t="s">
        <v>276</v>
      </c>
      <c r="D26" s="9">
        <v>296409</v>
      </c>
      <c r="E26" s="9">
        <f t="shared" si="1"/>
        <v>3952.12</v>
      </c>
      <c r="F26" s="9">
        <v>0</v>
      </c>
      <c r="G26" s="9">
        <v>0</v>
      </c>
      <c r="H26" s="14" t="s">
        <v>3</v>
      </c>
      <c r="I26" s="1"/>
    </row>
    <row r="27" spans="1:9" x14ac:dyDescent="0.25">
      <c r="A27" s="1"/>
      <c r="B27" s="89" t="s">
        <v>238</v>
      </c>
      <c r="C27" s="90"/>
      <c r="D27" s="91"/>
      <c r="E27" s="12">
        <f>SUM(E10:E26)</f>
        <v>598843.98</v>
      </c>
      <c r="F27" s="12">
        <f t="shared" ref="F27:G27" si="2">SUM(F10:F26)</f>
        <v>0</v>
      </c>
      <c r="G27" s="12">
        <f t="shared" si="2"/>
        <v>0</v>
      </c>
      <c r="H27" s="13" t="s">
        <v>3</v>
      </c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Anlægsprojekter'!F27</f>
        <v>0</v>
      </c>
      <c r="D10" s="14" t="s">
        <v>3</v>
      </c>
      <c r="E10" s="9">
        <f>SUM('Fane 9. Anlægsprojekter'!E27,'Fane 9. Anlægsprojekter'!G27)</f>
        <v>598843.98</v>
      </c>
      <c r="F10" s="14" t="s">
        <v>3</v>
      </c>
      <c r="G10" s="1"/>
    </row>
    <row r="11" spans="1:7" x14ac:dyDescent="0.25">
      <c r="A11" s="1"/>
      <c r="B11" s="113" t="s">
        <v>270</v>
      </c>
      <c r="C11" s="22">
        <v>66138</v>
      </c>
      <c r="D11" s="14" t="s">
        <v>3</v>
      </c>
      <c r="E11" s="9">
        <v>23733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66138</v>
      </c>
      <c r="D12" s="13" t="s">
        <v>3</v>
      </c>
      <c r="E12" s="12">
        <f>SUM(E10:E11)</f>
        <v>622576.98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66944.883600000001</v>
      </c>
      <c r="D13" s="13" t="s">
        <v>3</v>
      </c>
      <c r="E13" s="12">
        <f>E12*(1+'Fane 14. Nøgletal'!C13)</f>
        <v>630172.41915600002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TZxu1AKl/oj83q74OtPUEaNMHZ18lC2evVuJ/Ark7D2vbVORqQdK4imo7myD52zswJAjdOlpcrql+8Daf8CGg==" saltValue="gCEaLza7eGykxCsvK8MQw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271</v>
      </c>
      <c r="C10" s="22">
        <v>669042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669042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-13380.84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-13380.84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658047.55681082886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g0c1PAJ6yZWJDnPNnyeKKz09Jrv7x1ebK+j+TogD9tlTFK/bmH0R6P6Uiq1uqNlf6DrpDGMu02xekvnPD6mog==" saltValue="K+pI1D+80dmT4R4l3PrmO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106567812.53194976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66944.883600000001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630172.41915600002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2107890.7379730335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-2187456.4114535758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-681650.75659758388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-2390854.9246034422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104112858.48002419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1943483.08737744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658047.55681082886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658047.55681082886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ØR2019'!E31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106714389.12421246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104112858.48002419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1270176.8734562951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-2107660.7070696098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-676167.55791151302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-2277344.4952011304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100321862.59329824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1967193.5810434448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ØR2019'!E39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102289056.17434169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100321862.59329824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1223926.7236382386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-2030915.7863387296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-670728.46607567277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-2241737.0753464131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96602407.989175662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1991193.3427321748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ØR2019'!E39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98593601.331907839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96602407.989175662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1178549.3774679431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-1955619.1473328723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-665333.12629456003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-2206686.3953048345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92953318.697711349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2015485.9015135074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94968804.599224851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108735157.96545888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985063.17369900004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2161488.3564414103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-2237634.1899119862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-680767.97735026653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-2395494.7963872775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106567812.53194976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2058626.5295626801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108626439.06151244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34257024.709994838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685140.49419989681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34159392.189571358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683187.84379142721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34062037.921831079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681240.75843662163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34038398.867513329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680767.97735026653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34014776.218699276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67761.611179920001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681650.75659758388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33808377.89557565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676167.55791151302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33536423.30378364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670728.46607567277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33266656.314728003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665333.12629456003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81255641.046817631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739426.33352604043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81925248.470774189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423360.57462455169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1457570.3801035578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82306631.841937855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891737.52126983984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1464585.5000373477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83343939.405274808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1004468.9182208704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2395494.7963872775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83567385.923592433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637860.52266970323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2390854.9246034422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82812527.098222926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2277344.4952011304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81517711.830778658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2241737.0753464131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80243141.647448525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2206686.3953048345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1.4894372371914892E-2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2020-09-09T09:27:38Z</dcterms:modified>
</cp:coreProperties>
</file>