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illerød Vand AS (V081)\ØR2027\"/>
    </mc:Choice>
  </mc:AlternateContent>
  <xr:revisionPtr revIDLastSave="0" documentId="13_ncr:1_{1F53F56D-980D-4AB0-862A-3AA8D5D0E55E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tillæg'!$A$1:$G$28</definedName>
    <definedName name="BlåBlok_53">'5.3. Engangstillæg'!$A$1:$G$24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Engangstillæg'!$B$8:$F$22</definedName>
    <definedName name="EngTillæg_Tabel_Værdi">'5.3. Engangstillæg'!$B$22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10-tillæg'!$B$9:$B$14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tillæg'!$A$1:$G$28</definedName>
    <definedName name="_xlnm.Print_Area" localSheetId="8">'5.3. Engangstillæg'!$A$1:$G$24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tillæg'!$B$8:$F$26</definedName>
    <definedName name="VarigeTillæg_Tabel_KS">'5.2. Varige tillæg'!$B$24</definedName>
    <definedName name="VarigeTillæg_Tabel_SletSmå">'5.2. Varige tillæg'!$B$23:$F$23</definedName>
    <definedName name="VarigeTillæg_Tabel_Værdi">'5.2. Varige tillæg'!$B$22</definedName>
    <definedName name="VarigeTillæg_Tabel_Værdi_korr">'5.2. Varige tillæg'!$B$26</definedName>
    <definedName name="ØR_SidsteÅr_Tabel">'3. Omk. i ØR2026'!$B$8:$D$25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2" i="10"/>
  <c r="C22" i="10"/>
  <c r="E22" i="9"/>
  <c r="E23" i="9" s="1"/>
  <c r="C22" i="9"/>
  <c r="C24" i="9" s="1"/>
  <c r="E19" i="8"/>
  <c r="E18" i="8"/>
  <c r="E17" i="8"/>
  <c r="E16" i="8"/>
  <c r="E15" i="8"/>
  <c r="E14" i="8"/>
  <c r="C14" i="7" s="1"/>
  <c r="E13" i="8"/>
  <c r="C13" i="7" s="1"/>
  <c r="E12" i="8"/>
  <c r="C12" i="7" s="1"/>
  <c r="E11" i="8"/>
  <c r="C11" i="7" s="1"/>
  <c r="E10" i="8"/>
  <c r="C10" i="7" s="1"/>
  <c r="E9" i="8"/>
  <c r="C25" i="7"/>
  <c r="C18" i="3" s="1"/>
  <c r="C16" i="6"/>
  <c r="C12" i="3" l="1"/>
  <c r="C16" i="12"/>
  <c r="C20" i="3" s="1"/>
  <c r="C12" i="11"/>
  <c r="C19" i="3" s="1"/>
  <c r="C13" i="3"/>
  <c r="C9" i="7"/>
  <c r="C23" i="9"/>
  <c r="C25" i="9" s="1"/>
  <c r="C26" i="9" s="1"/>
  <c r="E24" i="9"/>
  <c r="E25" i="9" s="1"/>
  <c r="E26" i="9" s="1"/>
  <c r="C12" i="13"/>
  <c r="C11" i="6" s="1"/>
  <c r="C12" i="6" s="1"/>
  <c r="C13" i="6" s="1"/>
  <c r="E12" i="13"/>
  <c r="C20" i="7" l="1"/>
  <c r="C11" i="4" s="1"/>
  <c r="C12" i="4" s="1"/>
  <c r="C15" i="4" s="1"/>
  <c r="C19" i="4" s="1"/>
  <c r="C24" i="4" s="1"/>
  <c r="C11" i="3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<sst xmlns="http://schemas.openxmlformats.org/spreadsheetml/2006/main" count="387" uniqueCount="171">
  <si>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</si>
  <si>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</si>
  <si>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</si>
  <si>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</si>
  <si>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</si>
  <si>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</si>
  <si>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</si>
  <si>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</si>
  <si>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</si>
  <si>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</si>
  <si>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</si>
  <si>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</si>
  <si>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</si>
  <si>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</si>
  <si>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</si>
  <si>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</si>
  <si>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</si>
  <si>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</si>
  <si>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</si>
  <si>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</si>
  <si>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</si>
  <si>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</si>
  <si>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</si>
  <si>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</si>
  <si>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</si>
  <si>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</si>
  <si>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</si>
  <si>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</si>
  <si>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</si>
  <si>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</si>
  <si>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</si>
  <si>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</si>
  <si>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</si>
  <si>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</si>
  <si>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</si>
  <si>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</si>
  <si>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</si>
  <si>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</si>
  <si>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</si>
  <si>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</si>
  <si>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</si>
  <si>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</si>
  <si>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</si>
  <si>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</si>
  <si>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</si>
  <si>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</si>
  <si>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</si>
  <si>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</si>
  <si>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</si>
  <si>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</si>
  <si>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</si>
  <si>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</si>
  <si>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</si>
  <si>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</si>
  <si>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</si>
  <si>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</si>
  <si>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</si>
  <si>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</si>
  <si>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</si>
  <si>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</si>
  <si>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</si>
  <si>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</si>
  <si>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</si>
  <si>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</si>
  <si>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</si>
  <si>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</si>
  <si>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</si>
  <si>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</si>
  <si>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</si>
  <si>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</si>
  <si>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</si>
  <si>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</si>
  <si>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</si>
  <si>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</si>
  <si>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</si>
  <si>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</si>
  <si>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</si>
  <si>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</si>
  <si>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</si>
  <si>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</si>
  <si>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</si>
  <si>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</si>
  <si>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</si>
  <si>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</si>
  <si>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</si>
  <si>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</si>
  <si>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</si>
  <si>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</si>
  <si>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</si>
  <si>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</si>
  <si>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</si>
  <si>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</si>
  <si>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</si>
  <si>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</si>
  <si>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</si>
  <si>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</si>
  <si>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</si>
  <si>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</si>
  <si>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</si>
  <si>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</si>
  <si>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</si>
  <si>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</si>
  <si>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</si>
  <si>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</si>
  <si>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</si>
  <si>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</si>
  <si>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</si>
  <si>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</si>
  <si>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</si>
  <si>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</si>
  <si>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</si>
  <si>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</si>
  <si>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</si>
  <si>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</si>
  <si>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</si>
  <si>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</si>
  <si>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</si>
  <si>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</si>
  <si>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</si>
  <si>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</si>
  <si>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</si>
  <si>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</si>
  <si>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</si>
  <si>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</si>
  <si>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Tillæg til engangsomkostninger vedr.  anlægsprojekter igangsat senest den 1. marts 2016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</si>
  <si>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</si>
  <si>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</si>
  <si>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</si>
  <si>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</si>
  <si>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</si>
  <si>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</si>
  <si>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</si>
  <si>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</si>
  <si>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</si>
  <si>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</si>
  <si>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</si>
  <si>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</si>
  <si>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</si>
  <si>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</si>
  <si>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</si>
  <si>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</si>
  <si>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</si>
  <si>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</si>
  <si>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</si>
  <si>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</si>
  <si>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</si>
  <si>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</si>
  <si>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</si>
  <si>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</si>
  <si>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</si>
  <si>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</si>
  <si>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Øvrige afgifter</t>
  </si>
  <si>
    <t>Erstatninger</t>
  </si>
  <si>
    <t>Frivillige aftaler om dyrkningspraksis eller andre restriktioner i arealanvendelse</t>
  </si>
  <si>
    <t>Vandsamarbejde etableret i medfør af §52b i vandforsyningsloven</t>
  </si>
  <si>
    <t>Ledningstab 2024</t>
  </si>
  <si>
    <t>Ledningstab 2025</t>
  </si>
  <si>
    <t>Projekt 4500110</t>
  </si>
  <si>
    <t>Projekt 4500807</t>
  </si>
  <si>
    <t>Projekt 4501414</t>
  </si>
  <si>
    <t>Projekt 4502840</t>
  </si>
  <si>
    <t>Projekt 4503150</t>
  </si>
  <si>
    <t>Projekt 4503160</t>
  </si>
  <si>
    <t>Projekt 4502851</t>
  </si>
  <si>
    <t>Projekt 4502852</t>
  </si>
  <si>
    <t>Anlægsomkostninger vedr. tilslutninger 2025</t>
  </si>
  <si>
    <t>Driftsomkostninger vedr. tilslutninger 2025</t>
  </si>
  <si>
    <t>BNBO - andre omkostninger end erstatning</t>
  </si>
  <si>
    <t>Bæredygtighedsrapportering (CSRD)</t>
  </si>
  <si>
    <t>NIS2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</si>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</sst>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hN2Y4jo627LO1ShpbgxJEVl5lmNQjjm7pvjzU4a5PNnkm4/mmmgjbt0GQEvrm2Knwewfy2lMgwBT2i0t7wm9Ig==" saltValue="18/HFgwqPFTIxv1J3Gv1M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29735345.216123559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tillæg'!C26+'5.2. Varige tillæg'!E26</f>
        <v>3096847.4761914797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-656643.85384630074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-327804.08729491208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410835.90729014232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32258580.658463966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32258580.658463966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TGe1xEbcB7wvdhJ3NzewHYzFtEz9HU8hXj7VFrHcFrMQVTL9C60XJxUYXwherSsX5LCuUufgCGsES4qxsS22pg==" saltValue="LKft27KPYxuiyInyHuO8R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129</v>
      </c>
      <c r="C9" s="45">
        <v>43103759</v>
      </c>
      <c r="D9" s="46" t="s">
        <v>31</v>
      </c>
      <c r="E9" s="11"/>
    </row>
    <row r="10" spans="1:5" ht="15" customHeight="1" x14ac:dyDescent="0.25">
      <c r="A10" s="11"/>
      <c r="B10" s="44" t="s">
        <v>131</v>
      </c>
      <c r="C10" s="45">
        <f>'3. Omk. i ØR2026'!C10</f>
        <v>324344.01208685996</v>
      </c>
      <c r="D10" s="46" t="s">
        <v>31</v>
      </c>
      <c r="E10" s="11"/>
    </row>
    <row r="11" spans="1:5" ht="15" customHeight="1" x14ac:dyDescent="0.25">
      <c r="A11" s="11"/>
      <c r="B11" s="44" t="s">
        <v>132</v>
      </c>
      <c r="C11" s="47">
        <f>'5.1. § 10-tillæg'!C20+'5.2. Varige tillæg'!C22+'5.2. Varige tillæg'!E22+'5.3. Engangstillæg'!C22+'5.3. Engangstillæg'!E22</f>
        <v>9505468.9815691914</v>
      </c>
      <c r="D11" s="46" t="s">
        <v>31</v>
      </c>
      <c r="E11" s="11"/>
    </row>
    <row r="12" spans="1:5" ht="15" customHeight="1" x14ac:dyDescent="0.25">
      <c r="A12" s="11"/>
      <c r="B12" s="35" t="s">
        <v>130</v>
      </c>
      <c r="C12" s="36">
        <f>C9+C10+C11</f>
        <v>52933571.993656054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43443454.100000001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133</v>
      </c>
      <c r="C15" s="41">
        <f>C12-C13</f>
        <v>9490117.8936560526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128</v>
      </c>
      <c r="C18" s="45">
        <v>2284618</v>
      </c>
      <c r="D18" s="46" t="s">
        <v>31</v>
      </c>
      <c r="E18" s="11"/>
    </row>
    <row r="19" spans="1:5" ht="15" customHeight="1" x14ac:dyDescent="0.25">
      <c r="A19" s="11"/>
      <c r="B19" s="25" t="s">
        <v>144</v>
      </c>
      <c r="C19" s="41">
        <f>C15+C18</f>
        <v>11774735.893656053</v>
      </c>
      <c r="D19" s="27" t="s">
        <v>31</v>
      </c>
      <c r="E19" s="11"/>
    </row>
    <row r="20" spans="1:5" ht="49.5" customHeight="1" x14ac:dyDescent="0.25">
      <c r="A20" s="11"/>
      <c r="B20" s="49" t="s">
        <v>145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146</v>
      </c>
      <c r="C22" s="26"/>
      <c r="D22" s="27"/>
      <c r="E22" s="11"/>
    </row>
    <row r="23" spans="1:5" ht="27.95" customHeight="1" x14ac:dyDescent="0.25">
      <c r="A23" s="11"/>
      <c r="B23" s="52" t="s">
        <v>147</v>
      </c>
      <c r="C23" s="53">
        <f>100*2284618/(38789217+3989140)</f>
        <v>5.340593141527151</v>
      </c>
      <c r="D23" s="46" t="s">
        <v>148</v>
      </c>
      <c r="E23" s="11"/>
    </row>
    <row r="24" spans="1:5" ht="27.95" customHeight="1" x14ac:dyDescent="0.25">
      <c r="A24" s="11"/>
      <c r="B24" s="52" t="s">
        <v>149</v>
      </c>
      <c r="C24" s="53">
        <f>C19/C12*100</f>
        <v>22.24436298209239</v>
      </c>
      <c r="D24" s="46" t="s">
        <v>148</v>
      </c>
      <c r="E24" s="11"/>
    </row>
    <row r="25" spans="1:5" ht="56.25" customHeight="1" x14ac:dyDescent="0.25">
      <c r="A25" s="11"/>
      <c r="B25" s="49" t="s">
        <v>150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toh5Gxyua0BGcTtbE4f/0VtekT1ELmBHnJKMqgZ9e3dem+P7/6cJPs8WlN++oztorDnssJ9P7O/qq+itRhgamA==" saltValue="P/2FDE7zH73WJFKAFvnpN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136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28300748.366961509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324344.01208685996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113119.5018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-574764.23761696741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-276975.52832606703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1848873.1012182236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29735345.216123559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124</v>
      </c>
      <c r="C19" s="65">
        <v>135900.20574423301</v>
      </c>
      <c r="D19" s="70" t="s">
        <v>31</v>
      </c>
      <c r="E19" s="54"/>
    </row>
    <row r="20" spans="1:5" ht="15" customHeight="1" x14ac:dyDescent="0.25">
      <c r="A20" s="54"/>
      <c r="B20" s="72" t="s">
        <v>40</v>
      </c>
      <c r="C20" s="65">
        <v>0</v>
      </c>
      <c r="D20" s="70" t="s">
        <v>31</v>
      </c>
      <c r="E20" s="54"/>
    </row>
    <row r="21" spans="1:5" ht="15" customHeight="1" x14ac:dyDescent="0.25">
      <c r="A21" s="54"/>
      <c r="B21" s="73" t="s">
        <v>41</v>
      </c>
      <c r="C21" s="74">
        <v>-587312.79533578455</v>
      </c>
      <c r="D21" s="75" t="s">
        <v>31</v>
      </c>
      <c r="E21" s="54"/>
    </row>
    <row r="22" spans="1:5" ht="15" customHeight="1" x14ac:dyDescent="0.25">
      <c r="A22" s="54"/>
      <c r="B22" s="59" t="s">
        <v>125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69" t="s">
        <v>42</v>
      </c>
      <c r="C23" s="65">
        <v>0</v>
      </c>
      <c r="D23" s="70" t="s">
        <v>31</v>
      </c>
      <c r="E23" s="54"/>
    </row>
    <row r="24" spans="1:5" ht="15" customHeight="1" x14ac:dyDescent="0.25">
      <c r="A24" s="54"/>
      <c r="B24" s="56" t="s">
        <v>170</v>
      </c>
      <c r="C24" s="76">
        <v>29283932.626532007</v>
      </c>
      <c r="D24" s="58" t="s">
        <v>31</v>
      </c>
      <c r="E24" s="54"/>
    </row>
    <row r="25" spans="1:5" ht="30" customHeight="1" x14ac:dyDescent="0.25">
      <c r="A25" s="54"/>
      <c r="B25" s="77" t="s">
        <v>137</v>
      </c>
      <c r="C25" s="77"/>
      <c r="D25" s="77"/>
      <c r="E25" s="54"/>
    </row>
    <row r="26" spans="1:5" ht="15" customHeight="1" x14ac:dyDescent="0.25">
      <c r="A26" s="54"/>
      <c r="B26" s="54"/>
      <c r="C26" s="54"/>
      <c r="D26" s="54"/>
      <c r="E26" s="54"/>
    </row>
  </sheetData>
  <sheetProtection algorithmName="SHA-512" hashValue="6Q3ox5LYAuj0e5hrs8JPzinp6ou2MgyPHQ9YQrc8Q8ioHB5gKb7BcDKwl7xcFr/D+fId1rFfiZH0yBN/RmuQAA==" saltValue="arGjK/BSyKtuubs4b6q4RQ==" spinCount="100000" sheet="1" objects="1" scenarios="1"/>
  <mergeCells count="2">
    <mergeCell ref="B3:D5"/>
    <mergeCell ref="B25:D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8"/>
      <c r="C1" s="78"/>
      <c r="D1" s="78"/>
      <c r="E1" s="11"/>
    </row>
    <row r="2" spans="1:5" ht="15" customHeight="1" x14ac:dyDescent="0.25">
      <c r="A2" s="11"/>
      <c r="B2" s="78"/>
      <c r="C2" s="78"/>
      <c r="D2" s="78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9"/>
      <c r="C6" s="79"/>
      <c r="D6" s="79"/>
      <c r="E6" s="11"/>
    </row>
    <row r="7" spans="1:5" ht="15" customHeight="1" x14ac:dyDescent="0.25">
      <c r="A7" s="11"/>
      <c r="B7" s="80"/>
      <c r="C7" s="11"/>
      <c r="D7" s="11"/>
      <c r="E7" s="11"/>
    </row>
    <row r="8" spans="1:5" ht="14.25" customHeight="1" x14ac:dyDescent="0.25">
      <c r="A8" s="11"/>
      <c r="B8" s="81" t="s">
        <v>88</v>
      </c>
      <c r="C8" s="82"/>
      <c r="D8" s="83"/>
      <c r="E8" s="11"/>
    </row>
    <row r="9" spans="1:5" ht="15" customHeight="1" x14ac:dyDescent="0.25">
      <c r="A9" s="11"/>
      <c r="B9" s="52" t="s">
        <v>89</v>
      </c>
      <c r="C9" s="2">
        <v>14766950.642556064</v>
      </c>
      <c r="D9" s="46" t="s">
        <v>31</v>
      </c>
      <c r="E9" s="11"/>
    </row>
    <row r="10" spans="1:5" ht="15" customHeight="1" x14ac:dyDescent="0.25">
      <c r="A10" s="11"/>
      <c r="B10" s="84" t="s">
        <v>90</v>
      </c>
      <c r="C10" s="3">
        <f>-'8. Nøgletal'!C19*C9</f>
        <v>-295339.01285112131</v>
      </c>
      <c r="D10" s="46" t="s">
        <v>31</v>
      </c>
      <c r="E10" s="11"/>
    </row>
    <row r="11" spans="1:5" ht="15" customHeight="1" x14ac:dyDescent="0.25">
      <c r="A11" s="11"/>
      <c r="B11" s="84" t="s">
        <v>91</v>
      </c>
      <c r="C11" s="2">
        <f>('5.2. Varige tillæg'!C22)*(1+'8. Nøgletal'!C9)*(1-'8. Nøgletal'!C19)+'5.6 Anlægsprojekter'!C12-'6. Bortfald'!C12+'7. Tilknyttet virksomhed'!C12</f>
        <v>1918592.7350406602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16390204.364745604</v>
      </c>
      <c r="D12" s="46" t="s">
        <v>31</v>
      </c>
      <c r="E12" s="11"/>
    </row>
    <row r="13" spans="1:5" ht="15" customHeight="1" x14ac:dyDescent="0.25">
      <c r="A13" s="11"/>
      <c r="B13" s="85" t="s">
        <v>93</v>
      </c>
      <c r="C13" s="86">
        <f>-C12*'8. Nøgletal'!C19</f>
        <v>-327804.08729491208</v>
      </c>
      <c r="D13" s="87" t="s">
        <v>31</v>
      </c>
      <c r="E13" s="88"/>
    </row>
    <row r="14" spans="1:5" ht="15" customHeight="1" x14ac:dyDescent="0.25">
      <c r="A14" s="11"/>
      <c r="B14" s="81" t="s">
        <v>94</v>
      </c>
      <c r="C14" s="82"/>
      <c r="D14" s="83"/>
      <c r="E14" s="11"/>
    </row>
    <row r="15" spans="1:5" ht="15" customHeight="1" x14ac:dyDescent="0.25">
      <c r="A15" s="11"/>
      <c r="B15" s="44" t="s">
        <v>46</v>
      </c>
      <c r="C15" s="3">
        <v>19810021.583981894</v>
      </c>
      <c r="D15" s="46" t="s">
        <v>31</v>
      </c>
      <c r="E15" s="11"/>
    </row>
    <row r="16" spans="1:5" ht="15" customHeight="1" x14ac:dyDescent="0.25">
      <c r="A16" s="11"/>
      <c r="B16" s="84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4" t="s">
        <v>95</v>
      </c>
      <c r="C17" s="2">
        <f>('5.2. Varige tillæg'!E22)*(1+'8. Nøgletal'!C9)*(1-'8. Nøgletal'!C14)+'5.6 Anlægsprojekter'!E12-'6. Bortfald'!E12+'7. Tilknyttet virksomhed'!E12</f>
        <v>1242254.7907419999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21052276.374723893</v>
      </c>
      <c r="D18" s="46" t="s">
        <v>31</v>
      </c>
      <c r="E18" s="11"/>
    </row>
    <row r="19" spans="1:5" ht="15" customHeight="1" x14ac:dyDescent="0.25">
      <c r="A19" s="11"/>
      <c r="B19" s="85" t="s">
        <v>97</v>
      </c>
      <c r="C19" s="86">
        <f>-C18*'8. Nøgletal'!C15</f>
        <v>0</v>
      </c>
      <c r="D19" s="87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-327804.08729491208</v>
      </c>
      <c r="D20" s="27" t="s">
        <v>31</v>
      </c>
      <c r="E20" s="11"/>
    </row>
    <row r="21" spans="1:5" ht="39.950000000000003" customHeight="1" x14ac:dyDescent="0.25">
      <c r="A21" s="11"/>
      <c r="B21" s="89" t="s">
        <v>126</v>
      </c>
      <c r="C21" s="90"/>
      <c r="D21" s="91"/>
      <c r="E21" s="88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Qm2fzV91feOmp12sEIhws9c/EP8YTokgfbrnki+TJn9frpJaL58ov4o583qwoKyRwHx0JcbKo0OKv2pOQZ+NNw==" saltValue="I+8STCAUh+WAQsPvQCiIA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2" t="s">
        <v>99</v>
      </c>
      <c r="C8" s="93"/>
      <c r="D8" s="94"/>
      <c r="E8" s="11"/>
    </row>
    <row r="9" spans="1:5" ht="15" customHeight="1" x14ac:dyDescent="0.25">
      <c r="A9" s="11"/>
      <c r="B9" s="95" t="s">
        <v>138</v>
      </c>
      <c r="C9" s="33">
        <f>'5.1.a. § 10-tillæg'!E9</f>
        <v>1088906.3735054098</v>
      </c>
      <c r="D9" s="46" t="s">
        <v>31</v>
      </c>
      <c r="E9" s="11"/>
    </row>
    <row r="10" spans="1:5" ht="15" customHeight="1" x14ac:dyDescent="0.25">
      <c r="A10" s="11"/>
      <c r="B10" s="95" t="s">
        <v>139</v>
      </c>
      <c r="C10" s="33">
        <f>'5.1.a. § 10-tillæg'!E10</f>
        <v>13461.973076800001</v>
      </c>
      <c r="D10" s="46" t="s">
        <v>31</v>
      </c>
      <c r="E10" s="11"/>
    </row>
    <row r="11" spans="1:5" ht="15" customHeight="1" x14ac:dyDescent="0.25">
      <c r="A11" s="11"/>
      <c r="B11" s="95" t="s">
        <v>140</v>
      </c>
      <c r="C11" s="33">
        <f>'5.1.a. § 10-tillæg'!E11</f>
        <v>2524933.5549869821</v>
      </c>
      <c r="D11" s="46" t="s">
        <v>31</v>
      </c>
      <c r="E11" s="11"/>
    </row>
    <row r="12" spans="1:5" ht="15" customHeight="1" x14ac:dyDescent="0.25">
      <c r="A12" s="11"/>
      <c r="B12" s="95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6" t="s">
        <v>142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6" t="s">
        <v>151</v>
      </c>
      <c r="C14" s="33">
        <f>'5.1.a. § 10-tillæg'!E14</f>
        <v>90999.01</v>
      </c>
      <c r="D14" s="46" t="s">
        <v>31</v>
      </c>
      <c r="E14" s="11"/>
    </row>
    <row r="15" spans="1:5" ht="15" customHeight="1" x14ac:dyDescent="0.25">
      <c r="A15" s="11"/>
      <c r="B15" s="96" t="s">
        <v>152</v>
      </c>
      <c r="C15" s="97">
        <v>236770</v>
      </c>
      <c r="D15" s="46" t="s">
        <v>31</v>
      </c>
      <c r="E15" s="11"/>
    </row>
    <row r="16" spans="1:5" ht="15" customHeight="1" x14ac:dyDescent="0.25">
      <c r="A16" s="11"/>
      <c r="B16" s="96" t="s">
        <v>153</v>
      </c>
      <c r="C16" s="97">
        <v>48750</v>
      </c>
      <c r="D16" s="46" t="s">
        <v>31</v>
      </c>
      <c r="E16" s="11"/>
    </row>
    <row r="17" spans="1:5" ht="15" customHeight="1" x14ac:dyDescent="0.25">
      <c r="A17" s="11"/>
      <c r="B17" s="96" t="s">
        <v>154</v>
      </c>
      <c r="C17" s="97">
        <v>80865.899999999994</v>
      </c>
      <c r="D17" s="46" t="s">
        <v>31</v>
      </c>
      <c r="E17" s="11"/>
    </row>
    <row r="18" spans="1:5" ht="15" customHeight="1" x14ac:dyDescent="0.25">
      <c r="A18" s="11"/>
      <c r="B18" s="96"/>
      <c r="C18" s="97"/>
      <c r="D18" s="46" t="s">
        <v>31</v>
      </c>
      <c r="E18" s="11"/>
    </row>
    <row r="19" spans="1:5" ht="15" customHeight="1" x14ac:dyDescent="0.25">
      <c r="A19" s="11"/>
      <c r="B19" s="96"/>
      <c r="C19" s="97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8">
        <f>SUM(C9:C19)</f>
        <v>4084686.8115691915</v>
      </c>
      <c r="D20" s="99" t="s">
        <v>31</v>
      </c>
      <c r="E20" s="11"/>
    </row>
    <row r="21" spans="1:5" ht="15" customHeight="1" x14ac:dyDescent="0.25">
      <c r="A21" s="11"/>
      <c r="B21" s="100"/>
      <c r="C21" s="101"/>
      <c r="D21" s="101"/>
      <c r="E21" s="11"/>
    </row>
    <row r="22" spans="1:5" ht="15" customHeight="1" x14ac:dyDescent="0.25">
      <c r="A22" s="11"/>
      <c r="B22" s="81" t="s">
        <v>39</v>
      </c>
      <c r="C22" s="82"/>
      <c r="D22" s="83"/>
      <c r="E22" s="11"/>
    </row>
    <row r="23" spans="1:5" ht="15" customHeight="1" x14ac:dyDescent="0.25">
      <c r="A23" s="11"/>
      <c r="B23" s="102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3" t="s">
        <v>50</v>
      </c>
      <c r="C24" s="104">
        <v>0</v>
      </c>
      <c r="D24" s="105" t="s">
        <v>31</v>
      </c>
      <c r="E24" s="11"/>
    </row>
    <row r="25" spans="1:5" ht="15" customHeight="1" x14ac:dyDescent="0.25">
      <c r="A25" s="11"/>
      <c r="B25" s="25" t="s">
        <v>48</v>
      </c>
      <c r="C25" s="98">
        <f>SUM(C23:C24)</f>
        <v>0</v>
      </c>
      <c r="D25" s="99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PTZsvSgj6Ywi0WQ2u2pX98IqTn+5mPIb4Krke00WhcC5SRzZJmsV13qhhwXRUpztUM77tAKKc6vbbGuD0mweMw==" saltValue="iuuoyQdV1eYbB+xJmf/0G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127</v>
      </c>
      <c r="C8" s="107" t="s">
        <v>101</v>
      </c>
      <c r="D8" s="108" t="s">
        <v>102</v>
      </c>
      <c r="E8" s="108" t="s">
        <v>103</v>
      </c>
      <c r="F8" s="27"/>
      <c r="G8" s="11"/>
    </row>
    <row r="9" spans="1:7" ht="15" customHeight="1" x14ac:dyDescent="0.25">
      <c r="A9" s="11"/>
      <c r="B9" s="95" t="s">
        <v>138</v>
      </c>
      <c r="C9" s="33">
        <v>12702300.95649459</v>
      </c>
      <c r="D9" s="33">
        <v>13791207.33</v>
      </c>
      <c r="E9" s="33">
        <f>MAX(D9-C9,0)</f>
        <v>1088906.3735054098</v>
      </c>
      <c r="F9" s="46" t="s">
        <v>31</v>
      </c>
      <c r="G9" s="11"/>
    </row>
    <row r="10" spans="1:7" ht="15" customHeight="1" x14ac:dyDescent="0.25">
      <c r="A10" s="11"/>
      <c r="B10" s="95" t="s">
        <v>139</v>
      </c>
      <c r="C10" s="33">
        <v>87867.026923199999</v>
      </c>
      <c r="D10" s="33">
        <v>101329</v>
      </c>
      <c r="E10" s="33">
        <f t="shared" ref="E10:E19" si="0">MAX(D10-C10,0)</f>
        <v>13461.973076800001</v>
      </c>
      <c r="F10" s="46" t="s">
        <v>31</v>
      </c>
      <c r="G10" s="11"/>
    </row>
    <row r="11" spans="1:7" ht="15" customHeight="1" x14ac:dyDescent="0.25">
      <c r="A11" s="11"/>
      <c r="B11" s="95" t="s">
        <v>140</v>
      </c>
      <c r="C11" s="33">
        <v>2196677.5150130182</v>
      </c>
      <c r="D11" s="33">
        <v>4721611.07</v>
      </c>
      <c r="E11" s="33">
        <f t="shared" si="0"/>
        <v>2524933.5549869821</v>
      </c>
      <c r="F11" s="46" t="s">
        <v>31</v>
      </c>
      <c r="G11" s="11"/>
    </row>
    <row r="12" spans="1:7" ht="15" customHeight="1" x14ac:dyDescent="0.25">
      <c r="A12" s="11"/>
      <c r="B12" s="95" t="s">
        <v>141</v>
      </c>
      <c r="C12" s="33">
        <v>134073.53120859279</v>
      </c>
      <c r="D12" s="33">
        <v>100544.12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6" t="s">
        <v>142</v>
      </c>
      <c r="C13" s="33">
        <v>35653.410568916399</v>
      </c>
      <c r="D13" s="33">
        <v>33432.910000000003</v>
      </c>
      <c r="E13" s="33">
        <f t="shared" si="0"/>
        <v>0</v>
      </c>
      <c r="F13" s="46" t="s">
        <v>31</v>
      </c>
      <c r="G13" s="11"/>
    </row>
    <row r="14" spans="1:7" ht="15" customHeight="1" x14ac:dyDescent="0.25">
      <c r="A14" s="11"/>
      <c r="B14" s="96" t="s">
        <v>151</v>
      </c>
      <c r="C14" s="33">
        <v>0</v>
      </c>
      <c r="D14" s="33">
        <v>90999.01</v>
      </c>
      <c r="E14" s="33">
        <f t="shared" si="0"/>
        <v>90999.01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8"/>
      <c r="D20" s="98"/>
      <c r="E20" s="98"/>
      <c r="F20" s="99"/>
      <c r="G20" s="11"/>
    </row>
    <row r="21" spans="1:7" ht="39.75" customHeight="1" x14ac:dyDescent="0.25">
      <c r="A21" s="11"/>
      <c r="B21" s="109" t="s">
        <v>104</v>
      </c>
      <c r="C21" s="110"/>
      <c r="D21" s="110"/>
      <c r="E21" s="110"/>
      <c r="F21" s="111"/>
      <c r="G21" s="11"/>
    </row>
    <row r="22" spans="1:7" ht="15" customHeight="1" x14ac:dyDescent="0.25">
      <c r="A22" s="11"/>
      <c r="B22" s="112"/>
      <c r="C22" s="101"/>
      <c r="D22" s="101"/>
      <c r="E22" s="101"/>
      <c r="F22" s="101"/>
      <c r="G22" s="11"/>
    </row>
    <row r="23" spans="1:7" ht="15" customHeight="1" x14ac:dyDescent="0.25">
      <c r="A23" s="11"/>
      <c r="B23" s="112"/>
      <c r="C23" s="101"/>
      <c r="D23" s="101"/>
      <c r="E23" s="101"/>
      <c r="F23" s="101"/>
      <c r="G23" s="11"/>
    </row>
  </sheetData>
  <sheetProtection algorithmName="SHA-512" hashValue="pMk+VpjHpr5MC68g5LFXf7fXpHVSKnr3YL/a3WGPh57dmF6UgM9sqQ9ASY0fzpgWJaacJE6W2nFPWBh11aDaDg==" saltValue="RbSgHiAiijyE+RoOpiAVb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155</v>
      </c>
      <c r="C10" s="33">
        <v>0</v>
      </c>
      <c r="D10" s="46" t="s">
        <v>31</v>
      </c>
      <c r="E10" s="33">
        <v>5659</v>
      </c>
      <c r="F10" s="46" t="s">
        <v>31</v>
      </c>
      <c r="G10" s="11"/>
    </row>
    <row r="11" spans="1:7" ht="15" customHeight="1" x14ac:dyDescent="0.25">
      <c r="A11" s="11"/>
      <c r="B11" s="116" t="s">
        <v>156</v>
      </c>
      <c r="C11" s="33">
        <v>0</v>
      </c>
      <c r="D11" s="46" t="s">
        <v>31</v>
      </c>
      <c r="E11" s="33">
        <v>19785</v>
      </c>
      <c r="F11" s="46" t="s">
        <v>31</v>
      </c>
      <c r="G11" s="11"/>
    </row>
    <row r="12" spans="1:7" ht="15" customHeight="1" x14ac:dyDescent="0.25">
      <c r="A12" s="11"/>
      <c r="B12" s="116" t="s">
        <v>157</v>
      </c>
      <c r="C12" s="33">
        <v>0</v>
      </c>
      <c r="D12" s="46" t="s">
        <v>31</v>
      </c>
      <c r="E12" s="33">
        <v>177052.86</v>
      </c>
      <c r="F12" s="46" t="s">
        <v>31</v>
      </c>
      <c r="G12" s="11"/>
    </row>
    <row r="13" spans="1:7" ht="15" customHeight="1" x14ac:dyDescent="0.25">
      <c r="A13" s="11"/>
      <c r="B13" s="116" t="s">
        <v>158</v>
      </c>
      <c r="C13" s="33">
        <v>0</v>
      </c>
      <c r="D13" s="46" t="s">
        <v>31</v>
      </c>
      <c r="E13" s="33">
        <v>29612</v>
      </c>
      <c r="F13" s="46" t="s">
        <v>31</v>
      </c>
      <c r="G13" s="11"/>
    </row>
    <row r="14" spans="1:7" ht="15" customHeight="1" x14ac:dyDescent="0.25">
      <c r="A14" s="11"/>
      <c r="B14" s="116" t="s">
        <v>159</v>
      </c>
      <c r="C14" s="33">
        <v>0</v>
      </c>
      <c r="D14" s="46" t="s">
        <v>31</v>
      </c>
      <c r="E14" s="33">
        <v>1368</v>
      </c>
      <c r="F14" s="46" t="s">
        <v>31</v>
      </c>
      <c r="G14" s="11"/>
    </row>
    <row r="15" spans="1:7" ht="15" customHeight="1" x14ac:dyDescent="0.25">
      <c r="A15" s="11"/>
      <c r="B15" s="116" t="s">
        <v>160</v>
      </c>
      <c r="C15" s="33">
        <v>0</v>
      </c>
      <c r="D15" s="46" t="s">
        <v>31</v>
      </c>
      <c r="E15" s="33">
        <v>72726</v>
      </c>
      <c r="F15" s="46" t="s">
        <v>31</v>
      </c>
      <c r="G15" s="11"/>
    </row>
    <row r="16" spans="1:7" ht="15" customHeight="1" x14ac:dyDescent="0.25">
      <c r="A16" s="11"/>
      <c r="B16" s="116" t="s">
        <v>161</v>
      </c>
      <c r="C16" s="33">
        <v>0</v>
      </c>
      <c r="D16" s="46" t="s">
        <v>31</v>
      </c>
      <c r="E16" s="33">
        <v>103247</v>
      </c>
      <c r="F16" s="46" t="s">
        <v>31</v>
      </c>
      <c r="G16" s="11"/>
    </row>
    <row r="17" spans="1:7" ht="15" customHeight="1" x14ac:dyDescent="0.25">
      <c r="A17" s="11"/>
      <c r="B17" s="116" t="s">
        <v>162</v>
      </c>
      <c r="C17" s="33">
        <v>0</v>
      </c>
      <c r="D17" s="46" t="s">
        <v>31</v>
      </c>
      <c r="E17" s="33">
        <v>719331</v>
      </c>
      <c r="F17" s="46" t="s">
        <v>31</v>
      </c>
      <c r="G17" s="11"/>
    </row>
    <row r="18" spans="1:7" ht="15" customHeight="1" x14ac:dyDescent="0.25">
      <c r="A18" s="11"/>
      <c r="B18" s="116" t="s">
        <v>163</v>
      </c>
      <c r="C18" s="33">
        <v>0</v>
      </c>
      <c r="D18" s="46" t="s">
        <v>31</v>
      </c>
      <c r="E18" s="33">
        <v>18387.11</v>
      </c>
      <c r="F18" s="46" t="s">
        <v>31</v>
      </c>
      <c r="G18" s="11"/>
    </row>
    <row r="19" spans="1:7" ht="15" customHeight="1" x14ac:dyDescent="0.25">
      <c r="A19" s="11"/>
      <c r="B19" s="116" t="s">
        <v>164</v>
      </c>
      <c r="C19" s="33">
        <v>0</v>
      </c>
      <c r="D19" s="46" t="s">
        <v>31</v>
      </c>
      <c r="E19" s="33">
        <v>11578.67</v>
      </c>
      <c r="F19" s="46" t="s">
        <v>31</v>
      </c>
      <c r="G19" s="11"/>
    </row>
    <row r="20" spans="1:7" ht="15" customHeight="1" x14ac:dyDescent="0.25">
      <c r="A20" s="11"/>
      <c r="B20" s="116" t="s">
        <v>165</v>
      </c>
      <c r="C20" s="33">
        <v>0</v>
      </c>
      <c r="D20" s="46" t="s">
        <v>31</v>
      </c>
      <c r="E20" s="33">
        <v>6267.7</v>
      </c>
      <c r="F20" s="46" t="s">
        <v>31</v>
      </c>
      <c r="G20" s="11"/>
    </row>
    <row r="21" spans="1:7" ht="15" customHeight="1" x14ac:dyDescent="0.25">
      <c r="A21" s="11"/>
      <c r="B21" s="116" t="s">
        <v>166</v>
      </c>
      <c r="C21" s="33">
        <v>1836019.59</v>
      </c>
      <c r="D21" s="46" t="s">
        <v>31</v>
      </c>
      <c r="E21" s="33">
        <v>0</v>
      </c>
      <c r="F21" s="46" t="s">
        <v>31</v>
      </c>
      <c r="G21" s="11"/>
    </row>
    <row r="22" spans="1:7" ht="15" customHeight="1" x14ac:dyDescent="0.25">
      <c r="A22" s="11"/>
      <c r="B22" s="25" t="s">
        <v>105</v>
      </c>
      <c r="C22" s="98">
        <f>SUM(C10:C21)</f>
        <v>1836019.59</v>
      </c>
      <c r="D22" s="99" t="s">
        <v>31</v>
      </c>
      <c r="E22" s="98">
        <f>SUM(E10:E21)</f>
        <v>1165014.3399999999</v>
      </c>
      <c r="F22" s="99" t="s">
        <v>31</v>
      </c>
      <c r="G22" s="11"/>
    </row>
    <row r="23" spans="1:7" ht="15" customHeight="1" x14ac:dyDescent="0.25">
      <c r="A23" s="11"/>
      <c r="B23" s="116" t="s">
        <v>35</v>
      </c>
      <c r="C23" s="33">
        <f>-C22*'8. Nøgletal'!C23</f>
        <v>-36720.391800000005</v>
      </c>
      <c r="D23" s="46" t="s">
        <v>31</v>
      </c>
      <c r="E23" s="33">
        <f>-E22*'8. Nøgletal'!C23</f>
        <v>-23300.286799999998</v>
      </c>
      <c r="F23" s="46" t="s">
        <v>31</v>
      </c>
      <c r="G23" s="11"/>
    </row>
    <row r="24" spans="1:7" ht="15" customHeight="1" x14ac:dyDescent="0.25">
      <c r="A24" s="11"/>
      <c r="B24" s="116" t="s">
        <v>36</v>
      </c>
      <c r="C24" s="33">
        <f>-C22*'8. Nøgletal'!C19</f>
        <v>-36720.391800000005</v>
      </c>
      <c r="D24" s="46" t="s">
        <v>31</v>
      </c>
      <c r="E24" s="33">
        <f>-E22*'8. Nøgletal'!C14</f>
        <v>0</v>
      </c>
      <c r="F24" s="46" t="s">
        <v>31</v>
      </c>
      <c r="G24" s="11"/>
    </row>
    <row r="25" spans="1:7" ht="15" customHeight="1" x14ac:dyDescent="0.25">
      <c r="A25" s="11"/>
      <c r="B25" s="116" t="s">
        <v>37</v>
      </c>
      <c r="C25" s="33">
        <f>SUM(C22:C24)*'8. Nøgletal'!C9</f>
        <v>116858.97486431999</v>
      </c>
      <c r="D25" s="46" t="s">
        <v>31</v>
      </c>
      <c r="E25" s="33">
        <f>SUM(E22:E24)*'8. Nøgletal'!C9</f>
        <v>75695.641727159993</v>
      </c>
      <c r="F25" s="46" t="s">
        <v>31</v>
      </c>
      <c r="G25" s="11"/>
    </row>
    <row r="26" spans="1:7" ht="26.25" customHeight="1" x14ac:dyDescent="0.25">
      <c r="A26" s="11"/>
      <c r="B26" s="106" t="s">
        <v>106</v>
      </c>
      <c r="C26" s="98">
        <f>SUM(C22:C25)</f>
        <v>1879437.7812643198</v>
      </c>
      <c r="D26" s="99" t="s">
        <v>31</v>
      </c>
      <c r="E26" s="98">
        <f>SUM(E22:E25)</f>
        <v>1217409.6949271599</v>
      </c>
      <c r="F26" s="99" t="s">
        <v>31</v>
      </c>
      <c r="G26" s="11"/>
    </row>
    <row r="27" spans="1:7" ht="15" customHeight="1" x14ac:dyDescent="0.25">
      <c r="A27" s="11"/>
      <c r="B27" s="11"/>
      <c r="C27" s="11"/>
      <c r="D27" s="11"/>
      <c r="E27" s="11"/>
      <c r="F27" s="11"/>
      <c r="G27" s="11"/>
    </row>
    <row r="28" spans="1:7" ht="15" customHeight="1" x14ac:dyDescent="0.25">
      <c r="A28" s="11"/>
      <c r="B28" s="11"/>
      <c r="C28" s="11"/>
      <c r="D28" s="11"/>
      <c r="E28" s="11"/>
      <c r="F28" s="11"/>
      <c r="G28" s="11"/>
    </row>
  </sheetData>
  <sheetProtection algorithmName="SHA-512" hashValue="2XNQqm4rZH1OBVlovcJvIc72ROgflm2a8T44hBWYavjnBLYl0WPFIpibSzlxODE4HboJI3hsEzfRAQBzVzax0w==" saltValue="m/ZuNi8Rjv+7m6R4M6mQd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18</v>
      </c>
      <c r="C8" s="82"/>
      <c r="D8" s="82"/>
      <c r="E8" s="82"/>
      <c r="F8" s="83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167</v>
      </c>
      <c r="C10" s="33">
        <v>48282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6" t="s">
        <v>168</v>
      </c>
      <c r="C11" s="33">
        <v>220049.22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6" t="s">
        <v>155</v>
      </c>
      <c r="C12" s="33">
        <v>0</v>
      </c>
      <c r="D12" s="46" t="s">
        <v>31</v>
      </c>
      <c r="E12" s="33">
        <v>12897</v>
      </c>
      <c r="F12" s="46" t="s">
        <v>31</v>
      </c>
      <c r="G12" s="11"/>
    </row>
    <row r="13" spans="1:7" ht="15" customHeight="1" x14ac:dyDescent="0.25">
      <c r="A13" s="11"/>
      <c r="B13" s="116" t="s">
        <v>169</v>
      </c>
      <c r="C13" s="33">
        <v>384497.02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6" t="s">
        <v>157</v>
      </c>
      <c r="C14" s="33">
        <v>0</v>
      </c>
      <c r="D14" s="46" t="s">
        <v>31</v>
      </c>
      <c r="E14" s="33">
        <v>48051</v>
      </c>
      <c r="F14" s="46" t="s">
        <v>31</v>
      </c>
      <c r="G14" s="11"/>
    </row>
    <row r="15" spans="1:7" ht="15" customHeight="1" x14ac:dyDescent="0.25">
      <c r="A15" s="11"/>
      <c r="B15" s="116" t="s">
        <v>158</v>
      </c>
      <c r="C15" s="33">
        <v>0</v>
      </c>
      <c r="D15" s="46" t="s">
        <v>31</v>
      </c>
      <c r="E15" s="33">
        <v>18782</v>
      </c>
      <c r="F15" s="46" t="s">
        <v>31</v>
      </c>
      <c r="G15" s="11"/>
    </row>
    <row r="16" spans="1:7" ht="15" customHeight="1" x14ac:dyDescent="0.25">
      <c r="A16" s="11"/>
      <c r="B16" s="116" t="s">
        <v>159</v>
      </c>
      <c r="C16" s="33">
        <v>0</v>
      </c>
      <c r="D16" s="46" t="s">
        <v>31</v>
      </c>
      <c r="E16" s="33">
        <v>3118</v>
      </c>
      <c r="F16" s="46" t="s">
        <v>31</v>
      </c>
      <c r="G16" s="11"/>
    </row>
    <row r="17" spans="1:7" ht="15" customHeight="1" x14ac:dyDescent="0.25">
      <c r="A17" s="11"/>
      <c r="B17" s="116" t="s">
        <v>160</v>
      </c>
      <c r="C17" s="33">
        <v>0</v>
      </c>
      <c r="D17" s="46" t="s">
        <v>31</v>
      </c>
      <c r="E17" s="33">
        <v>52887</v>
      </c>
      <c r="F17" s="46" t="s">
        <v>31</v>
      </c>
      <c r="G17" s="11"/>
    </row>
    <row r="18" spans="1:7" ht="15" customHeight="1" x14ac:dyDescent="0.25">
      <c r="A18" s="11"/>
      <c r="B18" s="116" t="s">
        <v>161</v>
      </c>
      <c r="C18" s="33">
        <v>0</v>
      </c>
      <c r="D18" s="46" t="s">
        <v>31</v>
      </c>
      <c r="E18" s="33">
        <v>116191</v>
      </c>
      <c r="F18" s="46" t="s">
        <v>31</v>
      </c>
      <c r="G18" s="11"/>
    </row>
    <row r="19" spans="1:7" ht="15" customHeight="1" x14ac:dyDescent="0.25">
      <c r="A19" s="11"/>
      <c r="B19" s="116" t="s">
        <v>162</v>
      </c>
      <c r="C19" s="33">
        <v>0</v>
      </c>
      <c r="D19" s="46" t="s">
        <v>31</v>
      </c>
      <c r="E19" s="33">
        <v>1513477</v>
      </c>
      <c r="F19" s="46" t="s">
        <v>31</v>
      </c>
      <c r="G19" s="11"/>
    </row>
    <row r="20" spans="1:7" ht="15" customHeight="1" x14ac:dyDescent="0.25">
      <c r="A20" s="11"/>
      <c r="B20" s="116" t="s">
        <v>163</v>
      </c>
      <c r="C20" s="33">
        <v>0</v>
      </c>
      <c r="D20" s="46" t="s">
        <v>31</v>
      </c>
      <c r="E20" s="33">
        <v>1198</v>
      </c>
      <c r="F20" s="46" t="s">
        <v>31</v>
      </c>
      <c r="G20" s="11"/>
    </row>
    <row r="21" spans="1:7" ht="15" customHeight="1" x14ac:dyDescent="0.25">
      <c r="A21" s="11"/>
      <c r="B21" s="116" t="s">
        <v>164</v>
      </c>
      <c r="C21" s="33">
        <v>0</v>
      </c>
      <c r="D21" s="46" t="s">
        <v>31</v>
      </c>
      <c r="E21" s="33">
        <v>319</v>
      </c>
      <c r="F21" s="46" t="s">
        <v>31</v>
      </c>
      <c r="G21" s="11"/>
    </row>
    <row r="22" spans="1:7" ht="15" customHeight="1" x14ac:dyDescent="0.25">
      <c r="A22" s="11"/>
      <c r="B22" s="25" t="s">
        <v>107</v>
      </c>
      <c r="C22" s="98">
        <f>SUM(C10:C21)</f>
        <v>652828.24</v>
      </c>
      <c r="D22" s="99" t="s">
        <v>31</v>
      </c>
      <c r="E22" s="98">
        <f>SUM(E10:E21)</f>
        <v>1766920</v>
      </c>
      <c r="F22" s="99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7"/>
      <c r="C24" s="117"/>
      <c r="D24" s="117"/>
      <c r="E24" s="117"/>
      <c r="F24" s="117"/>
      <c r="G24" s="11"/>
    </row>
  </sheetData>
  <sheetProtection algorithmName="SHA-512" hashValue="CflzUsB+odc7zqOUMZnGB13CsyAmyyttV2rxw9KZ/rv0OBhrIgWGIgxGRcnQTjss/TgbOtV4M95dm5XHpi2B/w==" saltValue="/5pDA98DzABmQwWSOdWKe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1" t="s">
        <v>108</v>
      </c>
      <c r="C8" s="82"/>
      <c r="D8" s="83"/>
      <c r="E8" s="11"/>
    </row>
    <row r="9" spans="1:5" ht="15" customHeight="1" x14ac:dyDescent="0.25">
      <c r="A9" s="11"/>
      <c r="B9" s="118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9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9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20" t="s">
        <v>110</v>
      </c>
      <c r="C12" s="98">
        <f>SUM(C9:C11)*(1+'8. Nøgletal'!C9)*(1+'8. Nøgletal'!C10)</f>
        <v>0</v>
      </c>
      <c r="D12" s="99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l0jRf3yWkHAaF1m0oFT3GERSMuWFFMrEDA28vISWdQ5KW1mz+FlOZLneqdWOoJmd6YLNkXPy44bGnk4pVak7Sg==" saltValue="AgDQouD4ORh5N4PUdN8yD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1" t="s">
        <v>57</v>
      </c>
      <c r="C8" s="82"/>
      <c r="D8" s="83"/>
      <c r="E8" s="11"/>
    </row>
    <row r="9" spans="1:5" ht="26.25" x14ac:dyDescent="0.25">
      <c r="A9" s="11"/>
      <c r="B9" s="103" t="s">
        <v>112</v>
      </c>
      <c r="C9" s="121"/>
      <c r="D9" s="103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1" t="s">
        <v>59</v>
      </c>
      <c r="C12" s="82"/>
      <c r="D12" s="83"/>
      <c r="E12" s="11"/>
    </row>
    <row r="13" spans="1:5" ht="26.25" customHeight="1" x14ac:dyDescent="0.25">
      <c r="A13" s="11"/>
      <c r="B13" s="103" t="s">
        <v>143</v>
      </c>
      <c r="C13" s="121"/>
      <c r="D13" s="103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8">
        <f>C11+C15</f>
        <v>0</v>
      </c>
      <c r="D16" s="99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K8f5NGRO3Z0A1dlpzKVkvS0Pzrl2u6mBcFmJoWYtpaiaWHozcTrZIzZ518K3rAOrhWJ0+SUiXsKNcc+X7cwS2Q==" saltValue="CWjzxprCmVchDJngN+ofa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2" t="s">
        <v>63</v>
      </c>
      <c r="C9" s="123" t="s">
        <v>65</v>
      </c>
      <c r="D9" s="124"/>
      <c r="E9" s="123" t="s">
        <v>64</v>
      </c>
      <c r="F9" s="124"/>
      <c r="G9" s="123" t="s">
        <v>66</v>
      </c>
      <c r="H9" s="124"/>
      <c r="I9" s="11"/>
    </row>
    <row r="10" spans="1:9" ht="15" customHeight="1" x14ac:dyDescent="0.25">
      <c r="A10" s="11"/>
      <c r="B10" s="118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8">
        <f>SUM(C10:C10)</f>
        <v>0</v>
      </c>
      <c r="D11" s="98" t="s">
        <v>68</v>
      </c>
      <c r="E11" s="98">
        <f>SUM(E10:E10)</f>
        <v>0</v>
      </c>
      <c r="F11" s="98" t="s">
        <v>68</v>
      </c>
      <c r="G11" s="98">
        <f>SUM(G10:G10)</f>
        <v>0</v>
      </c>
      <c r="H11" s="99" t="s">
        <v>31</v>
      </c>
      <c r="I11" s="11"/>
    </row>
    <row r="12" spans="1:9" ht="15" customHeight="1" x14ac:dyDescent="0.25">
      <c r="A12" s="11"/>
      <c r="B12" s="25" t="s">
        <v>115</v>
      </c>
      <c r="C12" s="98">
        <f>C11*(1+'8. Nøgletal'!C9)</f>
        <v>0</v>
      </c>
      <c r="D12" s="98" t="s">
        <v>68</v>
      </c>
      <c r="E12" s="98">
        <f>E11*(1+'8. Nøgletal'!C9)</f>
        <v>0</v>
      </c>
      <c r="F12" s="98" t="s">
        <v>68</v>
      </c>
      <c r="G12" s="98">
        <f>G11*(1+'8. Nøgletal'!C9)</f>
        <v>0</v>
      </c>
      <c r="H12" s="99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t7lydFDyIWCwPhxF9V1EmrpAUlPmbc9ehC+bM5JOSFyFfKREFtTgCJmsox1wjB1B8mJ8TNBW0Avsa0jsqCI2Yg==" saltValue="8KnvceX41Hz2tWyyLJq6i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116</v>
      </c>
      <c r="C8" s="82"/>
      <c r="D8" s="82"/>
      <c r="E8" s="82"/>
      <c r="F8" s="83"/>
      <c r="G8" s="11"/>
    </row>
    <row r="9" spans="1:7" ht="15" customHeight="1" x14ac:dyDescent="0.25">
      <c r="A9" s="11"/>
      <c r="B9" s="125" t="s">
        <v>71</v>
      </c>
      <c r="C9" s="126" t="s">
        <v>53</v>
      </c>
      <c r="D9" s="127"/>
      <c r="E9" s="126" t="s">
        <v>54</v>
      </c>
      <c r="F9" s="127"/>
      <c r="G9" s="11"/>
    </row>
    <row r="10" spans="1:7" ht="15" customHeight="1" x14ac:dyDescent="0.25">
      <c r="A10" s="11"/>
      <c r="B10" s="128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8">
        <f>SUM(C10:C10)</f>
        <v>0</v>
      </c>
      <c r="D11" s="99" t="s">
        <v>31</v>
      </c>
      <c r="E11" s="98">
        <f>SUM(E10:E10)</f>
        <v>0</v>
      </c>
      <c r="F11" s="99" t="s">
        <v>31</v>
      </c>
      <c r="G11" s="11"/>
    </row>
    <row r="12" spans="1:7" ht="15" customHeight="1" x14ac:dyDescent="0.25">
      <c r="A12" s="11"/>
      <c r="B12" s="25" t="s">
        <v>117</v>
      </c>
      <c r="C12" s="98">
        <f>C11*(1+'8. Nøgletal'!C9)</f>
        <v>0</v>
      </c>
      <c r="D12" s="99" t="s">
        <v>31</v>
      </c>
      <c r="E12" s="98">
        <f>E11*(1+'8. Nøgletal'!C9)</f>
        <v>0</v>
      </c>
      <c r="F12" s="99" t="s">
        <v>31</v>
      </c>
      <c r="G12" s="88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7"/>
      <c r="C14" s="117"/>
      <c r="D14" s="117"/>
      <c r="E14" s="117"/>
      <c r="F14" s="117"/>
      <c r="G14" s="11"/>
    </row>
  </sheetData>
  <sheetProtection algorithmName="SHA-512" hashValue="yOYwlSJI70Mebp+wXQ5C2tm6cHsu3yApnUQkiTeYYdpEWdHxji2dvNwmfMgQMvvV+SVQc7b+GvsD+2jEBV7suQ==" saltValue="GRhb1GRySGH42dnvZUa88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26</v>
      </c>
      <c r="C8" s="82"/>
      <c r="D8" s="82"/>
      <c r="E8" s="82"/>
      <c r="F8" s="83"/>
      <c r="G8" s="11"/>
    </row>
    <row r="9" spans="1:7" ht="15" customHeight="1" x14ac:dyDescent="0.25">
      <c r="A9" s="11"/>
      <c r="B9" s="125" t="s">
        <v>75</v>
      </c>
      <c r="C9" s="129" t="s">
        <v>53</v>
      </c>
      <c r="D9" s="115"/>
      <c r="E9" s="129" t="s">
        <v>54</v>
      </c>
      <c r="F9" s="115"/>
      <c r="G9" s="11"/>
    </row>
    <row r="10" spans="1:7" ht="26.25" customHeight="1" x14ac:dyDescent="0.25">
      <c r="A10" s="11"/>
      <c r="B10" s="130" t="s">
        <v>134</v>
      </c>
      <c r="C10" s="104"/>
      <c r="D10" s="105" t="s">
        <v>31</v>
      </c>
      <c r="E10" s="104"/>
      <c r="F10" s="105" t="s">
        <v>31</v>
      </c>
      <c r="G10" s="11"/>
    </row>
    <row r="11" spans="1:7" ht="26.25" customHeight="1" x14ac:dyDescent="0.25">
      <c r="A11" s="11"/>
      <c r="B11" s="131" t="s">
        <v>135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nkcSvGWu3M7mLGOXAH1nCk9WRYSSJsH9JhfRaDWKMZiIfJ5trc71gnAiLWuCSsdD7cKMrhzaBjzfhasRkhD12A==" saltValue="tO0XoWWq0PaaZhWrCBo2i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6.6299999999999998E-2</v>
      </c>
      <c r="D9" s="22"/>
    </row>
    <row r="10" spans="1:4" ht="15" customHeight="1" x14ac:dyDescent="0.25">
      <c r="A10" s="11"/>
      <c r="B10" s="134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0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0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2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0"/>
      <c r="C21" s="11"/>
      <c r="D21" s="11"/>
    </row>
    <row r="22" spans="1:4" ht="15" customHeight="1" x14ac:dyDescent="0.25">
      <c r="A22" s="11"/>
      <c r="B22" s="81" t="s">
        <v>35</v>
      </c>
      <c r="C22" s="83"/>
      <c r="D22" s="11"/>
    </row>
    <row r="23" spans="1:4" ht="15" customHeight="1" x14ac:dyDescent="0.25">
      <c r="A23" s="11"/>
      <c r="B23" s="44" t="s">
        <v>82</v>
      </c>
      <c r="C23" s="8">
        <v>0.02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1"/>
      <c r="C25" s="83"/>
      <c r="D25" s="11"/>
    </row>
    <row r="26" spans="1:4" ht="15" customHeight="1" x14ac:dyDescent="0.25">
      <c r="A26" s="11"/>
      <c r="B26" s="80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mmva/MoDiGT2Xv0HkwBfYsCJAnpTWK0KPNNJrtHFtEe4UYto5fqOxz9L25QaM4lM3VKWs3DKdWKGFmudbZF+Ew==" saltValue="hPvdl3Fhz3aWjrNPx7Kci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2026-10-01T11:20:03Z</dcterms:modified>
</cp:coreProperties>
</file>