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ordingborg Vand AS (V21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3" i="19" l="1"/>
  <c r="E31" i="32" l="1"/>
  <c r="E16" i="27" l="1"/>
  <c r="E10" i="11" l="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11" i="11"/>
  <c r="C10" i="37" s="1"/>
  <c r="C13" i="37" s="1"/>
  <c r="G11" i="11"/>
  <c r="C14" i="37" l="1"/>
  <c r="C10" i="2" s="1"/>
  <c r="E11" i="21"/>
  <c r="E12" i="21" s="1"/>
  <c r="C11" i="21"/>
  <c r="C12" i="21" s="1"/>
  <c r="E11" i="29"/>
  <c r="E12" i="29" s="1"/>
  <c r="C11" i="29"/>
  <c r="C12" i="29" s="1"/>
  <c r="C14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3" i="37" s="1"/>
  <c r="G35" i="30" l="1"/>
  <c r="G37" i="30" s="1"/>
  <c r="C18" i="2"/>
  <c r="E14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<sst xmlns="http://schemas.openxmlformats.org/spreadsheetml/2006/main" count="590" uniqueCount="246">
  <si>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</si>
  <si>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</si>
  <si>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</si>
  <si>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</si>
  <si>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</si>
  <si>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</si>
  <si>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</si>
  <si>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</si>
  <si>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</si>
  <si>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</si>
  <si>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</si>
  <si>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</si>
  <si>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</si>
  <si>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</si>
  <si>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</si>
  <si>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</si>
  <si>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</si>
  <si>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</si>
  <si>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</si>
  <si>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</si>
  <si>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</si>
  <si>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</si>
  <si>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</si>
  <si>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</si>
  <si>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</si>
  <si>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</si>
  <si>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</si>
  <si>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</si>
  <si>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</si>
  <si>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</si>
  <si>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</si>
  <si>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</si>
  <si>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</si>
  <si>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</si>
  <si>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</si>
  <si>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</si>
  <si>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</si>
  <si>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</si>
  <si>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</si>
  <si>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</si>
  <si>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</si>
  <si>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</si>
  <si>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</si>
  <si>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</si>
  <si>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</si>
  <si>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</si>
  <si>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</si>
  <si>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</si>
  <si>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</si>
  <si>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</si>
  <si>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</si>
  <si>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</si>
  <si>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</si>
  <si>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</si>
  <si>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</si>
  <si>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</si>
  <si>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</si>
  <si>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</si>
  <si>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</si>
  <si>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</si>
  <si>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</si>
  <si>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</si>
  <si>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</si>
  <si>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</si>
  <si>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</si>
  <si>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</si>
  <si>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</si>
  <si>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</si>
  <si>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</si>
  <si>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</si>
  <si>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</si>
  <si>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</si>
  <si>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</si>
  <si>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</si>
  <si>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</si>
  <si>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</si>
  <si>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</si>
  <si>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</si>
  <si>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</si>
  <si>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</si>
  <si>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</si>
  <si>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</si>
  <si>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</si>
  <si>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</si>
  <si>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</si>
  <si>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</si>
  <si>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</si>
  <si>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</si>
  <si>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</si>
  <si>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</si>
  <si>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</si>
  <si>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</si>
  <si>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</si>
  <si>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</si>
  <si>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</si>
  <si>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</si>
  <si>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</si>
  <si>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</si>
  <si>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</si>
  <si>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</si>
  <si>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</si>
  <si>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</si>
  <si>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</si>
  <si>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</si>
  <si>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</si>
  <si>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</si>
  <si>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</si>
  <si>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</si>
  <si>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</si>
  <si>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</si>
  <si>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</si>
  <si>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</si>
  <si>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</si>
  <si>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</si>
  <si>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</si>
  <si>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</si>
  <si>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</si>
  <si>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</si>
  <si>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</si>
  <si>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</si>
  <si>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</si>
  <si>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</si>
  <si>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</si>
  <si>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</si>
  <si>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</si>
  <si>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</si>
  <si>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</si>
  <si>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</si>
  <si>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</si>
  <si>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</si>
  <si>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</si>
  <si>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</si>
  <si>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</si>
  <si>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</si>
  <si>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</si>
  <si>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</si>
  <si>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</si>
  <si>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</si>
  <si>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</si>
  <si>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</si>
  <si>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</si>
  <si>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</si>
  <si>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</si>
  <si>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</si>
  <si>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</si>
  <si>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</si>
  <si>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</si>
  <si>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</si>
  <si>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</si>
  <si>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</si>
  <si>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</si>
  <si>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</si>
  <si>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</si>
  <si>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</si>
  <si>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</si>
  <si>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</si>
  <si>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</si>
  <si>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</si>
  <si>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</si>
  <si>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</si>
  <si>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</si>
  <si>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</si>
  <si>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</si>
  <si>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</si>
  <si>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</si>
  <si>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</si>
  <si>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</si>
  <si>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</si>
  <si>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</si>
  <si>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</si>
  <si>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</si>
  <si>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</si>
  <si>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</si>
  <si>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</si>
  <si>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</si>
  <si>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</si>
  <si>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</si>
  <si>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</si>
  <si>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</si>
  <si>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</si>
  <si>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</si>
  <si>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</si>
  <si>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</si>
  <si>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</si>
  <si>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</si>
  <si>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</si>
  <si>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</si>
  <si>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</si>
  <si>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</si>
  <si>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</si>
  <si>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</si>
  <si>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</si>
  <si>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</si>
  <si>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</si>
  <si>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</si>
  <si>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</si>
  <si>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</si>
  <si>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</si>
  <si>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</si>
  <si>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</si>
  <si>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</si>
  <si>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</si>
  <si>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</si>
  <si>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</si>
  <si>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</si>
  <si>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</si>
  <si>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</si>
  <si>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</si>
  <si>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</si>
  <si>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</si>
  <si>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</si>
  <si>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</si>
  <si>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</si>
  <si>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</si>
  <si>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</si>
  <si>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</si>
  <si>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</si>
  <si>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</si>
  <si>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</si>
  <si>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</si>
  <si>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</si>
  <si>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</si>
  <si>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</si>
  <si>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</si>
  <si>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</si>
  <si>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</si>
  <si>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</si>
  <si>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</si>
  <si>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</si>
  <si>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</si>
  <si>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</si>
  <si>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</si>
  <si>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</si>
  <si>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</si>
  <si>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</si>
  <si>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</si>
  <si>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</si>
  <si>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Ingen tilknyttet virksomhed</t>
  </si>
  <si>
    <t>Ingen bortfald eller nedsættelse</t>
  </si>
  <si>
    <t>Flytning af ledninger</t>
  </si>
  <si>
    <t>Udvidelse af forsyningsområde</t>
  </si>
  <si>
    <t xml:space="preserve">Ingen engangstillæg </t>
  </si>
  <si>
    <t>Økonomisk ramme for 2024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</si>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</sst>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2021-2024 samt statusmeddelelser</v>
          </cell>
        </row>
      </sheetData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2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25">
      <c r="A8" s="1"/>
      <c r="B8" s="1"/>
      <c r="C8" s="4"/>
      <c r="D8" s="62" t="s">
        <v>206</v>
      </c>
      <c r="E8" s="62"/>
      <c r="F8" s="62"/>
      <c r="G8" s="6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4" t="s">
        <v>151</v>
      </c>
      <c r="E13" s="55"/>
      <c r="F13" s="55"/>
      <c r="G13" s="56"/>
      <c r="H13" s="1"/>
      <c r="I13" s="1"/>
    </row>
    <row r="14" spans="1:9" x14ac:dyDescent="0.25">
      <c r="A14" s="1"/>
      <c r="B14" s="1"/>
      <c r="C14" s="6" t="s">
        <v>15</v>
      </c>
      <c r="D14" s="54" t="s">
        <v>207</v>
      </c>
      <c r="E14" s="55"/>
      <c r="F14" s="55"/>
      <c r="G14" s="56"/>
      <c r="H14" s="1"/>
      <c r="I14" s="1"/>
    </row>
    <row r="15" spans="1:9" x14ac:dyDescent="0.25">
      <c r="A15" s="1"/>
      <c r="B15" s="1"/>
      <c r="C15" s="6" t="s">
        <v>40</v>
      </c>
      <c r="D15" s="54" t="s">
        <v>93</v>
      </c>
      <c r="E15" s="55"/>
      <c r="F15" s="55"/>
      <c r="G15" s="56"/>
      <c r="H15" s="1"/>
      <c r="I15" s="1"/>
    </row>
    <row r="16" spans="1:9" x14ac:dyDescent="0.25">
      <c r="A16" s="1"/>
      <c r="B16" s="1"/>
      <c r="C16" s="6" t="s">
        <v>41</v>
      </c>
      <c r="D16" s="54" t="s">
        <v>152</v>
      </c>
      <c r="E16" s="55"/>
      <c r="F16" s="55"/>
      <c r="G16" s="56"/>
      <c r="H16" s="1"/>
      <c r="I16" s="1"/>
    </row>
    <row r="17" spans="1:9" x14ac:dyDescent="0.25">
      <c r="A17" s="1"/>
      <c r="B17" s="1"/>
      <c r="C17" s="6" t="s">
        <v>150</v>
      </c>
      <c r="D17" s="54" t="s">
        <v>153</v>
      </c>
      <c r="E17" s="55"/>
      <c r="F17" s="55"/>
      <c r="G17" s="56"/>
      <c r="H17" s="1"/>
      <c r="I17" s="1"/>
    </row>
    <row r="18" spans="1:9" x14ac:dyDescent="0.25">
      <c r="A18" s="1"/>
      <c r="B18" s="1"/>
      <c r="C18" s="33" t="s">
        <v>134</v>
      </c>
      <c r="D18" s="63" t="s">
        <v>114</v>
      </c>
      <c r="E18" s="64"/>
      <c r="F18" s="64"/>
      <c r="G18" s="65"/>
      <c r="H18" s="1"/>
      <c r="I18" s="1"/>
    </row>
    <row r="19" spans="1:9" x14ac:dyDescent="0.25">
      <c r="A19" s="1"/>
      <c r="B19" s="1"/>
      <c r="C19" s="33" t="s">
        <v>135</v>
      </c>
      <c r="D19" s="63" t="s">
        <v>115</v>
      </c>
      <c r="E19" s="64"/>
      <c r="F19" s="64"/>
      <c r="G19" s="65"/>
      <c r="H19" s="1"/>
      <c r="I19" s="1"/>
    </row>
    <row r="20" spans="1:9" x14ac:dyDescent="0.25">
      <c r="A20" s="1"/>
      <c r="B20" s="1"/>
      <c r="C20" s="33" t="s">
        <v>7</v>
      </c>
      <c r="D20" s="63" t="s">
        <v>9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136</v>
      </c>
      <c r="D21" s="69" t="s">
        <v>12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97</v>
      </c>
      <c r="D22" s="58" t="s">
        <v>154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42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217</v>
      </c>
      <c r="D24" s="58" t="s">
        <v>98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218</v>
      </c>
      <c r="D25" s="58" t="s">
        <v>99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219</v>
      </c>
      <c r="D26" s="58" t="s">
        <v>155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137</v>
      </c>
      <c r="D27" s="58" t="s">
        <v>43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128</v>
      </c>
      <c r="D28" s="66" t="s">
        <v>129</v>
      </c>
      <c r="E28" s="67"/>
      <c r="F28" s="67"/>
      <c r="G28" s="68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140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168</v>
      </c>
      <c r="C8" s="96"/>
      <c r="D8" s="97"/>
      <c r="E8" s="1"/>
      <c r="F8" s="1"/>
    </row>
    <row r="9" spans="1:6" ht="15" customHeight="1" x14ac:dyDescent="0.25">
      <c r="A9" s="1"/>
      <c r="B9" s="48" t="s">
        <v>35</v>
      </c>
      <c r="C9" s="11" t="s">
        <v>171</v>
      </c>
      <c r="D9" s="11"/>
      <c r="E9" s="1"/>
      <c r="F9" s="1"/>
    </row>
    <row r="10" spans="1:6" x14ac:dyDescent="0.25">
      <c r="A10" s="1"/>
      <c r="B10" s="51" t="s">
        <v>234</v>
      </c>
      <c r="C10" s="9">
        <v>6287171</v>
      </c>
      <c r="D10" s="14" t="s">
        <v>3</v>
      </c>
      <c r="E10" s="1"/>
      <c r="F10" s="1"/>
    </row>
    <row r="11" spans="1:6" x14ac:dyDescent="0.25">
      <c r="A11" s="1"/>
      <c r="B11" s="51" t="s">
        <v>235</v>
      </c>
      <c r="C11" s="9">
        <v>54622</v>
      </c>
      <c r="D11" s="14" t="s">
        <v>3</v>
      </c>
      <c r="E11" s="1"/>
      <c r="F11" s="1"/>
    </row>
    <row r="12" spans="1:6" x14ac:dyDescent="0.25">
      <c r="A12" s="1"/>
      <c r="B12" s="51" t="s">
        <v>236</v>
      </c>
      <c r="C12" s="9">
        <v>79282</v>
      </c>
      <c r="D12" s="14" t="s">
        <v>3</v>
      </c>
      <c r="E12" s="1"/>
      <c r="F12" s="1"/>
    </row>
    <row r="13" spans="1:6" x14ac:dyDescent="0.25">
      <c r="A13" s="1"/>
      <c r="B13" s="43" t="s">
        <v>169</v>
      </c>
      <c r="C13" s="12">
        <f>SUM(C10:C12)</f>
        <v>6421075</v>
      </c>
      <c r="D13" s="13" t="s">
        <v>3</v>
      </c>
      <c r="E13" s="1"/>
      <c r="F13" s="1"/>
    </row>
    <row r="14" spans="1:6" x14ac:dyDescent="0.25">
      <c r="A14" s="1"/>
      <c r="B14" s="43" t="s">
        <v>170</v>
      </c>
      <c r="C14" s="12">
        <f>C13*(1+'Fane 12. Nøgletal'!C13)^2</f>
        <v>6578704.9428030001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9.25" customHeight="1" x14ac:dyDescent="0.25">
      <c r="A2" s="1"/>
      <c r="B2" s="91" t="s">
        <v>172</v>
      </c>
      <c r="C2" s="91"/>
      <c r="D2" s="91"/>
      <c r="E2" s="91"/>
      <c r="F2" s="91"/>
      <c r="G2" s="1"/>
    </row>
    <row r="3" spans="1:7" ht="15" customHeight="1" x14ac:dyDescent="0.25">
      <c r="A3" s="1"/>
      <c r="B3" s="91"/>
      <c r="C3" s="91"/>
      <c r="D3" s="91"/>
      <c r="E3" s="91"/>
      <c r="F3" s="91"/>
      <c r="G3" s="1"/>
    </row>
    <row r="4" spans="1:7" ht="15" customHeight="1" x14ac:dyDescent="0.25">
      <c r="A4" s="1"/>
      <c r="B4" s="95" t="s">
        <v>39</v>
      </c>
      <c r="C4" s="96"/>
      <c r="D4" s="96"/>
      <c r="E4" s="96"/>
      <c r="F4" s="97"/>
      <c r="G4" s="1"/>
    </row>
    <row r="5" spans="1:7" ht="15" customHeight="1" x14ac:dyDescent="0.25">
      <c r="A5" s="1"/>
      <c r="B5" s="98" t="s">
        <v>37</v>
      </c>
      <c r="C5" s="99"/>
      <c r="D5" s="100"/>
      <c r="E5" s="9">
        <v>-59639.801666666433</v>
      </c>
      <c r="F5" s="14" t="s">
        <v>3</v>
      </c>
      <c r="G5" s="1"/>
    </row>
    <row r="6" spans="1:7" ht="15" customHeight="1" x14ac:dyDescent="0.25">
      <c r="A6" s="1"/>
      <c r="B6" s="98" t="s">
        <v>38</v>
      </c>
      <c r="C6" s="99"/>
      <c r="D6" s="100"/>
      <c r="E6" s="9">
        <v>-514720.49719746038</v>
      </c>
      <c r="F6" s="14" t="s">
        <v>3</v>
      </c>
      <c r="G6" s="1"/>
    </row>
    <row r="7" spans="1:7" ht="15" customHeight="1" x14ac:dyDescent="0.25">
      <c r="A7" s="1"/>
      <c r="B7" s="106" t="s">
        <v>131</v>
      </c>
      <c r="C7" s="107"/>
      <c r="D7" s="108"/>
      <c r="E7" s="10">
        <f>SUM(E5:E6)</f>
        <v>-574360.29886412679</v>
      </c>
      <c r="F7" s="17" t="s">
        <v>3</v>
      </c>
      <c r="G7" s="1"/>
    </row>
    <row r="8" spans="1:7" ht="15" customHeight="1" x14ac:dyDescent="0.25">
      <c r="A8" s="1"/>
      <c r="B8" s="43"/>
      <c r="C8" s="44"/>
      <c r="D8" s="44"/>
      <c r="E8" s="44"/>
      <c r="F8" s="20"/>
      <c r="G8" s="1"/>
    </row>
    <row r="9" spans="1:7" ht="28.5" customHeight="1" x14ac:dyDescent="0.25">
      <c r="A9" s="1"/>
      <c r="B9" s="74" t="s">
        <v>132</v>
      </c>
      <c r="C9" s="75"/>
      <c r="D9" s="75"/>
      <c r="E9" s="75"/>
      <c r="F9" s="76"/>
      <c r="G9" s="1"/>
    </row>
    <row r="10" spans="1:7" ht="28.5" customHeight="1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95" t="s">
        <v>116</v>
      </c>
      <c r="C11" s="96"/>
      <c r="D11" s="96"/>
      <c r="E11" s="96"/>
      <c r="F11" s="97"/>
      <c r="G11" s="1"/>
    </row>
    <row r="12" spans="1:7" x14ac:dyDescent="0.25">
      <c r="A12" s="1"/>
      <c r="B12" s="98" t="s">
        <v>117</v>
      </c>
      <c r="C12" s="99"/>
      <c r="D12" s="100"/>
      <c r="E12" s="9">
        <v>20626580.428983729</v>
      </c>
      <c r="F12" s="14" t="s">
        <v>3</v>
      </c>
      <c r="G12" s="1"/>
    </row>
    <row r="13" spans="1:7" x14ac:dyDescent="0.25">
      <c r="A13" s="1"/>
      <c r="B13" s="98" t="s">
        <v>118</v>
      </c>
      <c r="C13" s="99"/>
      <c r="D13" s="100"/>
      <c r="E13" s="9">
        <v>21351048</v>
      </c>
      <c r="F13" s="14" t="s">
        <v>3</v>
      </c>
      <c r="G13" s="1"/>
    </row>
    <row r="14" spans="1:7" x14ac:dyDescent="0.25">
      <c r="A14" s="1"/>
      <c r="B14" s="98" t="s">
        <v>36</v>
      </c>
      <c r="C14" s="99"/>
      <c r="D14" s="100"/>
      <c r="E14" s="9">
        <v>0</v>
      </c>
      <c r="F14" s="14" t="s">
        <v>3</v>
      </c>
      <c r="G14" s="1"/>
    </row>
    <row r="15" spans="1:7" x14ac:dyDescent="0.25">
      <c r="A15" s="1"/>
      <c r="B15" s="106" t="s">
        <v>208</v>
      </c>
      <c r="C15" s="107"/>
      <c r="D15" s="108"/>
      <c r="E15" s="10">
        <f>E12-(E13-E14)</f>
        <v>-724467.57101627067</v>
      </c>
      <c r="F15" s="17" t="s">
        <v>3</v>
      </c>
      <c r="G15" s="1"/>
    </row>
    <row r="16" spans="1:7" x14ac:dyDescent="0.25">
      <c r="A16" s="1"/>
      <c r="B16" s="43"/>
      <c r="C16" s="44"/>
      <c r="D16" s="44"/>
      <c r="E16" s="44"/>
      <c r="F16" s="20"/>
      <c r="G16" s="1"/>
    </row>
    <row r="17" spans="1:7" ht="30" customHeight="1" x14ac:dyDescent="0.25">
      <c r="A17" s="1"/>
      <c r="B17" s="74" t="s">
        <v>133</v>
      </c>
      <c r="C17" s="75"/>
      <c r="D17" s="75"/>
      <c r="E17" s="75"/>
      <c r="F17" s="76"/>
      <c r="G17" s="1"/>
    </row>
    <row r="18" spans="1:7" ht="28.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95" t="s">
        <v>50</v>
      </c>
      <c r="C19" s="96"/>
      <c r="D19" s="96"/>
      <c r="E19" s="96"/>
      <c r="F19" s="97"/>
      <c r="G19" s="1"/>
    </row>
    <row r="20" spans="1:7" x14ac:dyDescent="0.25">
      <c r="A20" s="1"/>
      <c r="B20" s="98" t="s">
        <v>51</v>
      </c>
      <c r="C20" s="99"/>
      <c r="D20" s="100"/>
      <c r="E20" s="9">
        <v>22362958.442445189</v>
      </c>
      <c r="F20" s="14" t="s">
        <v>3</v>
      </c>
      <c r="G20" s="1"/>
    </row>
    <row r="21" spans="1:7" x14ac:dyDescent="0.25">
      <c r="A21" s="1"/>
      <c r="B21" s="98" t="s">
        <v>52</v>
      </c>
      <c r="C21" s="99"/>
      <c r="D21" s="100"/>
      <c r="E21" s="9">
        <v>21470612</v>
      </c>
      <c r="F21" s="14" t="s">
        <v>3</v>
      </c>
      <c r="G21" s="1"/>
    </row>
    <row r="22" spans="1:7" x14ac:dyDescent="0.25">
      <c r="A22" s="1"/>
      <c r="B22" s="98" t="s">
        <v>36</v>
      </c>
      <c r="C22" s="99"/>
      <c r="D22" s="100"/>
      <c r="E22" s="9">
        <v>0</v>
      </c>
      <c r="F22" s="14" t="s">
        <v>3</v>
      </c>
      <c r="G22" s="1"/>
    </row>
    <row r="23" spans="1:7" x14ac:dyDescent="0.25">
      <c r="A23" s="1"/>
      <c r="B23" s="106" t="s">
        <v>209</v>
      </c>
      <c r="C23" s="107"/>
      <c r="D23" s="108"/>
      <c r="E23" s="10">
        <f>E20-(E21-E22)</f>
        <v>892346.44244518876</v>
      </c>
      <c r="F23" s="17" t="s">
        <v>3</v>
      </c>
      <c r="G23" s="1"/>
    </row>
    <row r="24" spans="1:7" x14ac:dyDescent="0.25">
      <c r="A24" s="1"/>
      <c r="B24" s="43"/>
      <c r="C24" s="44"/>
      <c r="D24" s="44"/>
      <c r="E24" s="44"/>
      <c r="F24" s="20"/>
      <c r="G24" s="1"/>
    </row>
    <row r="25" spans="1:7" ht="28.5" customHeight="1" x14ac:dyDescent="0.25">
      <c r="A25" s="1"/>
      <c r="B25" s="74" t="s">
        <v>179</v>
      </c>
      <c r="C25" s="75"/>
      <c r="D25" s="75"/>
      <c r="E25" s="75"/>
      <c r="F25" s="76"/>
      <c r="G25" s="1"/>
    </row>
    <row r="26" spans="1:7" ht="28.5" customHeight="1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95" t="s">
        <v>200</v>
      </c>
      <c r="C27" s="96"/>
      <c r="D27" s="96"/>
      <c r="E27" s="96"/>
      <c r="F27" s="97"/>
      <c r="G27" s="1"/>
    </row>
    <row r="28" spans="1:7" x14ac:dyDescent="0.25">
      <c r="A28" s="1"/>
      <c r="B28" s="98" t="s">
        <v>201</v>
      </c>
      <c r="C28" s="99"/>
      <c r="D28" s="100"/>
      <c r="E28" s="9">
        <v>22039456.239992209</v>
      </c>
      <c r="F28" s="14" t="s">
        <v>3</v>
      </c>
      <c r="G28" s="1"/>
    </row>
    <row r="29" spans="1:7" x14ac:dyDescent="0.25">
      <c r="A29" s="1"/>
      <c r="B29" s="98" t="s">
        <v>202</v>
      </c>
      <c r="C29" s="99"/>
      <c r="D29" s="100"/>
      <c r="E29" s="9">
        <v>22961252</v>
      </c>
      <c r="F29" s="14" t="s">
        <v>3</v>
      </c>
      <c r="G29" s="1"/>
    </row>
    <row r="30" spans="1:7" x14ac:dyDescent="0.25">
      <c r="A30" s="1"/>
      <c r="B30" s="98" t="s">
        <v>36</v>
      </c>
      <c r="C30" s="99"/>
      <c r="D30" s="100"/>
      <c r="E30" s="9">
        <v>0</v>
      </c>
      <c r="F30" s="14" t="s">
        <v>3</v>
      </c>
      <c r="G30" s="1"/>
    </row>
    <row r="31" spans="1:7" x14ac:dyDescent="0.25">
      <c r="A31" s="1"/>
      <c r="B31" s="106" t="s">
        <v>210</v>
      </c>
      <c r="C31" s="107"/>
      <c r="D31" s="108"/>
      <c r="E31" s="10">
        <f>E28-(E29-E30)</f>
        <v>-921795.76000779122</v>
      </c>
      <c r="F31" s="17" t="s">
        <v>3</v>
      </c>
      <c r="G31" s="1"/>
    </row>
    <row r="32" spans="1:7" x14ac:dyDescent="0.25">
      <c r="A32" s="1"/>
      <c r="B32" s="43"/>
      <c r="C32" s="44"/>
      <c r="D32" s="44"/>
      <c r="E32" s="44"/>
      <c r="F32" s="20"/>
      <c r="G32" s="1"/>
    </row>
    <row r="33" spans="1:7" ht="28.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5" t="s">
        <v>125</v>
      </c>
      <c r="C34" s="96"/>
      <c r="D34" s="96"/>
      <c r="E34" s="96"/>
      <c r="F34" s="97"/>
      <c r="G34" s="1"/>
    </row>
    <row r="35" spans="1:7" x14ac:dyDescent="0.25">
      <c r="A35" s="1"/>
      <c r="B35" s="109" t="s">
        <v>244</v>
      </c>
      <c r="C35" s="110"/>
      <c r="D35" s="111"/>
      <c r="E35" s="9">
        <v>0</v>
      </c>
      <c r="F35" s="14"/>
      <c r="G35" s="1"/>
    </row>
    <row r="36" spans="1:7" x14ac:dyDescent="0.25">
      <c r="A36" s="1"/>
      <c r="B36" s="109" t="s">
        <v>245</v>
      </c>
      <c r="C36" s="110"/>
      <c r="D36" s="111"/>
      <c r="E36" s="9">
        <v>0</v>
      </c>
      <c r="F36" s="14"/>
      <c r="G36" s="1"/>
    </row>
    <row r="37" spans="1:7" x14ac:dyDescent="0.25">
      <c r="A37" s="1"/>
      <c r="B37" s="109" t="s">
        <v>113</v>
      </c>
      <c r="C37" s="110"/>
      <c r="D37" s="111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-753916.88857887313</v>
      </c>
      <c r="F37" s="14" t="s">
        <v>3</v>
      </c>
      <c r="G37" s="1"/>
    </row>
    <row r="38" spans="1:7" x14ac:dyDescent="0.25">
      <c r="A38" s="1"/>
      <c r="B38" s="109" t="s">
        <v>130</v>
      </c>
      <c r="C38" s="110"/>
      <c r="D38" s="111"/>
      <c r="E38" s="9">
        <v>2</v>
      </c>
      <c r="F38" s="14" t="s">
        <v>19</v>
      </c>
      <c r="G38" s="1"/>
    </row>
    <row r="39" spans="1:7" ht="15" customHeight="1" x14ac:dyDescent="0.25">
      <c r="A39" s="1"/>
      <c r="B39" s="112" t="s">
        <v>203</v>
      </c>
      <c r="C39" s="112"/>
      <c r="D39" s="112"/>
      <c r="E39" s="10">
        <f>E37/E38</f>
        <v>-376958.44428943656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4" spans="1:7" x14ac:dyDescent="0.25">
      <c r="A44" s="37"/>
      <c r="B44" s="37"/>
      <c r="C44" s="37"/>
      <c r="D44" s="37"/>
      <c r="E44" s="37"/>
      <c r="F44" s="37"/>
      <c r="G44" s="37"/>
    </row>
    <row r="45" spans="1:7" x14ac:dyDescent="0.25">
      <c r="A45" s="37"/>
      <c r="B45" s="37"/>
      <c r="C45" s="37"/>
      <c r="D45" s="37"/>
      <c r="E45" s="37"/>
      <c r="F45" s="37"/>
      <c r="G45" s="37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</sheetData>
  <sheetProtection algorithmName="SHA-512" hashValue="GKcZYm3t804AjhDq4OoFiW+snspxj2TLs7ysOtY/e+ykISnX0pacRwPncZ3MEzp11YypVk8/8WYKbxTliAt7Ug==" saltValue="zuC1E4sJboBY7gbsT9fRig==" spinCount="100000" sheet="1" objects="1" scenarios="1"/>
  <mergeCells count="30"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6"/>
      <c r="I9" s="1"/>
    </row>
    <row r="10" spans="1:9" x14ac:dyDescent="0.25">
      <c r="A10" s="1"/>
      <c r="B10" s="39" t="s">
        <v>243</v>
      </c>
      <c r="C10" s="40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95" t="s">
        <v>198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94</v>
      </c>
      <c r="C8" s="44"/>
      <c r="D8" s="44"/>
      <c r="E8" s="44"/>
      <c r="F8" s="20"/>
      <c r="G8" s="1"/>
    </row>
    <row r="9" spans="1:7" ht="17.25" customHeight="1" x14ac:dyDescent="0.25">
      <c r="A9" s="1"/>
      <c r="B9" s="49" t="s">
        <v>16</v>
      </c>
      <c r="C9" s="49" t="s">
        <v>11</v>
      </c>
      <c r="D9" s="50"/>
      <c r="E9" s="49" t="s">
        <v>34</v>
      </c>
      <c r="F9" s="46"/>
      <c r="G9" s="1"/>
    </row>
    <row r="10" spans="1:7" x14ac:dyDescent="0.2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41" t="s">
        <v>239</v>
      </c>
      <c r="C11" s="22">
        <v>0</v>
      </c>
      <c r="D11" s="14" t="s">
        <v>3</v>
      </c>
      <c r="E11" s="9">
        <v>72507</v>
      </c>
      <c r="F11" s="14" t="s">
        <v>3</v>
      </c>
      <c r="G11" s="1"/>
    </row>
    <row r="12" spans="1:7" x14ac:dyDescent="0.25">
      <c r="A12" s="1"/>
      <c r="B12" s="25" t="s">
        <v>240</v>
      </c>
      <c r="C12" s="22">
        <v>0</v>
      </c>
      <c r="D12" s="14" t="s">
        <v>3</v>
      </c>
      <c r="E12" s="9">
        <v>30268</v>
      </c>
      <c r="F12" s="14" t="s">
        <v>3</v>
      </c>
      <c r="G12" s="1"/>
    </row>
    <row r="13" spans="1:7" x14ac:dyDescent="0.25">
      <c r="A13" s="1"/>
      <c r="B13" s="43" t="s">
        <v>48</v>
      </c>
      <c r="C13" s="12">
        <f>SUM(C10:C12)</f>
        <v>0</v>
      </c>
      <c r="D13" s="13" t="s">
        <v>3</v>
      </c>
      <c r="E13" s="12">
        <f>SUM(E10:E12)</f>
        <v>102775</v>
      </c>
      <c r="F13" s="13" t="s">
        <v>3</v>
      </c>
      <c r="G13" s="1"/>
    </row>
    <row r="14" spans="1:7" x14ac:dyDescent="0.25">
      <c r="A14" s="1"/>
      <c r="B14" s="43" t="s">
        <v>173</v>
      </c>
      <c r="C14" s="12">
        <f>C13*(1+'Fane 12. Nøgletal'!C13)</f>
        <v>0</v>
      </c>
      <c r="D14" s="13" t="s">
        <v>3</v>
      </c>
      <c r="E14" s="12">
        <f>E13*(1+'Fane 12. Nøgletal'!C13)</f>
        <v>104028.855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119</v>
      </c>
      <c r="C8" s="96"/>
      <c r="D8" s="96"/>
      <c r="E8" s="96"/>
      <c r="F8" s="97"/>
      <c r="G8" s="1"/>
    </row>
    <row r="9" spans="1:7" x14ac:dyDescent="0.25">
      <c r="A9" s="1"/>
      <c r="B9" s="49" t="s">
        <v>16</v>
      </c>
      <c r="C9" s="49" t="s">
        <v>11</v>
      </c>
      <c r="D9" s="50"/>
      <c r="E9" s="49" t="s">
        <v>34</v>
      </c>
      <c r="F9" s="46"/>
      <c r="G9" s="1"/>
    </row>
    <row r="10" spans="1:7" x14ac:dyDescent="0.2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3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3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120</v>
      </c>
      <c r="C16" s="96"/>
      <c r="D16" s="96"/>
      <c r="E16" s="96"/>
      <c r="F16" s="97"/>
      <c r="G16" s="1"/>
    </row>
    <row r="17" spans="1:7" x14ac:dyDescent="0.25">
      <c r="A17" s="1"/>
      <c r="B17" s="49" t="s">
        <v>16</v>
      </c>
      <c r="C17" s="49" t="s">
        <v>11</v>
      </c>
      <c r="D17" s="50"/>
      <c r="E17" s="49" t="s">
        <v>34</v>
      </c>
      <c r="F17" s="46"/>
      <c r="G17" s="1"/>
    </row>
    <row r="18" spans="1:7" x14ac:dyDescent="0.2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3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3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121</v>
      </c>
      <c r="C24" s="96"/>
      <c r="D24" s="96"/>
      <c r="E24" s="96"/>
      <c r="F24" s="97"/>
      <c r="G24" s="1"/>
    </row>
    <row r="25" spans="1:7" x14ac:dyDescent="0.25">
      <c r="A25" s="1"/>
      <c r="B25" s="49" t="s">
        <v>16</v>
      </c>
      <c r="C25" s="49" t="s">
        <v>11</v>
      </c>
      <c r="D25" s="50"/>
      <c r="E25" s="49" t="s">
        <v>34</v>
      </c>
      <c r="F25" s="46"/>
      <c r="G25" s="1"/>
    </row>
    <row r="26" spans="1:7" x14ac:dyDescent="0.2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3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3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176</v>
      </c>
      <c r="C32" s="96"/>
      <c r="D32" s="96"/>
      <c r="E32" s="96"/>
      <c r="F32" s="97"/>
      <c r="G32" s="1"/>
    </row>
    <row r="33" spans="1:7" x14ac:dyDescent="0.25">
      <c r="A33" s="1"/>
      <c r="B33" s="49" t="s">
        <v>16</v>
      </c>
      <c r="C33" s="49" t="s">
        <v>11</v>
      </c>
      <c r="D33" s="50"/>
      <c r="E33" s="49" t="s">
        <v>34</v>
      </c>
      <c r="F33" s="46"/>
      <c r="G33" s="1"/>
    </row>
    <row r="34" spans="1:7" x14ac:dyDescent="0.2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3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3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RFX387la4cvjv5SruuXPs0t7Xa4Wit/AJrZh0PZf3ukHkfpilBDDbgLZ3Ig/WLu5uSAu/IWCWC/NjdvsGN5VA==" saltValue="lVpQql+EVcN5hUXC/DTUQ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213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5" t="s">
        <v>157</v>
      </c>
      <c r="C9" s="86" t="s">
        <v>11</v>
      </c>
      <c r="D9" s="88"/>
      <c r="E9" s="86" t="s">
        <v>34</v>
      </c>
      <c r="F9" s="88"/>
      <c r="G9" s="1"/>
    </row>
    <row r="10" spans="1:7" x14ac:dyDescent="0.25">
      <c r="A10" s="1"/>
      <c r="B10" s="25" t="s">
        <v>237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212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25">
      <c r="A9" s="1"/>
      <c r="B9" s="45" t="s">
        <v>17</v>
      </c>
      <c r="C9" s="45" t="s">
        <v>11</v>
      </c>
      <c r="D9" s="46"/>
      <c r="E9" s="45" t="s">
        <v>34</v>
      </c>
      <c r="F9" s="46"/>
      <c r="G9" s="1"/>
    </row>
    <row r="10" spans="1:7" x14ac:dyDescent="0.2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3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3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110</v>
      </c>
      <c r="C15" s="96"/>
      <c r="D15" s="96"/>
      <c r="E15" s="96"/>
      <c r="F15" s="97"/>
      <c r="G15" s="1"/>
    </row>
    <row r="16" spans="1:7" ht="26.25" x14ac:dyDescent="0.25">
      <c r="A16" s="1"/>
      <c r="B16" s="45" t="s">
        <v>17</v>
      </c>
      <c r="C16" s="45" t="s">
        <v>11</v>
      </c>
      <c r="D16" s="46"/>
      <c r="E16" s="45" t="s">
        <v>34</v>
      </c>
      <c r="F16" s="46"/>
      <c r="G16" s="1"/>
    </row>
    <row r="17" spans="1:7" x14ac:dyDescent="0.25">
      <c r="A17" s="1"/>
      <c r="B17" s="25" t="s">
        <v>238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3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3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112</v>
      </c>
      <c r="C22" s="96"/>
      <c r="D22" s="96"/>
      <c r="E22" s="96"/>
      <c r="F22" s="97"/>
      <c r="G22" s="1"/>
    </row>
    <row r="23" spans="1:7" ht="26.25" x14ac:dyDescent="0.25">
      <c r="A23" s="1"/>
      <c r="B23" s="45" t="s">
        <v>17</v>
      </c>
      <c r="C23" s="45" t="s">
        <v>11</v>
      </c>
      <c r="D23" s="46"/>
      <c r="E23" s="45" t="s">
        <v>34</v>
      </c>
      <c r="F23" s="46"/>
      <c r="G23" s="1"/>
    </row>
    <row r="24" spans="1:7" x14ac:dyDescent="0.25">
      <c r="A24" s="1"/>
      <c r="B24" s="25" t="s">
        <v>238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3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3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182</v>
      </c>
      <c r="C29" s="96"/>
      <c r="D29" s="96"/>
      <c r="E29" s="96"/>
      <c r="F29" s="97"/>
      <c r="G29" s="1"/>
    </row>
    <row r="30" spans="1:7" ht="26.25" x14ac:dyDescent="0.25">
      <c r="A30" s="1"/>
      <c r="B30" s="45" t="s">
        <v>17</v>
      </c>
      <c r="C30" s="45" t="s">
        <v>11</v>
      </c>
      <c r="D30" s="46"/>
      <c r="E30" s="45" t="s">
        <v>34</v>
      </c>
      <c r="F30" s="46"/>
      <c r="G30" s="1"/>
    </row>
    <row r="31" spans="1:7" x14ac:dyDescent="0.25">
      <c r="A31" s="1"/>
      <c r="B31" s="25" t="s">
        <v>238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3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3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1" t="s">
        <v>211</v>
      </c>
      <c r="C3" s="91"/>
      <c r="D3" s="1"/>
    </row>
    <row r="4" spans="1:4" ht="25.5" customHeight="1" x14ac:dyDescent="0.25">
      <c r="A4" s="1"/>
      <c r="B4" s="91"/>
      <c r="C4" s="9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20"/>
      <c r="D8" s="1"/>
    </row>
    <row r="9" spans="1:4" x14ac:dyDescent="0.25">
      <c r="A9" s="1"/>
      <c r="B9" s="51" t="s">
        <v>141</v>
      </c>
      <c r="C9" s="26">
        <v>1.2699999999999999E-2</v>
      </c>
      <c r="D9" s="1"/>
    </row>
    <row r="10" spans="1:4" x14ac:dyDescent="0.25">
      <c r="A10" s="1"/>
      <c r="B10" s="51" t="s">
        <v>22</v>
      </c>
      <c r="C10" s="26">
        <v>1.7500000000000002E-2</v>
      </c>
      <c r="D10" s="1"/>
    </row>
    <row r="11" spans="1:4" x14ac:dyDescent="0.25">
      <c r="A11" s="1"/>
      <c r="B11" s="51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5"/>
      <c r="C14" s="97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126</v>
      </c>
      <c r="C17" s="20"/>
      <c r="D17" s="1"/>
    </row>
    <row r="18" spans="1:4" x14ac:dyDescent="0.25">
      <c r="A18" s="1"/>
      <c r="B18" s="51" t="s">
        <v>143</v>
      </c>
      <c r="C18" s="23">
        <v>9.1000000000000004E-3</v>
      </c>
      <c r="D18" s="1"/>
    </row>
    <row r="19" spans="1:4" x14ac:dyDescent="0.25">
      <c r="A19" s="1"/>
      <c r="B19" s="51" t="s">
        <v>144</v>
      </c>
      <c r="C19" s="23">
        <v>1.77E-2</v>
      </c>
      <c r="D19" s="1"/>
    </row>
    <row r="20" spans="1:4" x14ac:dyDescent="0.25">
      <c r="A20" s="1"/>
      <c r="B20" s="51" t="s">
        <v>145</v>
      </c>
      <c r="C20" s="23">
        <v>8.6999999999999994E-3</v>
      </c>
      <c r="D20" s="1"/>
    </row>
    <row r="21" spans="1:4" x14ac:dyDescent="0.25">
      <c r="A21" s="1"/>
      <c r="B21" s="51" t="s">
        <v>146</v>
      </c>
      <c r="C21" s="36">
        <v>2.8400000000000002E-2</v>
      </c>
      <c r="D21" s="1"/>
    </row>
    <row r="22" spans="1:4" x14ac:dyDescent="0.25">
      <c r="A22" s="1"/>
      <c r="B22" s="51" t="s">
        <v>186</v>
      </c>
      <c r="C22" s="36">
        <v>2.75E-2</v>
      </c>
      <c r="D22" s="1"/>
    </row>
    <row r="23" spans="1:4" x14ac:dyDescent="0.25">
      <c r="A23" s="1"/>
      <c r="B23" s="43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3" t="s">
        <v>127</v>
      </c>
      <c r="C26" s="20"/>
      <c r="D26" s="1"/>
    </row>
    <row r="27" spans="1:4" x14ac:dyDescent="0.25">
      <c r="A27" s="1"/>
      <c r="B27" s="51" t="s">
        <v>147</v>
      </c>
      <c r="C27" s="26">
        <v>0.02</v>
      </c>
      <c r="D27" s="1"/>
    </row>
    <row r="28" spans="1:4" x14ac:dyDescent="0.25">
      <c r="A28" s="1"/>
      <c r="B28" s="43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161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3" t="s">
        <v>13</v>
      </c>
      <c r="C8" s="44"/>
      <c r="D8" s="20"/>
      <c r="E8" s="1"/>
    </row>
    <row r="9" spans="1:5" x14ac:dyDescent="0.25">
      <c r="A9" s="1"/>
      <c r="B9" s="47" t="s">
        <v>25</v>
      </c>
      <c r="C9" s="7">
        <f>'Fane 3. Omkostninger i ØR2020'!E20</f>
        <v>18593484.606318347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tillæg'!C14</f>
        <v>0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tillæg'!E14</f>
        <v>104028.855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228109.66422808386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-378512.46251092869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-180175.06266653541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-312801.02712790761</v>
      </c>
      <c r="D19" s="8" t="s">
        <v>3</v>
      </c>
      <c r="E19" s="1"/>
    </row>
    <row r="20" spans="1:5" ht="17.100000000000001" customHeight="1" x14ac:dyDescent="0.25">
      <c r="A20" s="1"/>
      <c r="B20" s="52" t="s">
        <v>20</v>
      </c>
      <c r="C20" s="10">
        <f>SUM(C9:C19)</f>
        <v>18054134.573241062</v>
      </c>
      <c r="D20" s="11" t="s">
        <v>3</v>
      </c>
      <c r="E20" s="1"/>
    </row>
    <row r="21" spans="1:5" ht="15" customHeight="1" x14ac:dyDescent="0.25">
      <c r="A21" s="1"/>
      <c r="B21" s="43" t="s">
        <v>12</v>
      </c>
      <c r="C21" s="44"/>
      <c r="D21" s="20"/>
      <c r="E21" s="1"/>
    </row>
    <row r="22" spans="1:5" ht="15" customHeight="1" x14ac:dyDescent="0.25">
      <c r="A22" s="1"/>
      <c r="B22" s="45" t="s">
        <v>12</v>
      </c>
      <c r="C22" s="10">
        <f>'Fane 6. Ikke-påvirkelige omk.'!C14</f>
        <v>6578704.9428030001</v>
      </c>
      <c r="D22" s="11" t="s">
        <v>3</v>
      </c>
      <c r="E22" s="1"/>
    </row>
    <row r="23" spans="1:5" ht="15" customHeight="1" x14ac:dyDescent="0.25">
      <c r="A23" s="1"/>
      <c r="B23" s="43" t="s">
        <v>99</v>
      </c>
      <c r="C23" s="44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52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4"/>
      <c r="D27" s="20"/>
      <c r="E27" s="1"/>
    </row>
    <row r="28" spans="1:5" x14ac:dyDescent="0.25">
      <c r="A28" s="1"/>
      <c r="B28" s="53" t="s">
        <v>205</v>
      </c>
      <c r="C28" s="10">
        <f>'Fane 7. Kontrol af ØR2019'!E39</f>
        <v>-376958.44428943656</v>
      </c>
      <c r="D28" s="11" t="s">
        <v>3</v>
      </c>
      <c r="E28" s="1"/>
    </row>
    <row r="29" spans="1:5" x14ac:dyDescent="0.25">
      <c r="A29" s="1"/>
      <c r="B29" s="43" t="s">
        <v>31</v>
      </c>
      <c r="C29" s="32">
        <f>SUM(C20,C22,C26,C28)</f>
        <v>24255881.071754627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162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/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3" t="s">
        <v>13</v>
      </c>
      <c r="C8" s="44"/>
      <c r="D8" s="20"/>
      <c r="E8" s="1"/>
    </row>
    <row r="9" spans="1:5" ht="15" customHeight="1" x14ac:dyDescent="0.25">
      <c r="A9" s="1"/>
      <c r="B9" s="47" t="s">
        <v>26</v>
      </c>
      <c r="C9" s="7">
        <f>'Fane 2.1. Økonomisk ramme 2021'!C20</f>
        <v>18054134.573241062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2" t="s">
        <v>18</v>
      </c>
      <c r="C12" s="9">
        <f>SUM(C9:C11)*'Fane 12. Nøgletal'!C13</f>
        <v>220260.44179354099</v>
      </c>
      <c r="D12" s="8" t="s">
        <v>3</v>
      </c>
      <c r="E12" s="1"/>
    </row>
    <row r="13" spans="1:5" ht="15" customHeight="1" x14ac:dyDescent="0.25">
      <c r="A13" s="1"/>
      <c r="B13" s="42" t="s">
        <v>9</v>
      </c>
      <c r="C13" s="9">
        <f>-SUM(C9:C12)*'Fane 5. Individuelt eff. krav'!G10</f>
        <v>-365487.90030069213</v>
      </c>
      <c r="D13" s="8" t="s">
        <v>3</v>
      </c>
      <c r="E13" s="1"/>
    </row>
    <row r="14" spans="1:5" ht="15" customHeight="1" x14ac:dyDescent="0.25">
      <c r="A14" s="1"/>
      <c r="B14" s="42" t="s">
        <v>27</v>
      </c>
      <c r="C14" s="9">
        <f>-'Fane 4.1. Gen. krav - drift'!G37</f>
        <v>-178725.73446244581</v>
      </c>
      <c r="D14" s="8" t="s">
        <v>3</v>
      </c>
      <c r="E14" s="1"/>
    </row>
    <row r="15" spans="1:5" ht="15" customHeight="1" x14ac:dyDescent="0.25">
      <c r="A15" s="1"/>
      <c r="B15" s="42" t="s">
        <v>28</v>
      </c>
      <c r="C15" s="9">
        <f>-'Fane 4.2. Gen. krav - anlæg'!G37</f>
        <v>-307910.22666824923</v>
      </c>
      <c r="D15" s="8" t="s">
        <v>3</v>
      </c>
      <c r="E15" s="1"/>
    </row>
    <row r="16" spans="1:5" ht="15" customHeight="1" x14ac:dyDescent="0.25">
      <c r="A16" s="1"/>
      <c r="B16" s="48" t="s">
        <v>20</v>
      </c>
      <c r="C16" s="10">
        <f>SUM(C9:C15)</f>
        <v>17422271.153603215</v>
      </c>
      <c r="D16" s="11" t="s">
        <v>3</v>
      </c>
      <c r="E16" s="1"/>
    </row>
    <row r="17" spans="1:5" x14ac:dyDescent="0.25">
      <c r="A17" s="1"/>
      <c r="B17" s="43" t="s">
        <v>12</v>
      </c>
      <c r="C17" s="44"/>
      <c r="D17" s="20"/>
      <c r="E17" s="1"/>
    </row>
    <row r="18" spans="1:5" ht="15" customHeight="1" x14ac:dyDescent="0.25">
      <c r="A18" s="1"/>
      <c r="B18" s="45" t="s">
        <v>12</v>
      </c>
      <c r="C18" s="10">
        <f>'Fane 6. Ikke-påvirkelige omk.'!C14*(1+'Fane 12. Nøgletal'!C13)</f>
        <v>6658965.1431051968</v>
      </c>
      <c r="D18" s="11" t="s">
        <v>3</v>
      </c>
      <c r="E18" s="1"/>
    </row>
    <row r="19" spans="1:5" ht="15" customHeight="1" x14ac:dyDescent="0.25">
      <c r="A19" s="1"/>
      <c r="B19" s="43" t="s">
        <v>99</v>
      </c>
      <c r="C19" s="44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2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4"/>
      <c r="D23" s="20"/>
      <c r="E23" s="1"/>
    </row>
    <row r="24" spans="1:5" ht="15" customHeight="1" x14ac:dyDescent="0.25">
      <c r="A24" s="1"/>
      <c r="B24" s="53" t="s">
        <v>205</v>
      </c>
      <c r="C24" s="10">
        <f>'Fane 7. Kontrol af ØR2019'!E39</f>
        <v>-376958.44428943656</v>
      </c>
      <c r="D24" s="11" t="s">
        <v>3</v>
      </c>
      <c r="E24" s="1"/>
    </row>
    <row r="25" spans="1:5" x14ac:dyDescent="0.25">
      <c r="A25" s="1"/>
      <c r="B25" s="43" t="s">
        <v>32</v>
      </c>
      <c r="C25" s="12">
        <f>SUM(C16,C18,C22,C24)</f>
        <v>23704277.852418974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21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3" t="s">
        <v>13</v>
      </c>
      <c r="C7" s="44"/>
      <c r="D7" s="20"/>
      <c r="E7" s="1"/>
    </row>
    <row r="8" spans="1:5" ht="15" customHeight="1" x14ac:dyDescent="0.25">
      <c r="A8" s="1"/>
      <c r="B8" s="47" t="s">
        <v>165</v>
      </c>
      <c r="C8" s="7">
        <f>'Fane 2.2. Økonomisk ramme 2022'!C16</f>
        <v>17422271.153603215</v>
      </c>
      <c r="D8" s="8" t="s">
        <v>3</v>
      </c>
      <c r="E8" s="1"/>
    </row>
    <row r="9" spans="1:5" ht="15" customHeight="1" x14ac:dyDescent="0.25">
      <c r="A9" s="1"/>
      <c r="B9" s="47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7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212551.70807395922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-352696.45723354345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drift'!G43</f>
        <v>-177288.06465442988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anlæg'!G43</f>
        <v>-303095.89631917782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16801742.443470024</v>
      </c>
      <c r="D15" s="11" t="s">
        <v>3</v>
      </c>
      <c r="E15" s="1"/>
    </row>
    <row r="16" spans="1:5" x14ac:dyDescent="0.25">
      <c r="A16" s="1"/>
      <c r="B16" s="43" t="s">
        <v>12</v>
      </c>
      <c r="C16" s="44"/>
      <c r="D16" s="20"/>
      <c r="E16" s="1"/>
    </row>
    <row r="17" spans="1:5" ht="15" customHeight="1" x14ac:dyDescent="0.25">
      <c r="A17" s="1"/>
      <c r="B17" s="45" t="s">
        <v>12</v>
      </c>
      <c r="C17" s="10">
        <f>'Fane 6. Ikke-påvirkelige omk.'!C14*(1+'Fane 12. Nøgletal'!C13)^2</f>
        <v>6740204.5178510798</v>
      </c>
      <c r="D17" s="11" t="s">
        <v>3</v>
      </c>
      <c r="E17" s="1"/>
    </row>
    <row r="18" spans="1:5" ht="15" customHeight="1" x14ac:dyDescent="0.25">
      <c r="A18" s="1"/>
      <c r="B18" s="43" t="s">
        <v>99</v>
      </c>
      <c r="C18" s="44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3" t="s">
        <v>109</v>
      </c>
      <c r="C22" s="12">
        <f>SUM(C15,C17,C21)</f>
        <v>23541946.961321104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21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3" t="s">
        <v>13</v>
      </c>
      <c r="C7" s="44"/>
      <c r="D7" s="20"/>
      <c r="E7" s="1"/>
    </row>
    <row r="8" spans="1:5" ht="15" customHeight="1" x14ac:dyDescent="0.25">
      <c r="A8" s="1"/>
      <c r="B8" s="47" t="s">
        <v>166</v>
      </c>
      <c r="C8" s="7">
        <f>'Fane 2.3. Økonomisk ramme 2023'!C15</f>
        <v>16801742.443470024</v>
      </c>
      <c r="D8" s="8" t="s">
        <v>3</v>
      </c>
      <c r="E8" s="1"/>
    </row>
    <row r="9" spans="1:5" ht="15" customHeight="1" x14ac:dyDescent="0.25">
      <c r="A9" s="1"/>
      <c r="B9" s="47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7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204981.2578103343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-340134.47402560717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drift'!G49</f>
        <v>-175861.95946234965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anlæg'!G49</f>
        <v>-298356.84043227934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16192370.427360123</v>
      </c>
      <c r="D15" s="11" t="s">
        <v>3</v>
      </c>
      <c r="E15" s="1"/>
    </row>
    <row r="16" spans="1:5" x14ac:dyDescent="0.25">
      <c r="A16" s="1"/>
      <c r="B16" s="43" t="s">
        <v>12</v>
      </c>
      <c r="C16" s="44"/>
      <c r="D16" s="20"/>
      <c r="E16" s="1"/>
    </row>
    <row r="17" spans="1:5" ht="15" customHeight="1" x14ac:dyDescent="0.25">
      <c r="A17" s="1"/>
      <c r="B17" s="45" t="s">
        <v>12</v>
      </c>
      <c r="C17" s="10">
        <f>'Fane 6. Ikke-påvirkelige omk.'!C14*(1+'Fane 12. Nøgletal'!C13)^3</f>
        <v>6822435.0129688634</v>
      </c>
      <c r="D17" s="11" t="s">
        <v>3</v>
      </c>
      <c r="E17" s="1"/>
    </row>
    <row r="18" spans="1:5" ht="15" customHeight="1" x14ac:dyDescent="0.25">
      <c r="A18" s="1"/>
      <c r="B18" s="43" t="s">
        <v>99</v>
      </c>
      <c r="C18" s="44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3" t="s">
        <v>242</v>
      </c>
      <c r="C22" s="12">
        <f>SUM(C15,C17,C21)</f>
        <v>23014805.440328985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180</v>
      </c>
      <c r="C3" s="91"/>
      <c r="D3" s="91"/>
      <c r="E3" s="91"/>
      <c r="F3" s="91"/>
      <c r="G3" s="1"/>
    </row>
    <row r="4" spans="1:7" ht="29.2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167</v>
      </c>
      <c r="C8" s="44"/>
      <c r="D8" s="44"/>
      <c r="E8" s="44"/>
      <c r="F8" s="20"/>
      <c r="G8" s="1"/>
    </row>
    <row r="9" spans="1:7" x14ac:dyDescent="0.25">
      <c r="A9" s="1"/>
      <c r="B9" s="92" t="s">
        <v>23</v>
      </c>
      <c r="C9" s="93"/>
      <c r="D9" s="94"/>
      <c r="E9" s="7">
        <v>16645561.644277506</v>
      </c>
      <c r="F9" s="8" t="s">
        <v>3</v>
      </c>
      <c r="G9" s="1"/>
    </row>
    <row r="10" spans="1:7" ht="15" customHeight="1" x14ac:dyDescent="0.25">
      <c r="A10" s="1"/>
      <c r="B10" s="77" t="s">
        <v>45</v>
      </c>
      <c r="C10" s="78"/>
      <c r="D10" s="79"/>
      <c r="E10" s="7">
        <v>1082050.5018128853</v>
      </c>
      <c r="F10" s="8" t="s">
        <v>3</v>
      </c>
      <c r="G10" s="1"/>
    </row>
    <row r="11" spans="1:7" ht="15" customHeight="1" x14ac:dyDescent="0.25">
      <c r="A11" s="1"/>
      <c r="B11" s="77" t="s">
        <v>46</v>
      </c>
      <c r="C11" s="78"/>
      <c r="D11" s="79"/>
      <c r="E11" s="9">
        <v>1228955.0675977082</v>
      </c>
      <c r="F11" s="8" t="s">
        <v>3</v>
      </c>
      <c r="G11" s="1"/>
    </row>
    <row r="12" spans="1:7" x14ac:dyDescent="0.25">
      <c r="A12" s="1"/>
      <c r="B12" s="77" t="s">
        <v>30</v>
      </c>
      <c r="C12" s="78"/>
      <c r="D12" s="79"/>
      <c r="E12" s="9">
        <v>0</v>
      </c>
      <c r="F12" s="8" t="s">
        <v>3</v>
      </c>
      <c r="G12" s="1"/>
    </row>
    <row r="13" spans="1:7" x14ac:dyDescent="0.25">
      <c r="A13" s="1"/>
      <c r="B13" s="77" t="s">
        <v>29</v>
      </c>
      <c r="C13" s="78"/>
      <c r="D13" s="79"/>
      <c r="E13" s="9">
        <v>0</v>
      </c>
      <c r="F13" s="8" t="s">
        <v>3</v>
      </c>
      <c r="G13" s="1"/>
    </row>
    <row r="14" spans="1:7" x14ac:dyDescent="0.25">
      <c r="A14" s="1"/>
      <c r="B14" s="77" t="s">
        <v>159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160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18</v>
      </c>
      <c r="C16" s="78"/>
      <c r="D16" s="79"/>
      <c r="E16" s="9">
        <f>E9*'Fane 12. Nøgletal'!C11+SUM(E10:E15)*'Fane 12. Nøgletal'!C12</f>
        <v>326836.80150567851</v>
      </c>
      <c r="F16" s="8" t="s">
        <v>3</v>
      </c>
      <c r="G16" s="1"/>
    </row>
    <row r="17" spans="1:7" x14ac:dyDescent="0.25">
      <c r="A17" s="1"/>
      <c r="B17" s="77" t="s">
        <v>9</v>
      </c>
      <c r="C17" s="78"/>
      <c r="D17" s="79"/>
      <c r="E17" s="9">
        <f>-SUM(E9:E16)*'Fane 5. Individuelt eff. krav'!G9</f>
        <v>-385668.08030387561</v>
      </c>
      <c r="F17" s="8" t="s">
        <v>3</v>
      </c>
      <c r="G17" s="1"/>
    </row>
    <row r="18" spans="1:7" x14ac:dyDescent="0.25">
      <c r="A18" s="1"/>
      <c r="B18" s="77" t="s">
        <v>27</v>
      </c>
      <c r="C18" s="78"/>
      <c r="D18" s="79"/>
      <c r="E18" s="9">
        <f>-'Fane 4.1. Gen. krav - drift'!G25</f>
        <v>-181636.14380732152</v>
      </c>
      <c r="F18" s="8" t="s">
        <v>3</v>
      </c>
      <c r="G18" s="1"/>
    </row>
    <row r="19" spans="1:7" x14ac:dyDescent="0.25">
      <c r="A19" s="1"/>
      <c r="B19" s="77" t="s">
        <v>28</v>
      </c>
      <c r="C19" s="78"/>
      <c r="D19" s="79"/>
      <c r="E19" s="9">
        <f>-'Fane 4.2. Gen. krav - anlæg'!G25</f>
        <v>-122615.18476423758</v>
      </c>
      <c r="F19" s="8" t="s">
        <v>3</v>
      </c>
      <c r="G19" s="1"/>
    </row>
    <row r="20" spans="1:7" x14ac:dyDescent="0.25">
      <c r="A20" s="1"/>
      <c r="B20" s="80" t="s">
        <v>20</v>
      </c>
      <c r="C20" s="81"/>
      <c r="D20" s="82"/>
      <c r="E20" s="10">
        <f>SUM(E9:E19)</f>
        <v>18593484.606318347</v>
      </c>
      <c r="F20" s="11" t="s">
        <v>3</v>
      </c>
      <c r="G20" s="1"/>
    </row>
    <row r="21" spans="1:7" x14ac:dyDescent="0.25">
      <c r="A21" s="1"/>
      <c r="B21" s="89" t="s">
        <v>12</v>
      </c>
      <c r="C21" s="90"/>
      <c r="D21" s="90"/>
      <c r="E21" s="44"/>
      <c r="F21" s="20"/>
      <c r="G21" s="1"/>
    </row>
    <row r="22" spans="1:7" x14ac:dyDescent="0.25">
      <c r="A22" s="1"/>
      <c r="B22" s="83" t="s">
        <v>12</v>
      </c>
      <c r="C22" s="84"/>
      <c r="D22" s="85"/>
      <c r="E22" s="10">
        <v>7490611.5648101103</v>
      </c>
      <c r="F22" s="11" t="s">
        <v>3</v>
      </c>
      <c r="G22" s="1"/>
    </row>
    <row r="23" spans="1:7" ht="15" customHeight="1" x14ac:dyDescent="0.25">
      <c r="A23" s="1"/>
      <c r="B23" s="89" t="s">
        <v>99</v>
      </c>
      <c r="C23" s="90"/>
      <c r="D23" s="90"/>
      <c r="E23" s="44"/>
      <c r="F23" s="44"/>
      <c r="G23" s="1"/>
    </row>
    <row r="24" spans="1:7" ht="14.25" customHeight="1" x14ac:dyDescent="0.25">
      <c r="A24" s="1"/>
      <c r="B24" s="74" t="s">
        <v>95</v>
      </c>
      <c r="C24" s="75"/>
      <c r="D24" s="76"/>
      <c r="E24" s="9">
        <v>0</v>
      </c>
      <c r="F24" s="8" t="s">
        <v>3</v>
      </c>
      <c r="G24" s="1"/>
    </row>
    <row r="25" spans="1:7" ht="14.25" customHeight="1" x14ac:dyDescent="0.25">
      <c r="A25" s="1"/>
      <c r="B25" s="74" t="s">
        <v>96</v>
      </c>
      <c r="C25" s="75"/>
      <c r="D25" s="76"/>
      <c r="E25" s="9">
        <v>0</v>
      </c>
      <c r="F25" s="8" t="s">
        <v>3</v>
      </c>
      <c r="G25" s="1"/>
    </row>
    <row r="26" spans="1:7" x14ac:dyDescent="0.25">
      <c r="A26" s="1"/>
      <c r="B26" s="86" t="s">
        <v>100</v>
      </c>
      <c r="C26" s="87"/>
      <c r="D26" s="87"/>
      <c r="E26" s="10">
        <v>0</v>
      </c>
      <c r="F26" s="11" t="s">
        <v>3</v>
      </c>
      <c r="G26" s="1"/>
    </row>
    <row r="27" spans="1:7" ht="14.25" customHeight="1" x14ac:dyDescent="0.25">
      <c r="A27" s="1"/>
      <c r="B27" s="43" t="s">
        <v>228</v>
      </c>
      <c r="C27" s="44"/>
      <c r="D27" s="44"/>
      <c r="E27" s="44"/>
      <c r="F27" s="44"/>
      <c r="G27" s="1"/>
    </row>
    <row r="28" spans="1:7" ht="13.15" customHeight="1" x14ac:dyDescent="0.25">
      <c r="A28" s="1"/>
      <c r="B28" s="86" t="s">
        <v>229</v>
      </c>
      <c r="C28" s="87"/>
      <c r="D28" s="88"/>
      <c r="E28" s="10">
        <v>0</v>
      </c>
      <c r="F28" s="11" t="s">
        <v>3</v>
      </c>
      <c r="G28" s="1"/>
    </row>
    <row r="29" spans="1:7" x14ac:dyDescent="0.25">
      <c r="A29" s="1"/>
      <c r="B29" s="43" t="s">
        <v>230</v>
      </c>
      <c r="C29" s="44"/>
      <c r="D29" s="44"/>
      <c r="E29" s="44"/>
      <c r="F29" s="20"/>
      <c r="G29" s="1"/>
    </row>
    <row r="30" spans="1:7" ht="15" customHeight="1" x14ac:dyDescent="0.25">
      <c r="A30" s="1"/>
      <c r="B30" s="86" t="s">
        <v>231</v>
      </c>
      <c r="C30" s="87"/>
      <c r="D30" s="88"/>
      <c r="E30" s="10">
        <v>75053.636076071998</v>
      </c>
      <c r="F30" s="11" t="s">
        <v>3</v>
      </c>
      <c r="G30" s="1"/>
    </row>
    <row r="31" spans="1:7" x14ac:dyDescent="0.25">
      <c r="A31" s="1"/>
      <c r="B31" s="43" t="s">
        <v>232</v>
      </c>
      <c r="C31" s="44"/>
      <c r="D31" s="44"/>
      <c r="E31" s="44"/>
      <c r="F31" s="20"/>
      <c r="G31" s="1"/>
    </row>
    <row r="32" spans="1:7" x14ac:dyDescent="0.25">
      <c r="A32" s="1"/>
      <c r="B32" s="83" t="s">
        <v>233</v>
      </c>
      <c r="C32" s="84"/>
      <c r="D32" s="85"/>
      <c r="E32" s="10">
        <v>26321.202140398556</v>
      </c>
      <c r="F32" s="11" t="s">
        <v>3</v>
      </c>
      <c r="G32" s="1"/>
    </row>
    <row r="33" spans="1:7" x14ac:dyDescent="0.25">
      <c r="A33" s="1"/>
      <c r="B33" s="43" t="s">
        <v>24</v>
      </c>
      <c r="C33" s="44"/>
      <c r="D33" s="44"/>
      <c r="E33" s="12">
        <f>SUM(E30,E26,E28,E22,E20,E32)</f>
        <v>26185471.009344928</v>
      </c>
      <c r="F33" s="13" t="s">
        <v>3</v>
      </c>
      <c r="G33" s="1"/>
    </row>
    <row r="34" spans="1:7" ht="28.15" customHeight="1" x14ac:dyDescent="0.25">
      <c r="A34" s="1"/>
      <c r="B34" s="74" t="s">
        <v>179</v>
      </c>
      <c r="C34" s="75"/>
      <c r="D34" s="75"/>
      <c r="E34" s="75"/>
      <c r="F34" s="76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2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2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53</v>
      </c>
      <c r="C5" s="99"/>
      <c r="D5" s="99"/>
      <c r="E5" s="99"/>
      <c r="F5" s="100"/>
      <c r="G5" s="24">
        <v>7727377.2794819884</v>
      </c>
      <c r="H5" s="14" t="s">
        <v>3</v>
      </c>
      <c r="I5" s="1"/>
    </row>
    <row r="6" spans="1:9" x14ac:dyDescent="0.25">
      <c r="A6" s="1"/>
      <c r="B6" s="98" t="s">
        <v>54</v>
      </c>
      <c r="C6" s="99"/>
      <c r="D6" s="99"/>
      <c r="E6" s="99"/>
      <c r="F6" s="100"/>
      <c r="G6" s="24">
        <f>G5*'Fane 12. Nøgletal'!C27</f>
        <v>154547.54558963978</v>
      </c>
      <c r="H6" s="14" t="s">
        <v>3</v>
      </c>
      <c r="I6" s="1"/>
    </row>
    <row r="7" spans="1:9" x14ac:dyDescent="0.25">
      <c r="A7" s="1"/>
      <c r="B7" s="43"/>
      <c r="C7" s="44"/>
      <c r="D7" s="44"/>
      <c r="E7" s="44"/>
      <c r="F7" s="44"/>
      <c r="G7" s="44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7669004.6715127807</v>
      </c>
      <c r="H10" s="14" t="s">
        <v>3</v>
      </c>
      <c r="I10" s="1"/>
    </row>
    <row r="11" spans="1:9" x14ac:dyDescent="0.2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2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153380.09343025563</v>
      </c>
      <c r="H12" s="14" t="s">
        <v>3</v>
      </c>
      <c r="I12" s="1"/>
    </row>
    <row r="13" spans="1:9" x14ac:dyDescent="0.25">
      <c r="A13" s="1"/>
      <c r="B13" s="43"/>
      <c r="C13" s="44"/>
      <c r="D13" s="44"/>
      <c r="E13" s="44"/>
      <c r="F13" s="44"/>
      <c r="G13" s="44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7642638.6334521193</v>
      </c>
      <c r="H16" s="14" t="s">
        <v>3</v>
      </c>
      <c r="I16" s="1"/>
    </row>
    <row r="17" spans="1:9" x14ac:dyDescent="0.25">
      <c r="A17" s="1"/>
      <c r="B17" s="98" t="s">
        <v>148</v>
      </c>
      <c r="C17" s="99"/>
      <c r="D17" s="99"/>
      <c r="E17" s="99"/>
      <c r="F17" s="100"/>
      <c r="G17" s="24">
        <v>0</v>
      </c>
      <c r="H17" s="14" t="s">
        <v>3</v>
      </c>
      <c r="I17" s="1"/>
    </row>
    <row r="18" spans="1:9" x14ac:dyDescent="0.25">
      <c r="A18" s="1"/>
      <c r="B18" s="101" t="s">
        <v>59</v>
      </c>
      <c r="C18" s="102"/>
      <c r="D18" s="102"/>
      <c r="E18" s="102"/>
      <c r="F18" s="103"/>
      <c r="G18" s="24">
        <v>363326.16719999997</v>
      </c>
      <c r="H18" s="14" t="s">
        <v>3</v>
      </c>
      <c r="I18" s="1"/>
    </row>
    <row r="19" spans="1:9" x14ac:dyDescent="0.2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160119.29601304239</v>
      </c>
      <c r="H19" s="14" t="s">
        <v>3</v>
      </c>
      <c r="I19" s="1"/>
    </row>
    <row r="20" spans="1:9" x14ac:dyDescent="0.25">
      <c r="A20" s="1"/>
      <c r="B20" s="43"/>
      <c r="C20" s="44"/>
      <c r="D20" s="44"/>
      <c r="E20" s="44"/>
      <c r="F20" s="44"/>
      <c r="G20" s="44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7978440.2936674766</v>
      </c>
      <c r="H23" s="14" t="s">
        <v>3</v>
      </c>
      <c r="I23" s="1"/>
    </row>
    <row r="24" spans="1:9" x14ac:dyDescent="0.25">
      <c r="A24" s="1"/>
      <c r="B24" s="101" t="s">
        <v>62</v>
      </c>
      <c r="C24" s="102"/>
      <c r="D24" s="102"/>
      <c r="E24" s="102"/>
      <c r="F24" s="103"/>
      <c r="G24" s="24">
        <v>1103366.8966985992</v>
      </c>
      <c r="H24" s="14" t="s">
        <v>3</v>
      </c>
      <c r="I24" s="1"/>
    </row>
    <row r="25" spans="1:9" x14ac:dyDescent="0.2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181636.14380732152</v>
      </c>
      <c r="H25" s="14" t="s">
        <v>3</v>
      </c>
      <c r="I25" s="1"/>
    </row>
    <row r="26" spans="1:9" x14ac:dyDescent="0.25">
      <c r="A26" s="1"/>
      <c r="B26" s="43"/>
      <c r="C26" s="44"/>
      <c r="D26" s="44"/>
      <c r="E26" s="44"/>
      <c r="F26" s="44"/>
      <c r="G26" s="44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9008753.1333267707</v>
      </c>
      <c r="H29" s="14" t="s">
        <v>3</v>
      </c>
      <c r="I29" s="1"/>
    </row>
    <row r="30" spans="1:9" x14ac:dyDescent="0.2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2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180175.06266653541</v>
      </c>
      <c r="H31" s="14" t="s">
        <v>3</v>
      </c>
      <c r="I31" s="1"/>
    </row>
    <row r="32" spans="1:9" x14ac:dyDescent="0.25">
      <c r="A32" s="1"/>
      <c r="B32" s="43"/>
      <c r="C32" s="44"/>
      <c r="D32" s="44"/>
      <c r="E32" s="44"/>
      <c r="F32" s="44"/>
      <c r="G32" s="44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8936286.7231222894</v>
      </c>
      <c r="H35" s="14" t="s">
        <v>3</v>
      </c>
      <c r="I35" s="1"/>
    </row>
    <row r="36" spans="1:9" x14ac:dyDescent="0.2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178725.73446244581</v>
      </c>
      <c r="H37" s="14" t="s">
        <v>3</v>
      </c>
      <c r="I37" s="1"/>
    </row>
    <row r="38" spans="1:9" x14ac:dyDescent="0.25">
      <c r="A38" s="1"/>
      <c r="B38" s="43"/>
      <c r="C38" s="44"/>
      <c r="D38" s="44"/>
      <c r="E38" s="44"/>
      <c r="F38" s="44"/>
      <c r="G38" s="44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8864403.2327214945</v>
      </c>
      <c r="H41" s="14" t="s">
        <v>3</v>
      </c>
      <c r="I41" s="1"/>
    </row>
    <row r="42" spans="1:9" x14ac:dyDescent="0.2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177288.06465442988</v>
      </c>
      <c r="H43" s="14" t="s">
        <v>3</v>
      </c>
      <c r="I43" s="1"/>
    </row>
    <row r="44" spans="1:9" x14ac:dyDescent="0.25">
      <c r="A44" s="1"/>
      <c r="B44" s="43"/>
      <c r="C44" s="44"/>
      <c r="D44" s="44"/>
      <c r="E44" s="44"/>
      <c r="F44" s="44"/>
      <c r="G44" s="44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2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8793097.9731174819</v>
      </c>
      <c r="H47" s="14" t="s">
        <v>3</v>
      </c>
      <c r="I47" s="1"/>
    </row>
    <row r="48" spans="1:9" x14ac:dyDescent="0.2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175861.95946234965</v>
      </c>
      <c r="H49" s="14" t="s">
        <v>3</v>
      </c>
      <c r="I49" s="1"/>
    </row>
    <row r="50" spans="1:9" x14ac:dyDescent="0.25">
      <c r="A50" s="1"/>
      <c r="B50" s="43"/>
      <c r="C50" s="44"/>
      <c r="D50" s="44"/>
      <c r="E50" s="44"/>
      <c r="F50" s="44"/>
      <c r="G50" s="44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72</v>
      </c>
      <c r="C5" s="99"/>
      <c r="D5" s="99"/>
      <c r="E5" s="99"/>
      <c r="F5" s="100"/>
      <c r="G5" s="24">
        <v>9366911.7696834467</v>
      </c>
      <c r="H5" s="14" t="s">
        <v>3</v>
      </c>
      <c r="I5" s="1"/>
    </row>
    <row r="6" spans="1:9" x14ac:dyDescent="0.25">
      <c r="A6" s="1"/>
      <c r="B6" s="98" t="s">
        <v>69</v>
      </c>
      <c r="C6" s="99"/>
      <c r="D6" s="99"/>
      <c r="E6" s="99"/>
      <c r="F6" s="100"/>
      <c r="G6" s="24">
        <f>G5*'Fane 12. Nøgletal'!C18</f>
        <v>85238.897104119373</v>
      </c>
      <c r="H6" s="14" t="s">
        <v>3</v>
      </c>
      <c r="I6" s="1"/>
    </row>
    <row r="7" spans="1:9" x14ac:dyDescent="0.25">
      <c r="A7" s="1"/>
      <c r="B7" s="43"/>
      <c r="C7" s="44"/>
      <c r="D7" s="44"/>
      <c r="E7" s="44"/>
      <c r="F7" s="44"/>
      <c r="G7" s="44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9399550.1180610843</v>
      </c>
      <c r="H10" s="14" t="s">
        <v>3</v>
      </c>
      <c r="I10" s="1"/>
    </row>
    <row r="11" spans="1:9" x14ac:dyDescent="0.2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2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85535.906074355866</v>
      </c>
      <c r="H12" s="14" t="s">
        <v>3</v>
      </c>
      <c r="I12" s="1"/>
    </row>
    <row r="13" spans="1:9" x14ac:dyDescent="0.25">
      <c r="A13" s="1"/>
      <c r="B13" s="43"/>
      <c r="C13" s="44"/>
      <c r="D13" s="44"/>
      <c r="E13" s="44"/>
      <c r="F13" s="44"/>
      <c r="G13" s="44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9471421.0521693025</v>
      </c>
      <c r="H16" s="14" t="s">
        <v>3</v>
      </c>
      <c r="I16" s="1"/>
    </row>
    <row r="17" spans="1:9" x14ac:dyDescent="0.25">
      <c r="A17" s="1"/>
      <c r="B17" s="98" t="s">
        <v>149</v>
      </c>
      <c r="C17" s="99"/>
      <c r="D17" s="99"/>
      <c r="E17" s="99"/>
      <c r="F17" s="100"/>
      <c r="G17" s="24">
        <v>14259.843374698376</v>
      </c>
      <c r="H17" s="14" t="s">
        <v>3</v>
      </c>
      <c r="I17" s="1"/>
    </row>
    <row r="18" spans="1:9" x14ac:dyDescent="0.25">
      <c r="A18" s="1"/>
      <c r="B18" s="101" t="s">
        <v>79</v>
      </c>
      <c r="C18" s="102"/>
      <c r="D18" s="102"/>
      <c r="E18" s="102"/>
      <c r="F18" s="103"/>
      <c r="G18" s="24">
        <v>437315.83855460992</v>
      </c>
      <c r="H18" s="14" t="s">
        <v>3</v>
      </c>
      <c r="I18" s="1"/>
    </row>
    <row r="19" spans="1:9" x14ac:dyDescent="0.2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86330.071586657898</v>
      </c>
      <c r="H19" s="14" t="s">
        <v>3</v>
      </c>
      <c r="I19" s="1"/>
    </row>
    <row r="20" spans="1:9" x14ac:dyDescent="0.25">
      <c r="A20" s="1"/>
      <c r="B20" s="43"/>
      <c r="C20" s="44"/>
      <c r="D20" s="44"/>
      <c r="E20" s="44"/>
      <c r="F20" s="44"/>
      <c r="G20" s="44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10002906.329108404</v>
      </c>
      <c r="H23" s="14" t="s">
        <v>3</v>
      </c>
      <c r="I23" s="1"/>
    </row>
    <row r="24" spans="1:9" x14ac:dyDescent="0.25">
      <c r="A24" s="1"/>
      <c r="B24" s="101" t="s">
        <v>83</v>
      </c>
      <c r="C24" s="102"/>
      <c r="D24" s="102"/>
      <c r="E24" s="102"/>
      <c r="F24" s="103"/>
      <c r="G24" s="24">
        <v>1253165.4824293831</v>
      </c>
      <c r="H24" s="14" t="s">
        <v>3</v>
      </c>
      <c r="I24" s="1"/>
    </row>
    <row r="25" spans="1:9" x14ac:dyDescent="0.2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122615.18476423758</v>
      </c>
      <c r="H25" s="14" t="s">
        <v>3</v>
      </c>
      <c r="I25" s="1"/>
    </row>
    <row r="26" spans="1:9" x14ac:dyDescent="0.25">
      <c r="A26" s="1"/>
      <c r="B26" s="43"/>
      <c r="C26" s="44"/>
      <c r="D26" s="44"/>
      <c r="E26" s="44"/>
      <c r="F26" s="44"/>
      <c r="G26" s="44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11269284.797620187</v>
      </c>
      <c r="H29" s="14" t="s">
        <v>3</v>
      </c>
      <c r="I29" s="1"/>
    </row>
    <row r="30" spans="1:9" x14ac:dyDescent="0.2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105298.007031</v>
      </c>
      <c r="H30" s="14" t="s">
        <v>3</v>
      </c>
      <c r="I30" s="1"/>
    </row>
    <row r="31" spans="1:9" x14ac:dyDescent="0.2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312801.02712790761</v>
      </c>
      <c r="H31" s="14" t="s">
        <v>3</v>
      </c>
      <c r="I31" s="1"/>
    </row>
    <row r="32" spans="1:9" x14ac:dyDescent="0.25">
      <c r="A32" s="1"/>
      <c r="B32" s="43"/>
      <c r="C32" s="44"/>
      <c r="D32" s="44"/>
      <c r="E32" s="44"/>
      <c r="F32" s="44"/>
      <c r="G32" s="44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11196735.515209064</v>
      </c>
      <c r="H35" s="14" t="s">
        <v>3</v>
      </c>
      <c r="I35" s="1"/>
    </row>
    <row r="36" spans="1:9" x14ac:dyDescent="0.2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307910.22666824923</v>
      </c>
      <c r="H37" s="14" t="s">
        <v>3</v>
      </c>
      <c r="I37" s="1"/>
    </row>
    <row r="38" spans="1:9" x14ac:dyDescent="0.25">
      <c r="A38" s="1"/>
      <c r="B38" s="43"/>
      <c r="C38" s="44"/>
      <c r="D38" s="44"/>
      <c r="E38" s="44"/>
      <c r="F38" s="44"/>
      <c r="G38" s="44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11021668.957061011</v>
      </c>
      <c r="H41" s="14" t="s">
        <v>3</v>
      </c>
      <c r="I41" s="1"/>
    </row>
    <row r="42" spans="1:9" x14ac:dyDescent="0.2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303095.89631917782</v>
      </c>
      <c r="H43" s="14" t="s">
        <v>3</v>
      </c>
      <c r="I43" s="1"/>
    </row>
    <row r="44" spans="1:9" x14ac:dyDescent="0.25">
      <c r="A44" s="1"/>
      <c r="B44" s="43"/>
      <c r="C44" s="44"/>
      <c r="D44" s="44"/>
      <c r="E44" s="44"/>
      <c r="F44" s="44"/>
      <c r="G44" s="44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2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10849339.652082885</v>
      </c>
      <c r="H47" s="14" t="s">
        <v>3</v>
      </c>
      <c r="I47" s="1"/>
    </row>
    <row r="48" spans="1:9" x14ac:dyDescent="0.2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298356.84043227934</v>
      </c>
      <c r="H49" s="14" t="s">
        <v>3</v>
      </c>
      <c r="I49" s="1"/>
    </row>
    <row r="50" spans="1:9" x14ac:dyDescent="0.25">
      <c r="A50" s="1"/>
      <c r="B50" s="43"/>
      <c r="C50" s="44"/>
      <c r="D50" s="44"/>
      <c r="E50" s="44"/>
      <c r="F50" s="44"/>
      <c r="G50" s="44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124</v>
      </c>
      <c r="C9" s="99"/>
      <c r="D9" s="99"/>
      <c r="E9" s="99"/>
      <c r="F9" s="100"/>
      <c r="G9" s="23">
        <v>0.02</v>
      </c>
      <c r="H9" s="14"/>
      <c r="I9" s="1"/>
    </row>
    <row r="10" spans="1:9" x14ac:dyDescent="0.25">
      <c r="A10" s="1"/>
      <c r="B10" s="98" t="s">
        <v>181</v>
      </c>
      <c r="C10" s="99"/>
      <c r="D10" s="99"/>
      <c r="E10" s="99"/>
      <c r="F10" s="100"/>
      <c r="G10" s="23">
        <v>0.02</v>
      </c>
      <c r="H10" s="14"/>
      <c r="I10" s="1"/>
    </row>
    <row r="11" spans="1:9" x14ac:dyDescent="0.25">
      <c r="A11" s="1"/>
      <c r="B11" s="43"/>
      <c r="C11" s="44"/>
      <c r="D11" s="44"/>
      <c r="E11" s="44"/>
      <c r="F11" s="44"/>
      <c r="G11" s="44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2020-10-30T15:13:35Z</dcterms:modified>
</cp:coreProperties>
</file>