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Odder Spildevand AS (S073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1" i="37" s="1"/>
  <c r="E12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27" i="22"/>
  <c r="C13" i="23" l="1"/>
  <c r="C16" i="23" s="1"/>
  <c r="C27" i="23" s="1"/>
</calcChain>
</file>

<file path=xl/sharedStrings.xml><?xml version="1.0" encoding="utf-8"?>
<sst xmlns="http://schemas.openxmlformats.org/spreadsheetml/2006/main" count="704" uniqueCount="285">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</sst>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9" t="s">
        <v>283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4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4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hEiJ5b3TMm1KIguLxf8zj7yFbHDZKjF4Ls2YXvEoKkOk5DTfbZhBnNhppAcDIG8J03X3EdFvNM0WTTvNQKR7PA==" saltValue="Dyyck271l1zEuaBjsVmkmw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6" t="s">
        <v>132</v>
      </c>
      <c r="C3" s="86"/>
      <c r="D3" s="86"/>
      <c r="E3" s="1"/>
      <c r="F3" s="1"/>
    </row>
    <row r="4" spans="1:6" ht="15" customHeight="1" x14ac:dyDescent="0.45">
      <c r="A4" s="1"/>
      <c r="B4" s="86"/>
      <c r="C4" s="86"/>
      <c r="D4" s="8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208</v>
      </c>
      <c r="C8" s="95"/>
      <c r="D8" s="96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313323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44125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131187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239818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728453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733268.72265317012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4" t="s">
        <v>142</v>
      </c>
      <c r="C18" s="95"/>
      <c r="D18" s="96"/>
      <c r="E18" s="1"/>
      <c r="F18" s="1"/>
    </row>
    <row r="19" spans="1:6" x14ac:dyDescent="0.4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94"/>
      <c r="C23" s="95"/>
      <c r="D23" s="96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4" t="s">
        <v>115</v>
      </c>
      <c r="C26" s="95"/>
      <c r="D26" s="96"/>
      <c r="E26" s="1"/>
      <c r="F26" s="1"/>
    </row>
    <row r="27" spans="1:6" x14ac:dyDescent="0.45">
      <c r="A27" s="1"/>
      <c r="B27" s="62" t="s">
        <v>116</v>
      </c>
      <c r="C27" s="9">
        <v>627566</v>
      </c>
      <c r="D27" s="14" t="s">
        <v>3</v>
      </c>
      <c r="E27" s="1"/>
      <c r="F27" s="1"/>
    </row>
    <row r="28" spans="1:6" x14ac:dyDescent="0.4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4"/>
      <c r="C31" s="95"/>
      <c r="D31" s="96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C9ajibNJ+gsxzE5k0Rbmr3a7c6067WL+A8aWw9upI+cpkXEZ8woN92ciA7+A67JVvpdZV38KdCgVDkLRjTdUMw==" saltValue="tGSpEm0IcHZTg6SnGKegf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267</v>
      </c>
      <c r="C8" s="95"/>
      <c r="D8" s="95"/>
      <c r="E8" s="95"/>
      <c r="F8" s="96"/>
      <c r="G8" s="1"/>
    </row>
    <row r="9" spans="1:7" x14ac:dyDescent="0.45">
      <c r="A9" s="1"/>
      <c r="B9" s="103" t="s">
        <v>268</v>
      </c>
      <c r="C9" s="104"/>
      <c r="D9" s="105"/>
      <c r="E9" s="9">
        <v>2651165.9128279239</v>
      </c>
      <c r="F9" s="14" t="s">
        <v>3</v>
      </c>
      <c r="G9" s="1"/>
    </row>
    <row r="10" spans="1:7" x14ac:dyDescent="0.45">
      <c r="A10" s="1"/>
      <c r="B10" s="103" t="s">
        <v>269</v>
      </c>
      <c r="C10" s="104"/>
      <c r="D10" s="105"/>
      <c r="E10" s="9">
        <v>1431614.3458456919</v>
      </c>
      <c r="F10" s="14" t="s">
        <v>3</v>
      </c>
      <c r="G10" s="1"/>
    </row>
    <row r="11" spans="1:7" x14ac:dyDescent="0.45">
      <c r="A11" s="1"/>
      <c r="B11" s="103" t="s">
        <v>270</v>
      </c>
      <c r="C11" s="104"/>
      <c r="D11" s="105"/>
      <c r="E11" s="9">
        <v>1431614.3458456919</v>
      </c>
      <c r="F11" s="14" t="s">
        <v>3</v>
      </c>
      <c r="G11" s="1"/>
    </row>
    <row r="12" spans="1:7" x14ac:dyDescent="0.45">
      <c r="A12" s="1"/>
      <c r="B12" s="103" t="s">
        <v>271</v>
      </c>
      <c r="C12" s="104"/>
      <c r="D12" s="105"/>
      <c r="E12" s="9">
        <v>-1699189.1805299744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7" t="s">
        <v>272</v>
      </c>
      <c r="C14" s="98"/>
      <c r="D14" s="98"/>
      <c r="E14" s="98"/>
      <c r="F14" s="9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273</v>
      </c>
      <c r="C16" s="95"/>
      <c r="D16" s="95"/>
      <c r="E16" s="95"/>
      <c r="F16" s="96"/>
      <c r="G16" s="1"/>
    </row>
    <row r="17" spans="1:7" x14ac:dyDescent="0.45">
      <c r="A17" s="1"/>
      <c r="B17" s="103" t="s">
        <v>274</v>
      </c>
      <c r="C17" s="104"/>
      <c r="D17" s="105"/>
      <c r="E17" s="9">
        <v>0</v>
      </c>
      <c r="F17" s="14" t="s">
        <v>3</v>
      </c>
      <c r="G17" s="1"/>
    </row>
    <row r="18" spans="1:7" x14ac:dyDescent="0.45">
      <c r="A18" s="1"/>
      <c r="B18" s="103" t="s">
        <v>275</v>
      </c>
      <c r="C18" s="104"/>
      <c r="D18" s="105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7" t="s">
        <v>276</v>
      </c>
      <c r="C20" s="98"/>
      <c r="D20" s="98"/>
      <c r="E20" s="98"/>
      <c r="F20" s="9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59" t="s">
        <v>214</v>
      </c>
      <c r="C23" s="60"/>
      <c r="D23" s="61"/>
      <c r="E23" s="9">
        <v>32986424.256463625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36935661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7" t="s">
        <v>277</v>
      </c>
      <c r="C26" s="58"/>
      <c r="D26" s="64"/>
      <c r="E26" s="48">
        <f>E23-(E24-E25)</f>
        <v>-3949236.7435363755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4" t="s">
        <v>186</v>
      </c>
      <c r="C30" s="95"/>
      <c r="D30" s="95"/>
      <c r="E30" s="95"/>
      <c r="F30" s="96"/>
      <c r="G30" s="1"/>
    </row>
    <row r="31" spans="1:7" x14ac:dyDescent="0.45">
      <c r="A31" s="1"/>
      <c r="B31" s="115" t="s">
        <v>280</v>
      </c>
      <c r="C31" s="116"/>
      <c r="D31" s="117"/>
      <c r="E31" s="9">
        <v>3</v>
      </c>
      <c r="F31" s="14"/>
      <c r="G31" s="1"/>
    </row>
    <row r="32" spans="1:7" x14ac:dyDescent="0.45">
      <c r="A32" s="1"/>
      <c r="B32" s="115" t="s">
        <v>187</v>
      </c>
      <c r="C32" s="116"/>
      <c r="D32" s="117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-1565645.6653927341</v>
      </c>
      <c r="F32" s="14" t="s">
        <v>3</v>
      </c>
      <c r="G32" s="1"/>
    </row>
    <row r="33" spans="1:7" x14ac:dyDescent="0.4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45">
      <c r="A34" s="1"/>
      <c r="B34" s="118" t="s">
        <v>188</v>
      </c>
      <c r="C34" s="118"/>
      <c r="D34" s="118"/>
      <c r="E34" s="10">
        <f>E32/E33</f>
        <v>-782822.83269636706</v>
      </c>
      <c r="F34" s="17" t="s">
        <v>3</v>
      </c>
      <c r="G34" s="1"/>
    </row>
    <row r="35" spans="1:7" x14ac:dyDescent="0.45">
      <c r="A35" s="1"/>
      <c r="B35" s="119"/>
      <c r="C35" s="120"/>
      <c r="D35" s="120"/>
      <c r="E35" s="120"/>
      <c r="F35" s="121"/>
      <c r="G35" s="1"/>
    </row>
    <row r="36" spans="1:7" ht="75" customHeight="1" x14ac:dyDescent="0.45">
      <c r="A36" s="1"/>
      <c r="B36" s="97" t="s">
        <v>279</v>
      </c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8eU56bDhLaDnTylKnCGGG6dAQDAP4/M4a5OtOt1H9ekWMecvlWntFIXDTpq6ycETbZnHZek2a//SMD/yoiGbZg==" saltValue="XVkd0/eLqz8//6cK2Ddmyg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4" t="s">
        <v>217</v>
      </c>
      <c r="C9" s="95"/>
      <c r="D9" s="95"/>
      <c r="E9" s="95"/>
      <c r="F9" s="96"/>
      <c r="G9" s="1"/>
    </row>
    <row r="10" spans="1:7" x14ac:dyDescent="0.4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4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45">
      <c r="A13" s="1"/>
      <c r="B13" s="94" t="s">
        <v>109</v>
      </c>
      <c r="C13" s="95"/>
      <c r="D13" s="95"/>
      <c r="E13" s="95"/>
      <c r="F13" s="96"/>
      <c r="G13" s="1"/>
    </row>
    <row r="14" spans="1:7" x14ac:dyDescent="0.4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4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iAFMxtXufGWJvS6KzhEYi14iw2BNzu1HfGkv7ANxThNfWmhsY5qXutrhdc4PbXb/Wfh17xTwd9o+TVyBpM7kPw==" saltValue="4g7A1f+y41ZsVaQmK8MeZ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282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2vBmaeCux3jM0d1ea6k90vFPe1l+0G/lCDcTdADdDUX7FqodLw5oNMpXzkGplj6fZEyPHwnA0AK9+6BpD6YKw==" saltValue="USDVj9ghWDmxnGXOpWaeX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j39IgYynFDde58x77aeRlDK6w0n2jyWgBHub2gEF5OpHYnAZutEypatdlYuMCBlIwqtSaheBLuuGOLBTj/ZUgQ==" saltValue="1P0utwS8fhi1Ucq9gwK8v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112</v>
      </c>
      <c r="C8" s="95"/>
      <c r="D8" s="95"/>
      <c r="E8" s="95"/>
      <c r="F8" s="96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113</v>
      </c>
      <c r="C16" s="95"/>
      <c r="D16" s="95"/>
      <c r="E16" s="95"/>
      <c r="F16" s="96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166</v>
      </c>
      <c r="C24" s="95"/>
      <c r="D24" s="95"/>
      <c r="E24" s="95"/>
      <c r="F24" s="96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224</v>
      </c>
      <c r="C32" s="95"/>
      <c r="D32" s="95"/>
      <c r="E32" s="95"/>
      <c r="F32" s="96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RwUrg4nbRLMJChwVfy6ADDGTHENf3yR3al3tSmPLTgAelI8GyTbjOEmW0W0LIk2dSTLQJF44E8iQQ69MmbNmIg==" saltValue="qpttvJF5uPVF6pt5eSO9S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02"/>
      <c r="C5" s="102"/>
      <c r="D5" s="102"/>
      <c r="E5" s="102"/>
      <c r="F5" s="10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103</v>
      </c>
      <c r="C8" s="95"/>
      <c r="D8" s="95"/>
      <c r="E8" s="95"/>
      <c r="F8" s="96"/>
      <c r="G8" s="1"/>
    </row>
    <row r="9" spans="1:7" x14ac:dyDescent="0.4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4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4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4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4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4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4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4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zq3bNwOYVpEp5deKwI+czOcxuOLkVLxDhcyNWgwRvyYbTcYA/+PHvPNslXmhJa+XOzX2LyXGMQxykzdp/Oa7jg==" saltValue="aSHbbi7cNFdGSsAxp0bZ0Q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3zT+zQPKva5J5SCpCxQR3Zg4/cus8Kt+PY2KsGE3HtW3NR0d+tYwLyOONk8WI/oN8iiM/97J+cnpwm7ngzk0tA==" saltValue="FUvn+XqER4tuDCJ8weOVi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108</v>
      </c>
      <c r="C14" s="95"/>
      <c r="D14" s="95"/>
      <c r="E14" s="95"/>
      <c r="F14" s="96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169</v>
      </c>
      <c r="C20" s="95"/>
      <c r="D20" s="95"/>
      <c r="E20" s="95"/>
      <c r="F20" s="96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231</v>
      </c>
      <c r="C26" s="95"/>
      <c r="D26" s="95"/>
      <c r="E26" s="95"/>
      <c r="F26" s="96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Fv8HrFhvSbFgMUjPyHMvH/15Hb3wZlyHrotaFIOSqzoIEPDLue9ByiuT5QidYhthGjT1FvH2fk+/4LsyUKMm4Q==" saltValue="1+mjd/XaG9kxRtnsu3/z2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2" t="s">
        <v>189</v>
      </c>
      <c r="C3" s="102"/>
      <c r="D3" s="1"/>
    </row>
    <row r="4" spans="1:4" ht="25.5" customHeight="1" x14ac:dyDescent="0.45">
      <c r="A4" s="1"/>
      <c r="B4" s="102"/>
      <c r="C4" s="10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EeHUvUIxaoY7sUY6rRjArMZZUsfdAx9KeKwQ0rkFSYKjmtk6qEM39Ia5oxJSVFFYI5+rA6vRhiTx7TmmzlgAZQ==" saltValue="rOqpdrnJMq6hH4qu0aAUH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194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32800835.452653278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108242.75699375581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drift'!G39</f>
        <v>-230811.28417042751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-320819.76474080927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32357447.160735797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1360834.7226531701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284</v>
      </c>
      <c r="C30" s="10">
        <f>'Fane 7. Kontrol af ØR2020'!E34</f>
        <v>-782822.83269636706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32935459.050692599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Jp032LezLzeEziLrfKOJXSMFNhWEnGKj4TgY+iozBv/V51xPtPj13YfuHCMDlcrC4wcieqiqa2JVe7+PuiNTZA==" saltValue="ApiQsERXeLnwWuNnMtIt4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196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32357447.160735797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106779.57563042812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drift'!G46</f>
        <v>-226941.50218002615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-317114.66860898002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31920170.56557722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735688.50943792565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284</v>
      </c>
      <c r="C26" s="10">
        <f>'Fane 7. Kontrol af ØR2020'!E34</f>
        <v>-782822.83269636706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31873036.242318779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dDAhxsEC26LYPwho5qKQOgLQnuwFJPwdanfj9ZPhwO4IaVlx1wSLMkUKWrpjBiqFnriY57PJ1UVMokEw7tZwAw==" saltValue="3FcG+fKpUPWYxwaDfs6Wm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197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31920170.56557722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105336.56286640483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drift'!G54</f>
        <v>-223136.60095447581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-313452.36203956197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31488918.165449586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738116.28151907085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32227034.446968656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3rwrnzXAA9+fGajvfDUGNF4AYTNcbN1hHRswOMEK+CXaYrIXzGdd2I0Isw+Ak9Iy7CtSJsZJqvoXSoPl5ITzAw==" saltValue="W6PxHEr8931jmdZGP4IB0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198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31488918.165449586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103913.42994598363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drift'!G60</f>
        <v>-219395.49270287313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-309832.35086274502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31063603.751829952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740552.06524808379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31804155.817078035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+8hiNTmrcm2vcFf+MiclVlCnJ5k3kRBY//DGD4XX7Fn9sNp78MTzQt03HnYVXN+81VtcRI5HIIPVxQdCP56uiw==" saltValue="cinTS5E4Clc81XDZzcwSZ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7" t="s">
        <v>25</v>
      </c>
      <c r="C9" s="98"/>
      <c r="D9" s="99"/>
      <c r="E9" s="7">
        <v>32895631.060057759</v>
      </c>
      <c r="F9" s="8" t="s">
        <v>3</v>
      </c>
      <c r="G9" s="1"/>
    </row>
    <row r="10" spans="1:7" ht="15" customHeight="1" x14ac:dyDescent="0.45">
      <c r="A10" s="1"/>
      <c r="B10" s="88" t="s">
        <v>43</v>
      </c>
      <c r="C10" s="89"/>
      <c r="D10" s="90"/>
      <c r="E10" s="7">
        <v>14127.2754</v>
      </c>
      <c r="F10" s="8" t="s">
        <v>3</v>
      </c>
      <c r="G10" s="1"/>
    </row>
    <row r="11" spans="1:7" ht="15" customHeight="1" x14ac:dyDescent="0.45">
      <c r="A11" s="1"/>
      <c r="B11" s="88" t="s">
        <v>44</v>
      </c>
      <c r="C11" s="89"/>
      <c r="D11" s="90"/>
      <c r="E11" s="9">
        <v>107730.47040000001</v>
      </c>
      <c r="F11" s="8" t="s">
        <v>3</v>
      </c>
      <c r="G11" s="1"/>
    </row>
    <row r="12" spans="1:7" ht="15" customHeight="1" x14ac:dyDescent="0.4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4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4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4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45">
      <c r="A16" s="1"/>
      <c r="B16" s="97" t="s">
        <v>20</v>
      </c>
      <c r="C16" s="98"/>
      <c r="D16" s="99"/>
      <c r="E16" s="9">
        <v>649530.59638189781</v>
      </c>
      <c r="F16" s="8" t="s">
        <v>3</v>
      </c>
      <c r="G16" s="1"/>
    </row>
    <row r="17" spans="1:7" ht="15" customHeight="1" x14ac:dyDescent="0.45">
      <c r="A17" s="1"/>
      <c r="B17" s="97" t="s">
        <v>10</v>
      </c>
      <c r="C17" s="98"/>
      <c r="D17" s="99"/>
      <c r="E17" s="9">
        <v>0</v>
      </c>
      <c r="F17" s="8" t="s">
        <v>3</v>
      </c>
      <c r="G17" s="1"/>
    </row>
    <row r="18" spans="1:7" ht="15" customHeight="1" x14ac:dyDescent="0.45">
      <c r="A18" s="1"/>
      <c r="B18" s="97" t="s">
        <v>26</v>
      </c>
      <c r="C18" s="98"/>
      <c r="D18" s="99"/>
      <c r="E18" s="9">
        <f>-'Fane 4.1. Gen. krav - drift'!G33</f>
        <v>-234747.05326547648</v>
      </c>
      <c r="F18" s="8" t="s">
        <v>3</v>
      </c>
      <c r="G18" s="1"/>
    </row>
    <row r="19" spans="1:7" ht="15" customHeight="1" x14ac:dyDescent="0.45">
      <c r="A19" s="1"/>
      <c r="B19" s="97" t="s">
        <v>27</v>
      </c>
      <c r="C19" s="98"/>
      <c r="D19" s="99"/>
      <c r="E19" s="9">
        <f>-'Fane 4.2. Gen. krav - anlæg'!G31</f>
        <v>-631436.89632090554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4"/>
      <c r="E20" s="10">
        <f>SUM(E9:E19)</f>
        <v>32800835.452653278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1" t="s">
        <v>13</v>
      </c>
      <c r="C22" s="92"/>
      <c r="D22" s="93"/>
      <c r="E22" s="10">
        <v>1333565.18831372</v>
      </c>
      <c r="F22" s="11" t="s">
        <v>3</v>
      </c>
      <c r="G22" s="1"/>
    </row>
    <row r="23" spans="1:7" ht="15" customHeight="1" x14ac:dyDescent="0.4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4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34134400.640966997</v>
      </c>
      <c r="F33" s="13" t="s">
        <v>3</v>
      </c>
      <c r="G33" s="1"/>
    </row>
    <row r="34" spans="1:7" ht="27" customHeight="1" x14ac:dyDescent="0.45">
      <c r="A34" s="1"/>
      <c r="B34" s="97" t="s">
        <v>252</v>
      </c>
      <c r="C34" s="98"/>
      <c r="D34" s="98"/>
      <c r="E34" s="98"/>
      <c r="F34" s="9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ERk+3hW1bFjnE+PM2X5jbVULbhmVdip1mdNf0prvbw7udnh4xaOAqzZQLJ0cXeHWAReTq0jvDVL/5cmTU8O5iA==" saltValue="YG7If4ZDGXs6qAf+Wk6Ed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4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45">
      <c r="A4" s="1"/>
      <c r="B4" s="94" t="s">
        <v>56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45</v>
      </c>
      <c r="C5" s="104"/>
      <c r="D5" s="104"/>
      <c r="E5" s="104"/>
      <c r="F5" s="105"/>
      <c r="G5" s="24">
        <v>11675632.068813682</v>
      </c>
      <c r="H5" s="14" t="s">
        <v>3</v>
      </c>
      <c r="I5" s="1"/>
    </row>
    <row r="6" spans="1:9" x14ac:dyDescent="0.45">
      <c r="A6" s="1"/>
      <c r="B6" s="97" t="s">
        <v>145</v>
      </c>
      <c r="C6" s="98"/>
      <c r="D6" s="98"/>
      <c r="E6" s="98"/>
      <c r="F6" s="99"/>
      <c r="G6" s="9">
        <v>0</v>
      </c>
      <c r="H6" s="14" t="s">
        <v>3</v>
      </c>
      <c r="I6" s="1"/>
    </row>
    <row r="7" spans="1:9" x14ac:dyDescent="0.45">
      <c r="A7" s="1"/>
      <c r="B7" s="103" t="s">
        <v>46</v>
      </c>
      <c r="C7" s="104"/>
      <c r="D7" s="104"/>
      <c r="E7" s="104"/>
      <c r="F7" s="105"/>
      <c r="G7" s="24">
        <f>SUM(G5:G6)*'Fane 14. Nøgletal'!C29</f>
        <v>233512.64137627365</v>
      </c>
      <c r="H7" s="14" t="s">
        <v>3</v>
      </c>
      <c r="I7" s="1"/>
    </row>
    <row r="8" spans="1:9" x14ac:dyDescent="0.4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4" t="s">
        <v>57</v>
      </c>
      <c r="C10" s="95"/>
      <c r="D10" s="95"/>
      <c r="E10" s="95"/>
      <c r="F10" s="95"/>
      <c r="G10" s="95"/>
      <c r="H10" s="96"/>
      <c r="I10" s="1"/>
    </row>
    <row r="11" spans="1:9" x14ac:dyDescent="0.4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11642356.517417563</v>
      </c>
      <c r="H11" s="14" t="s">
        <v>3</v>
      </c>
      <c r="I11" s="1"/>
    </row>
    <row r="12" spans="1:9" ht="15" customHeight="1" x14ac:dyDescent="0.45">
      <c r="A12" s="1"/>
      <c r="B12" s="103" t="s">
        <v>146</v>
      </c>
      <c r="C12" s="104"/>
      <c r="D12" s="104"/>
      <c r="E12" s="104"/>
      <c r="F12" s="105"/>
      <c r="G12" s="24">
        <v>118699.49108874894</v>
      </c>
      <c r="H12" s="14" t="s">
        <v>3</v>
      </c>
      <c r="I12" s="1"/>
    </row>
    <row r="13" spans="1:9" x14ac:dyDescent="0.45">
      <c r="A13" s="1"/>
      <c r="B13" s="97" t="s">
        <v>143</v>
      </c>
      <c r="C13" s="98"/>
      <c r="D13" s="98"/>
      <c r="E13" s="98"/>
      <c r="F13" s="99"/>
      <c r="G13" s="9">
        <v>0</v>
      </c>
      <c r="H13" s="14" t="s">
        <v>3</v>
      </c>
      <c r="I13" s="1"/>
    </row>
    <row r="14" spans="1:9" x14ac:dyDescent="0.45">
      <c r="A14" s="1"/>
      <c r="B14" s="106" t="s">
        <v>48</v>
      </c>
      <c r="C14" s="107"/>
      <c r="D14" s="107"/>
      <c r="E14" s="107"/>
      <c r="F14" s="108"/>
      <c r="G14" s="9">
        <v>0</v>
      </c>
      <c r="H14" s="14" t="s">
        <v>3</v>
      </c>
      <c r="I14" s="1"/>
    </row>
    <row r="15" spans="1:9" x14ac:dyDescent="0.4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235221.12017012626</v>
      </c>
      <c r="H15" s="14" t="s">
        <v>3</v>
      </c>
      <c r="I15" s="1"/>
    </row>
    <row r="16" spans="1:9" x14ac:dyDescent="0.4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94" t="s">
        <v>58</v>
      </c>
      <c r="C18" s="95"/>
      <c r="D18" s="95"/>
      <c r="E18" s="95"/>
      <c r="F18" s="95"/>
      <c r="G18" s="95"/>
      <c r="H18" s="96"/>
      <c r="I18" s="1"/>
    </row>
    <row r="19" spans="1:9" x14ac:dyDescent="0.4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11727536.998882072</v>
      </c>
      <c r="H19" s="14" t="s">
        <v>3</v>
      </c>
      <c r="I19" s="1"/>
    </row>
    <row r="20" spans="1:9" x14ac:dyDescent="0.45">
      <c r="A20" s="1"/>
      <c r="B20" s="106" t="s">
        <v>51</v>
      </c>
      <c r="C20" s="107"/>
      <c r="D20" s="107"/>
      <c r="E20" s="107"/>
      <c r="F20" s="108"/>
      <c r="G20" s="9">
        <v>0</v>
      </c>
      <c r="H20" s="14" t="s">
        <v>3</v>
      </c>
      <c r="I20" s="1"/>
    </row>
    <row r="21" spans="1:9" x14ac:dyDescent="0.4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234550.73997764144</v>
      </c>
      <c r="H21" s="14" t="s">
        <v>3</v>
      </c>
      <c r="I21" s="1"/>
    </row>
    <row r="22" spans="1:9" x14ac:dyDescent="0.4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94" t="s">
        <v>59</v>
      </c>
      <c r="C24" s="95"/>
      <c r="D24" s="95"/>
      <c r="E24" s="95"/>
      <c r="F24" s="95"/>
      <c r="G24" s="95"/>
      <c r="H24" s="96"/>
      <c r="I24" s="1"/>
    </row>
    <row r="25" spans="1:9" x14ac:dyDescent="0.4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11719398.08820485</v>
      </c>
      <c r="H25" s="14" t="s">
        <v>3</v>
      </c>
      <c r="I25" s="1"/>
    </row>
    <row r="26" spans="1:9" x14ac:dyDescent="0.45">
      <c r="A26" s="1"/>
      <c r="B26" s="106" t="s">
        <v>54</v>
      </c>
      <c r="C26" s="107"/>
      <c r="D26" s="107"/>
      <c r="E26" s="107"/>
      <c r="F26" s="108"/>
      <c r="G26" s="24">
        <v>11796.395881050003</v>
      </c>
      <c r="H26" s="14" t="s">
        <v>3</v>
      </c>
      <c r="I26" s="1"/>
    </row>
    <row r="27" spans="1:9" x14ac:dyDescent="0.4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234623.88968171799</v>
      </c>
      <c r="H27" s="14" t="s">
        <v>3</v>
      </c>
      <c r="I27" s="1"/>
    </row>
    <row r="28" spans="1:9" x14ac:dyDescent="0.4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94" t="s">
        <v>62</v>
      </c>
      <c r="C30" s="95"/>
      <c r="D30" s="95"/>
      <c r="E30" s="95"/>
      <c r="F30" s="95"/>
      <c r="G30" s="95"/>
      <c r="H30" s="96"/>
      <c r="I30" s="1"/>
    </row>
    <row r="31" spans="1:9" x14ac:dyDescent="0.4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11723053.035113944</v>
      </c>
      <c r="H31" s="14" t="s">
        <v>3</v>
      </c>
      <c r="I31" s="1"/>
    </row>
    <row r="32" spans="1:9" x14ac:dyDescent="0.45">
      <c r="A32" s="1"/>
      <c r="B32" s="103" t="s">
        <v>171</v>
      </c>
      <c r="C32" s="104"/>
      <c r="D32" s="104"/>
      <c r="E32" s="104"/>
      <c r="F32" s="105"/>
      <c r="G32" s="24">
        <v>14299.62815988</v>
      </c>
      <c r="H32" s="14" t="s">
        <v>3</v>
      </c>
      <c r="I32" s="1"/>
    </row>
    <row r="33" spans="1:9" x14ac:dyDescent="0.4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234747.05326547648</v>
      </c>
      <c r="H33" s="14" t="s">
        <v>3</v>
      </c>
      <c r="I33" s="1"/>
    </row>
    <row r="34" spans="1:9" x14ac:dyDescent="0.4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94" t="s">
        <v>232</v>
      </c>
      <c r="C36" s="95"/>
      <c r="D36" s="95"/>
      <c r="E36" s="95"/>
      <c r="F36" s="95"/>
      <c r="G36" s="95"/>
      <c r="H36" s="96"/>
      <c r="I36" s="1"/>
    </row>
    <row r="37" spans="1:9" x14ac:dyDescent="0.4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11540564.208521375</v>
      </c>
      <c r="H37" s="14" t="s">
        <v>3</v>
      </c>
      <c r="I37" s="1"/>
    </row>
    <row r="38" spans="1:9" x14ac:dyDescent="0.45">
      <c r="A38" s="1"/>
      <c r="B38" s="103" t="s">
        <v>236</v>
      </c>
      <c r="C38" s="104"/>
      <c r="D38" s="104"/>
      <c r="E38" s="104"/>
      <c r="F38" s="105"/>
      <c r="G38" s="9">
        <f>SUM('Fane 2.1. Økonomisk ramme 2022'!C10,'Fane 2.1. Økonomisk ramme 2022'!C12,'Fane 2.1. Økonomisk ramme 2022'!C14)*(1+'Fane 14. Nøgletal'!C14)</f>
        <v>0</v>
      </c>
      <c r="H38" s="14" t="s">
        <v>3</v>
      </c>
      <c r="I38" s="1"/>
    </row>
    <row r="39" spans="1:9" x14ac:dyDescent="0.4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230811.28417042751</v>
      </c>
      <c r="H39" s="14" t="s">
        <v>3</v>
      </c>
      <c r="I39" s="1"/>
    </row>
    <row r="40" spans="1:9" x14ac:dyDescent="0.4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94" t="s">
        <v>233</v>
      </c>
      <c r="C42" s="95"/>
      <c r="D42" s="95"/>
      <c r="E42" s="95"/>
      <c r="F42" s="95"/>
      <c r="G42" s="95"/>
      <c r="H42" s="96"/>
      <c r="I42" s="1"/>
    </row>
    <row r="43" spans="1:9" x14ac:dyDescent="0.4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11347075.109001307</v>
      </c>
      <c r="H43" s="14" t="s">
        <v>3</v>
      </c>
      <c r="I43" s="1"/>
    </row>
    <row r="44" spans="1:9" x14ac:dyDescent="0.45">
      <c r="A44" s="1"/>
      <c r="B44" s="109" t="s">
        <v>237</v>
      </c>
      <c r="C44" s="110"/>
      <c r="D44" s="110"/>
      <c r="E44" s="110"/>
      <c r="F44" s="111"/>
      <c r="G44" s="9">
        <f>G38*(1+'Fane 14. Nøgletal'!C14)</f>
        <v>0</v>
      </c>
      <c r="H44" s="14" t="s">
        <v>3</v>
      </c>
      <c r="I44" s="1"/>
    </row>
    <row r="45" spans="1:9" x14ac:dyDescent="0.4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4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226941.50218002615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94" t="s">
        <v>172</v>
      </c>
      <c r="C51" s="95"/>
      <c r="D51" s="95"/>
      <c r="E51" s="95"/>
      <c r="F51" s="95"/>
      <c r="G51" s="95"/>
      <c r="H51" s="96"/>
      <c r="I51" s="1"/>
    </row>
    <row r="52" spans="1:9" x14ac:dyDescent="0.4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11156830.047723791</v>
      </c>
      <c r="H52" s="14" t="s">
        <v>3</v>
      </c>
      <c r="I52" s="1"/>
    </row>
    <row r="53" spans="1:9" x14ac:dyDescent="0.4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4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223136.60095447581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94" t="s">
        <v>201</v>
      </c>
      <c r="C57" s="95"/>
      <c r="D57" s="95"/>
      <c r="E57" s="95"/>
      <c r="F57" s="95"/>
      <c r="G57" s="95"/>
      <c r="H57" s="96"/>
      <c r="I57" s="1"/>
    </row>
    <row r="58" spans="1:9" x14ac:dyDescent="0.45">
      <c r="A58" s="1"/>
      <c r="B58" s="59" t="s">
        <v>202</v>
      </c>
      <c r="C58" s="60"/>
      <c r="D58" s="60"/>
      <c r="E58" s="60"/>
      <c r="F58" s="61"/>
      <c r="G58" s="24">
        <f>(G52+G53-G54)*(1+'Fane 14. Nøgletal'!C14)</f>
        <v>10969774.635143656</v>
      </c>
      <c r="H58" s="14" t="s">
        <v>3</v>
      </c>
      <c r="I58" s="1"/>
    </row>
    <row r="59" spans="1:9" x14ac:dyDescent="0.45">
      <c r="A59" s="1"/>
      <c r="B59" s="59" t="s">
        <v>203</v>
      </c>
      <c r="C59" s="60"/>
      <c r="D59" s="60"/>
      <c r="E59" s="60"/>
      <c r="F59" s="61"/>
      <c r="G59" s="9">
        <f>-'Fane 13. Bortfald'!C30*(1+'Fane 14. Nøgletal'!C14)</f>
        <v>0</v>
      </c>
      <c r="H59" s="14" t="s">
        <v>3</v>
      </c>
      <c r="I59" s="1"/>
    </row>
    <row r="60" spans="1:9" x14ac:dyDescent="0.45">
      <c r="A60" s="1"/>
      <c r="B60" s="59" t="s">
        <v>204</v>
      </c>
      <c r="C60" s="60"/>
      <c r="D60" s="60"/>
      <c r="E60" s="60"/>
      <c r="F60" s="61"/>
      <c r="G60" s="24">
        <f>(G58+G59)*'Fane 14. Nøgletal'!C29</f>
        <v>219395.49270287313</v>
      </c>
      <c r="H60" s="14" t="s">
        <v>3</v>
      </c>
      <c r="I60" s="1"/>
    </row>
    <row r="61" spans="1:9" x14ac:dyDescent="0.4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IA0dYGzTRJ00dLDK2YviB3XM1JTGJN4o2QAkT2AifSkhE8lvZLY5iFg0NoOTo8ehYTcwWuwySQJvVC23Oon7VA==" saltValue="N+Vsc91pQbfusZkoPBs8sQ==" spinCount="100000" sheet="1" objects="1" scenarios="1"/>
  <mergeCells count="37"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25:F25"/>
    <mergeCell ref="B26:F26"/>
    <mergeCell ref="B27:F27"/>
    <mergeCell ref="B37:F37"/>
    <mergeCell ref="B51:H51"/>
    <mergeCell ref="B14:F14"/>
    <mergeCell ref="B15:F15"/>
    <mergeCell ref="B19:F19"/>
    <mergeCell ref="B20:F20"/>
    <mergeCell ref="B21:F21"/>
    <mergeCell ref="B57:H57"/>
    <mergeCell ref="B11:F11"/>
    <mergeCell ref="B10:H10"/>
    <mergeCell ref="B6:F6"/>
    <mergeCell ref="B2:H3"/>
    <mergeCell ref="B24:H24"/>
    <mergeCell ref="B4:H4"/>
    <mergeCell ref="B5:F5"/>
    <mergeCell ref="B7:F7"/>
    <mergeCell ref="B54:F54"/>
    <mergeCell ref="B12:F12"/>
    <mergeCell ref="B13:F13"/>
    <mergeCell ref="B30:H30"/>
    <mergeCell ref="B31:F31"/>
    <mergeCell ref="B36:H36"/>
    <mergeCell ref="B18:H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4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4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4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65</v>
      </c>
      <c r="C5" s="104"/>
      <c r="D5" s="104"/>
      <c r="E5" s="104"/>
      <c r="F5" s="105"/>
      <c r="G5" s="24">
        <v>20979323.253606636</v>
      </c>
      <c r="H5" s="14" t="s">
        <v>3</v>
      </c>
      <c r="I5" s="1"/>
    </row>
    <row r="6" spans="1:9" x14ac:dyDescent="0.45">
      <c r="A6" s="1"/>
      <c r="B6" s="103" t="s">
        <v>61</v>
      </c>
      <c r="C6" s="104"/>
      <c r="D6" s="104"/>
      <c r="E6" s="104"/>
      <c r="F6" s="105"/>
      <c r="G6" s="24">
        <f>G5*'Fane 14. Nøgletal'!C19</f>
        <v>190911.84160782039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21152208.611708798</v>
      </c>
      <c r="H10" s="14" t="s">
        <v>3</v>
      </c>
      <c r="I10" s="1"/>
    </row>
    <row r="11" spans="1:9" x14ac:dyDescent="0.45">
      <c r="A11" s="1"/>
      <c r="B11" s="103" t="s">
        <v>147</v>
      </c>
      <c r="C11" s="104"/>
      <c r="D11" s="104"/>
      <c r="E11" s="104"/>
      <c r="F11" s="105"/>
      <c r="G11" s="24">
        <v>914423.25176190329</v>
      </c>
      <c r="H11" s="14" t="s">
        <v>3</v>
      </c>
      <c r="I11" s="1"/>
    </row>
    <row r="12" spans="1:9" x14ac:dyDescent="0.45">
      <c r="A12" s="1"/>
      <c r="B12" s="106" t="s">
        <v>68</v>
      </c>
      <c r="C12" s="107"/>
      <c r="D12" s="107"/>
      <c r="E12" s="107"/>
      <c r="F12" s="108"/>
      <c r="G12" s="9">
        <v>0</v>
      </c>
      <c r="H12" s="14" t="s">
        <v>3</v>
      </c>
      <c r="I12" s="1"/>
    </row>
    <row r="13" spans="1:9" x14ac:dyDescent="0.4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390579.38398343138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4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22055383.3978783</v>
      </c>
      <c r="H17" s="14" t="s">
        <v>3</v>
      </c>
      <c r="I17" s="1"/>
    </row>
    <row r="18" spans="1:9" x14ac:dyDescent="0.45">
      <c r="A18" s="1"/>
      <c r="B18" s="106" t="s">
        <v>72</v>
      </c>
      <c r="C18" s="107"/>
      <c r="D18" s="107"/>
      <c r="E18" s="107"/>
      <c r="F18" s="108"/>
      <c r="G18" s="24">
        <v>37671.738772299992</v>
      </c>
      <c r="H18" s="14" t="s">
        <v>3</v>
      </c>
      <c r="I18" s="1"/>
    </row>
    <row r="19" spans="1:9" x14ac:dyDescent="0.4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390708.03026976495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22129883.344376538</v>
      </c>
      <c r="H23" s="14" t="s">
        <v>3</v>
      </c>
      <c r="I23" s="1"/>
    </row>
    <row r="24" spans="1:9" x14ac:dyDescent="0.45">
      <c r="A24" s="1"/>
      <c r="B24" s="106" t="s">
        <v>76</v>
      </c>
      <c r="C24" s="107"/>
      <c r="D24" s="107"/>
      <c r="E24" s="107"/>
      <c r="F24" s="108"/>
      <c r="G24" s="24">
        <v>205030.74068760496</v>
      </c>
      <c r="H24" s="14" t="s">
        <v>3</v>
      </c>
      <c r="I24" s="1"/>
    </row>
    <row r="25" spans="1:9" x14ac:dyDescent="0.4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634311.56001582171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22128104.394791774</v>
      </c>
      <c r="H29" s="14" t="s">
        <v>3</v>
      </c>
      <c r="I29" s="1"/>
    </row>
    <row r="30" spans="1:9" x14ac:dyDescent="0.45">
      <c r="A30" s="1"/>
      <c r="B30" s="103" t="s">
        <v>176</v>
      </c>
      <c r="C30" s="104"/>
      <c r="D30" s="104"/>
      <c r="E30" s="104"/>
      <c r="F30" s="105"/>
      <c r="G30" s="24">
        <v>109044.78213888001</v>
      </c>
      <c r="H30" s="14" t="s">
        <v>3</v>
      </c>
      <c r="I30" s="1"/>
    </row>
    <row r="31" spans="1:9" x14ac:dyDescent="0.4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631436.89632090554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21677011.131135762</v>
      </c>
      <c r="H35" s="14" t="s">
        <v>3</v>
      </c>
      <c r="I35" s="1"/>
    </row>
    <row r="36" spans="1:9" x14ac:dyDescent="0.45">
      <c r="A36" s="1"/>
      <c r="B36" s="103" t="s">
        <v>240</v>
      </c>
      <c r="C36" s="104"/>
      <c r="D36" s="104"/>
      <c r="E36" s="104"/>
      <c r="F36" s="105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4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320819.76474080927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21426666.797904056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9">
        <f>G36*(1+'Fane 14. Nøgletal'!C14)</f>
        <v>0</v>
      </c>
      <c r="H42" s="14" t="s">
        <v>3</v>
      </c>
      <c r="I42" s="1"/>
    </row>
    <row r="43" spans="1:9" x14ac:dyDescent="0.4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317114.66860898002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21179213.651321754</v>
      </c>
      <c r="H53" s="14" t="s">
        <v>3</v>
      </c>
      <c r="I53" s="1"/>
    </row>
    <row r="54" spans="1:9" x14ac:dyDescent="0.4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313452.36203956197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4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20934618.301536825</v>
      </c>
      <c r="H59" s="14" t="s">
        <v>3</v>
      </c>
      <c r="I59" s="1"/>
    </row>
    <row r="60" spans="1:9" x14ac:dyDescent="0.4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309832.35086274502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2+2NepKd3Isz9Zg4YeMboZCAJ/gflxvkg1GwfX6DPI064ThmAaXJBJmEh3meMw3sySKM/4RSvT+Cby1zWVWxGQ==" saltValue="vsZWX4Go87Xs/56K+eQHtw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103" t="s">
        <v>243</v>
      </c>
      <c r="C9" s="104"/>
      <c r="D9" s="104"/>
      <c r="E9" s="104"/>
      <c r="F9" s="105"/>
      <c r="G9" s="23">
        <v>1.428571264372198E-3</v>
      </c>
      <c r="H9" s="14"/>
      <c r="I9" s="1"/>
    </row>
    <row r="10" spans="1:9" x14ac:dyDescent="0.45">
      <c r="A10" s="1"/>
      <c r="B10" s="103" t="s">
        <v>86</v>
      </c>
      <c r="C10" s="104"/>
      <c r="D10" s="104"/>
      <c r="E10" s="104"/>
      <c r="F10" s="105"/>
      <c r="G10" s="23">
        <v>3.6513609247213856E-3</v>
      </c>
      <c r="H10" s="14"/>
      <c r="I10" s="1"/>
    </row>
    <row r="11" spans="1:9" x14ac:dyDescent="0.45">
      <c r="A11" s="1"/>
      <c r="B11" s="103" t="s">
        <v>87</v>
      </c>
      <c r="C11" s="104"/>
      <c r="D11" s="104"/>
      <c r="E11" s="104"/>
      <c r="F11" s="105"/>
      <c r="G11" s="41">
        <v>0</v>
      </c>
      <c r="H11" s="14"/>
      <c r="I11" s="1"/>
    </row>
    <row r="12" spans="1:9" x14ac:dyDescent="0.45">
      <c r="A12" s="1"/>
      <c r="B12" s="103" t="s">
        <v>206</v>
      </c>
      <c r="C12" s="104"/>
      <c r="D12" s="104"/>
      <c r="E12" s="104"/>
      <c r="F12" s="105"/>
      <c r="G12" s="41">
        <v>0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4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Xw4IiTqYfaVCPBneM41OFi6erMt/NF7rIEV+y/QXc2bGSFg/rMukGinzlItThKTveS9pFh2Ie1EtJHypmHAnhA==" saltValue="4btnpE4f5PCtYNs6hmW97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2021-09-09T22:33:54Z</dcterms:modified>
</cp:coreProperties>
</file>