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919" activeTab="1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E17" i="22" l="1"/>
  <c r="E20" i="22"/>
  <c r="K10" i="22"/>
  <c r="G14" i="19" l="1"/>
  <c r="E14" i="19"/>
  <c r="G10" i="7"/>
  <c r="G11" i="7"/>
  <c r="G9" i="7"/>
  <c r="G13" i="10" l="1"/>
  <c r="G11" i="10" l="1"/>
  <c r="K12" i="22"/>
  <c r="K11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G17" i="22" l="1"/>
  <c r="G20" i="22" s="1"/>
  <c r="I17" i="22" l="1"/>
  <c r="G18" i="19"/>
  <c r="G19" i="19" s="1"/>
  <c r="E14" i="22" s="1"/>
  <c r="G12" i="7"/>
  <c r="K17" i="22" l="1"/>
  <c r="I20" i="22"/>
  <c r="G14" i="22"/>
  <c r="E19" i="22"/>
  <c r="E21" i="22" s="1"/>
  <c r="E15" i="13"/>
  <c r="F11" i="11"/>
  <c r="F12" i="11"/>
  <c r="K20" i="22" l="1"/>
  <c r="I14" i="22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<sst xmlns="http://schemas.openxmlformats.org/spreadsheetml/2006/main" count="319" uniqueCount="144">
  <si>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</si>
  <si>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</si>
  <si>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</si>
  <si>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</si>
  <si>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</si>
  <si>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</si>
  <si>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</si>
  <si>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</si>
  <si>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</si>
  <si>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</si>
  <si>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</si>
  <si>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</si>
  <si>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</si>
  <si>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</si>
  <si>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</si>
  <si>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</si>
  <si>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</si>
  <si>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</si>
  <si>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</si>
  <si>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</si>
  <si>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</si>
  <si>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</si>
  <si>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</si>
  <si>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</si>
  <si>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</si>
  <si>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</si>
  <si>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</si>
  <si>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</si>
  <si>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</si>
  <si>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</si>
  <si>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</si>
  <si>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</si>
  <si>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</si>
  <si>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</si>
  <si>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</si>
  <si>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</si>
  <si>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</si>
  <si>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</si>
  <si>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</si>
  <si>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</si>
  <si>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</si>
  <si>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</si>
  <si>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</si>
  <si>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</si>
  <si>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</si>
  <si>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</si>
  <si>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</si>
  <si>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</si>
  <si>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</si>
  <si>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</si>
  <si>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</si>
  <si>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</si>
  <si>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</si>
  <si>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</si>
  <si>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</si>
  <si>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</si>
  <si>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</si>
  <si>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</si>
  <si>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</si>
  <si>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</si>
  <si>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</si>
  <si>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</si>
  <si>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</si>
  <si>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</si>
  <si>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</si>
  <si>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</si>
  <si>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</si>
  <si>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</si>
  <si>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</si>
  <si>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</si>
  <si>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</si>
  <si>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</si>
  <si>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</si>
  <si>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</si>
  <si>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</si>
  <si>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</si>
  <si>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</si>
  <si>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</si>
  <si>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</si>
  <si>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</si>
  <si>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</si>
  <si>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</si>
  <si>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</si>
  <si>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</si>
  <si>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</si>
  <si>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</si>
  <si>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</si>
  <si>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</si>
  <si>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</si>
  <si>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</si>
  <si>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</si>
  <si>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</si>
  <si>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</si>
  <si>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</si>
  <si>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</si>
  <si>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</si>
  <si>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</si>
  <si>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</si>
  <si>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</si>
  <si>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</si>
  <si>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</si>
  <si>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</si>
  <si>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</si>
  <si>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</si>
  <si>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</si>
  <si>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</si>
  <si>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</si>
  <si>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</si>
  <si>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</si>
  <si>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</si>
  <si>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</si>
  <si>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</si>
  <si>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</si>
  <si>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</si>
  <si>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</si>
  <si>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</si>
  <si>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</si>
  <si>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</si>
  <si>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≤ Ø 110mm (Qn 10)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</si>
  <si>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</si>
  <si>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</si>
  <si>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</si>
  <si>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</si>
  <si>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</si>
  <si>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</si>
  <si>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</si>
  <si>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</si>
  <si>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</si>
  <si>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</si>
  <si>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</si>
  <si>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</si>
  <si>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</si>
  <si>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</si>
  <si>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</si>
  <si>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</si>
  <si>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</si>
  <si>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</si>
  <si>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</si>
  <si>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</si>
  <si>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</si>
  <si>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Udvidelse af forsyningsområdet (§ 11, stk. 4)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</si>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</sst>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tabSelected="1" view="pageLayout" topLeftCell="A4" zoomScaleNormal="100" workbookViewId="0">
      <selection activeCell="H26" sqref="H26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5352761</v>
      </c>
      <c r="F9" s="13" t="s">
        <v>4</v>
      </c>
      <c r="G9" s="48">
        <v>5363140</v>
      </c>
      <c r="H9" s="13" t="s">
        <v>4</v>
      </c>
      <c r="I9" s="48">
        <v>5373921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1843834.4360574719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1921438.5541438444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2132709.1424495303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-239334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-260046.60747450002</v>
      </c>
      <c r="F14" s="8" t="s">
        <v>4</v>
      </c>
      <c r="G14" s="9">
        <f>E14*(1+$E$25/100)</f>
        <v>-264597.42310530378</v>
      </c>
      <c r="H14" s="8" t="s">
        <v>4</v>
      </c>
      <c r="I14" s="9">
        <f>G14*(1+$E$25/100)</f>
        <v>-269227.87800964661</v>
      </c>
      <c r="J14" s="8" t="s">
        <v>4</v>
      </c>
      <c r="K14" s="51">
        <f>I14*(1+$E$25/100)</f>
        <v>-273939.36587481544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-136708.86666666667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553440.81099254731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92686.11</v>
      </c>
      <c r="F17" s="8" t="s">
        <v>4</v>
      </c>
      <c r="G17" s="9">
        <f>E17*(1+$E$25/100)*(1-$E$26/100)</f>
        <v>92704.878937275003</v>
      </c>
      <c r="H17" s="8" t="s">
        <v>4</v>
      </c>
      <c r="I17" s="9">
        <f>G17*(1+$E$25/100)*(1-$E$26/100)</f>
        <v>92723.651675259796</v>
      </c>
      <c r="J17" s="8" t="s">
        <v>4</v>
      </c>
      <c r="K17" s="51">
        <f>I17*(1+$E$25/100)*(1-$E$26/100)</f>
        <v>92742.428214724045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-2928.8087058037509</v>
      </c>
      <c r="F19" s="8" t="s">
        <v>4</v>
      </c>
      <c r="G19" s="42">
        <f>(G17+G14)*($E$25/100)</f>
        <v>-3008.1195229405039</v>
      </c>
      <c r="H19" s="8" t="s">
        <v>4</v>
      </c>
      <c r="I19" s="42">
        <f>(I17+I14)*($E$25/100)</f>
        <v>-3088.8239608517692</v>
      </c>
      <c r="J19" s="8" t="s">
        <v>4</v>
      </c>
      <c r="K19" s="42">
        <f>SUM(K10:K14,K17:K18)*($E$25/100)</f>
        <v>95855.395912338223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-1603.2379877250003</v>
      </c>
      <c r="F20" s="8" t="s">
        <v>4</v>
      </c>
      <c r="G20" s="42">
        <f>-G17*(1+$E$25/100)*($E$26/100)</f>
        <v>-1603.5626434175144</v>
      </c>
      <c r="H20" s="8" t="s">
        <v>4</v>
      </c>
      <c r="I20" s="42">
        <f>-I17*(1+$E$25/100)*($E$26/100)</f>
        <v>-1603.8873648528067</v>
      </c>
      <c r="J20" s="8" t="s">
        <v>4</v>
      </c>
      <c r="K20" s="42">
        <f>-SUM(K10:K11,K13,K17:K18)*(1+$E$25/100)*($E$26/100)</f>
        <v>-62594.141835051472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5180868.455831971</v>
      </c>
      <c r="F21" s="38" t="s">
        <v>4</v>
      </c>
      <c r="G21" s="49">
        <f>SUM(G9:G20)</f>
        <v>5186635.7736656135</v>
      </c>
      <c r="H21" s="38" t="s">
        <v>4</v>
      </c>
      <c r="I21" s="49">
        <f>SUM(I9:I20)</f>
        <v>5192724.0623399084</v>
      </c>
      <c r="J21" s="38" t="s">
        <v>4</v>
      </c>
      <c r="K21" s="52">
        <f>SUM(K9:K20)</f>
        <v>5927444.3933939226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11" sqref="G11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f>1552521.28570936+(195323*1.0127)</f>
        <v>1750324.8878093599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f>1656364.14182996+(165527*1.0127)</f>
        <v>1823993.33472996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f>1886801.94017978+(136020*1.0127)</f>
        <v>2024549.3941797798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5598867.6167190997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14" sqref="G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16889.574799999999</v>
      </c>
      <c r="F11" s="17" t="s">
        <v>4</v>
      </c>
      <c r="G11" s="21">
        <v>16954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151701.33600000001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3790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f>1662149.738+136020</f>
        <v>1798169.7379999999</v>
      </c>
      <c r="F14" s="17" t="s">
        <v>4</v>
      </c>
      <c r="G14" s="21">
        <f>1586822+136020</f>
        <v>1722842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-255574.06140000001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-260046.60747450002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-1723405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-1228166.2433862435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-495238.75661375653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-165079.58553791884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636835</v>
      </c>
      <c r="F10" s="9">
        <f>E10/D10</f>
        <v>8491.1333333333332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88910</v>
      </c>
      <c r="F11" s="9">
        <f t="shared" ref="F11:F12" si="0">E11/D11</f>
        <v>8891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65000</v>
      </c>
      <c r="F12" s="9">
        <f t="shared" si="0"/>
        <v>13000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30382.133333333331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1630625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1807500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-176875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-2216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-12000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9784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2016'!F13</f>
        <v>30382.133333333331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30382.133333333331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5534122.8109925473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1303756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293059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48914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25667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1671396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176670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23000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199670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-790745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-440664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-1231409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639657</v>
      </c>
      <c r="F28" s="25" t="s">
        <v>4</v>
      </c>
      <c r="G28" s="1">
        <f>IF(E28&lt;0,0,-E28)</f>
        <v>-639657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616663</v>
      </c>
      <c r="F30" s="25" t="s">
        <v>4</v>
      </c>
      <c r="G30" s="12">
        <f>-$E$30</f>
        <v>-616663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3692667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31695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3724362</v>
      </c>
      <c r="F35" s="25" t="s">
        <v>4</v>
      </c>
      <c r="G35" s="12">
        <f>-E35</f>
        <v>-3724362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553440.81099254731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7">
        <v>91092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91092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92686.11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142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2018-03-25T15:29:21Z</dcterms:modified>
</cp:coreProperties>
</file>