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 activeTab="1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K15" i="22" l="1"/>
  <c r="G45" i="12"/>
  <c r="G13" i="10" l="1"/>
  <c r="G11" i="10" l="1"/>
  <c r="K12" i="22"/>
  <c r="K11" i="22"/>
  <c r="K10" i="22"/>
  <c r="F18" i="20"/>
  <c r="F19" i="20" s="1"/>
  <c r="K20" i="22" l="1"/>
  <c r="K19" i="22"/>
  <c r="F13" i="11"/>
  <c r="F12" i="11"/>
  <c r="F11" i="21" l="1"/>
  <c r="F12" i="21" s="1"/>
  <c r="D11" i="21"/>
  <c r="D12" i="21" s="1"/>
  <c r="K18" i="22" s="1"/>
  <c r="F11" i="20" l="1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4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5" i="11" s="1"/>
  <c r="G33" i="12" l="1"/>
  <c r="G35" i="1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<sst xmlns="http://schemas.openxmlformats.org/spreadsheetml/2006/main" count="338" uniqueCount="154">
  <si>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</si>
  <si>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</si>
  <si>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</si>
  <si>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</si>
  <si>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</si>
  <si>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</si>
  <si>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</si>
  <si>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</si>
  <si>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</si>
  <si>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</si>
  <si>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</si>
  <si>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</si>
  <si>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</si>
  <si>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</si>
  <si>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</si>
  <si>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</si>
  <si>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</si>
  <si>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</si>
  <si>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</si>
  <si>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</si>
  <si>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</si>
  <si>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</si>
  <si>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</si>
  <si>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</si>
  <si>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</si>
  <si>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</si>
  <si>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</si>
  <si>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</si>
  <si>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</si>
  <si>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</si>
  <si>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</si>
  <si>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</si>
  <si>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</si>
  <si>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</si>
  <si>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</si>
  <si>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</si>
  <si>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</si>
  <si>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</si>
  <si>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</si>
  <si>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</si>
  <si>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</si>
  <si>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</si>
  <si>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</si>
  <si>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</si>
  <si>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</si>
  <si>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</si>
  <si>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</si>
  <si>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</si>
  <si>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</si>
  <si>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</si>
  <si>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</si>
  <si>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</si>
  <si>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</si>
  <si>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</si>
  <si>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</si>
  <si>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</si>
  <si>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</si>
  <si>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</si>
  <si>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</si>
  <si>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</si>
  <si>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</si>
  <si>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</si>
  <si>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</si>
  <si>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</si>
  <si>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</si>
  <si>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</si>
  <si>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</si>
  <si>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</si>
  <si>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</si>
  <si>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</si>
  <si>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</si>
  <si>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</si>
  <si>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</si>
  <si>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</si>
  <si>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</si>
  <si>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</si>
  <si>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</si>
  <si>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</si>
  <si>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</si>
  <si>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</si>
  <si>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</si>
  <si>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</si>
  <si>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</si>
  <si>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</si>
  <si>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</si>
  <si>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</si>
  <si>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</si>
  <si>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</si>
  <si>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</si>
  <si>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</si>
  <si>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</si>
  <si>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</si>
  <si>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</si>
  <si>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</si>
  <si>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</si>
  <si>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</si>
  <si>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</si>
  <si>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</si>
  <si>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</si>
  <si>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</si>
  <si>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</si>
  <si>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</si>
  <si>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</si>
  <si>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</si>
  <si>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</si>
  <si>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</si>
  <si>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</si>
  <si>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</si>
  <si>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</si>
  <si>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</si>
  <si>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</si>
  <si>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</si>
  <si>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</si>
  <si>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</si>
  <si>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</si>
  <si>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</si>
  <si>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</si>
  <si>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Afregningsmålere, mekaniske</t>
  </si>
  <si>
    <t>Udpumpningsanlæg, rentvandspumper på vandværk</t>
  </si>
  <si>
    <t>Ledningsnet ≤ Ø50 mm</t>
  </si>
  <si>
    <t>Ventiler på Ø110 mm &lt; Ledningsnet ≤ Ø 250 mm</t>
  </si>
  <si>
    <t>Ventiler på 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</si>
  <si>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</si>
  <si>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</si>
  <si>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</si>
  <si>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</si>
  <si>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</si>
  <si>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</si>
  <si>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</si>
  <si>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</si>
  <si>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</si>
  <si>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</si>
  <si>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</si>
  <si>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</si>
  <si>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</si>
  <si>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</si>
  <si>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</si>
  <si>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</si>
  <si>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</si>
  <si>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</si>
  <si>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</si>
  <si>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</si>
  <si>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</si>
  <si>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</si>
  <si>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</si>
  <si>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</si>
  <si>
    <t>Korrektion af prisudvikling, generelt og individuelt effektiviseringskrav i prisloft 2016</t>
  </si>
  <si>
    <t>Prisudvikling i prisloft 2016</t>
  </si>
  <si>
    <t>Korrigeret prisudvikling i prisloft 2016</t>
  </si>
  <si>
    <t>Generelt effektiviseringskrav i prisloft 2016</t>
  </si>
  <si>
    <t>Korrigeret generelt effektiviseringskrav i prisloft 2016</t>
  </si>
  <si>
    <t>Individuelt effektiviseringskrav i prisloft 2016</t>
  </si>
  <si>
    <t>Korrigeret individuelt effektiviseringskrav i prisloft 2016</t>
  </si>
  <si>
    <t>Korrektion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</si>
</sst>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view="pageLayout" zoomScaleNormal="100" workbookViewId="0">
      <selection activeCell="D13" sqref="D13:G13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141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tabSelected="1" view="pageLayout" zoomScaleNormal="100" workbookViewId="0">
      <selection activeCell="E9" sqref="E9"/>
    </sheetView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3329315.4906004546</v>
      </c>
      <c r="F9" s="13" t="s">
        <v>4</v>
      </c>
      <c r="G9" s="48">
        <v>3394394.5167495571</v>
      </c>
      <c r="H9" s="13" t="s">
        <v>4</v>
      </c>
      <c r="I9" s="48">
        <v>3407866.56039016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1516368.1890255939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740409.64799913694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1828769.5396121761</v>
      </c>
      <c r="L12" s="8" t="s">
        <v>4</v>
      </c>
      <c r="M12" s="2"/>
    </row>
    <row r="13" spans="1:13" x14ac:dyDescent="0.25">
      <c r="A13" s="2"/>
      <c r="B13" s="44" t="s">
        <v>145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-133744.82751667371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-215885.00023199979</v>
      </c>
      <c r="F14" s="8" t="s">
        <v>4</v>
      </c>
      <c r="G14" s="9">
        <f>E14*(1+$E$25/100)</f>
        <v>-219662.98773605979</v>
      </c>
      <c r="H14" s="8" t="s">
        <v>4</v>
      </c>
      <c r="I14" s="9">
        <f>G14*(1+$E$25/100)</f>
        <v>-223507.09002144085</v>
      </c>
      <c r="J14" s="8" t="s">
        <v>4</v>
      </c>
      <c r="K14" s="51">
        <f>I14*(1+$E$25/100)</f>
        <v>-227418.46409681608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PL2016'!G35,'Fane 7. Korrektion af PL2016'!G45)</f>
        <v>394671.81186666666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-908791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-3777.9875040599968</v>
      </c>
      <c r="F19" s="8" t="s">
        <v>4</v>
      </c>
      <c r="G19" s="42">
        <f>(G17+G14)*($E$25/100)</f>
        <v>-3844.1022853810468</v>
      </c>
      <c r="H19" s="8" t="s">
        <v>4</v>
      </c>
      <c r="I19" s="42">
        <f>(I17+I14)*($E$25/100)</f>
        <v>-3911.3740753752154</v>
      </c>
      <c r="J19" s="8" t="s">
        <v>4</v>
      </c>
      <c r="K19" s="42">
        <f>SUM(K10:K14,K17:K18)*($E$25/100)</f>
        <v>65176.721487909796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-36723.163481965625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3109652.5028643948</v>
      </c>
      <c r="F21" s="38" t="s">
        <v>4</v>
      </c>
      <c r="G21" s="49">
        <f>SUM(G9:G20)</f>
        <v>3170887.4267281163</v>
      </c>
      <c r="H21" s="38" t="s">
        <v>4</v>
      </c>
      <c r="I21" s="49">
        <f>SUM(I9:I20)</f>
        <v>3180448.0962933442</v>
      </c>
      <c r="J21" s="38" t="s">
        <v>4</v>
      </c>
      <c r="K21" s="52">
        <f>SUM(K9:K20)</f>
        <v>3238718.4548960277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1439466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702859.97957501118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1736024.00337808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3878349.9829530912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122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123</v>
      </c>
      <c r="C11" s="96"/>
      <c r="D11" s="96"/>
      <c r="E11" s="55">
        <v>6662.5855999999994</v>
      </c>
      <c r="F11" s="17" t="s">
        <v>4</v>
      </c>
      <c r="G11" s="21">
        <v>6709</v>
      </c>
      <c r="H11" s="17" t="s">
        <v>4</v>
      </c>
      <c r="I11" s="2"/>
    </row>
    <row r="12" spans="1:9" x14ac:dyDescent="0.25">
      <c r="A12" s="2"/>
      <c r="B12" s="95" t="s">
        <v>124</v>
      </c>
      <c r="C12" s="96"/>
      <c r="D12" s="96"/>
      <c r="E12" s="55">
        <v>369515.48499999999</v>
      </c>
      <c r="F12" s="17" t="s">
        <v>4</v>
      </c>
      <c r="G12" s="21">
        <v>140910</v>
      </c>
      <c r="H12" s="17" t="s">
        <v>4</v>
      </c>
      <c r="I12" s="2"/>
    </row>
    <row r="13" spans="1:9" x14ac:dyDescent="0.25">
      <c r="A13" s="2"/>
      <c r="B13" s="95" t="s">
        <v>125</v>
      </c>
      <c r="C13" s="96"/>
      <c r="D13" s="96"/>
      <c r="E13" s="55">
        <v>32399.4126</v>
      </c>
      <c r="F13" s="17" t="s">
        <v>4</v>
      </c>
      <c r="G13" s="21">
        <v>8171</v>
      </c>
      <c r="H13" s="17" t="s">
        <v>4</v>
      </c>
      <c r="I13" s="2"/>
    </row>
    <row r="14" spans="1:9" x14ac:dyDescent="0.25">
      <c r="A14" s="2"/>
      <c r="B14" s="95" t="s">
        <v>126</v>
      </c>
      <c r="C14" s="96"/>
      <c r="D14" s="96"/>
      <c r="E14" s="55">
        <v>1305675.5071999999</v>
      </c>
      <c r="F14" s="17" t="s">
        <v>4</v>
      </c>
      <c r="G14" s="21">
        <v>1344463</v>
      </c>
      <c r="H14" s="17" t="s">
        <v>4</v>
      </c>
      <c r="I14" s="2"/>
    </row>
    <row r="15" spans="1:9" x14ac:dyDescent="0.25">
      <c r="A15" s="2"/>
      <c r="B15" s="95" t="s">
        <v>127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128</v>
      </c>
      <c r="C16" s="96"/>
      <c r="D16" s="96"/>
      <c r="E16" s="55">
        <v>0</v>
      </c>
      <c r="F16" s="17" t="s">
        <v>4</v>
      </c>
      <c r="G16" s="21">
        <v>1828</v>
      </c>
      <c r="H16" s="17" t="s">
        <v>4</v>
      </c>
      <c r="I16" s="2"/>
    </row>
    <row r="17" spans="1:9" x14ac:dyDescent="0.25">
      <c r="A17" s="2"/>
      <c r="B17" s="95" t="s">
        <v>129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-212171.99039999978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-215885.00023199979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-314421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-262488.50714285712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-51932.492857142875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1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-51932.492857142875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8</v>
      </c>
      <c r="E10" s="21">
        <v>9234</v>
      </c>
      <c r="F10" s="9">
        <f>E10/D10</f>
        <v>1154.25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25</v>
      </c>
      <c r="E11" s="21">
        <v>91839</v>
      </c>
      <c r="F11" s="9">
        <f t="shared" ref="F11:F14" si="0">E11/D11</f>
        <v>3673.56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9509</v>
      </c>
      <c r="F12" s="9">
        <f t="shared" si="0"/>
        <v>126.78666666666666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36878</v>
      </c>
      <c r="F13" s="9">
        <f t="shared" si="0"/>
        <v>491.70666666666665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75</v>
      </c>
      <c r="E14" s="21">
        <v>7510</v>
      </c>
      <c r="F14" s="9">
        <f t="shared" si="0"/>
        <v>100.13333333333334</v>
      </c>
      <c r="G14" s="17" t="s">
        <v>4</v>
      </c>
      <c r="H14" s="2"/>
    </row>
    <row r="15" spans="1:8" x14ac:dyDescent="0.25">
      <c r="A15" s="2"/>
      <c r="B15" s="91" t="s">
        <v>52</v>
      </c>
      <c r="C15" s="92"/>
      <c r="D15" s="92"/>
      <c r="E15" s="93"/>
      <c r="F15" s="15">
        <f>SUM(F10:F14)</f>
        <v>5546.4366666666665</v>
      </c>
      <c r="G15" s="16" t="s">
        <v>4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</sheetData>
  <sheetProtection password="DFE9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136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1528009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1184400</v>
      </c>
      <c r="H10" s="17" t="s">
        <v>4</v>
      </c>
      <c r="I10" s="2"/>
    </row>
    <row r="11" spans="1:9" x14ac:dyDescent="0.25">
      <c r="A11" s="2"/>
      <c r="B11" s="91" t="s">
        <v>137</v>
      </c>
      <c r="C11" s="92"/>
      <c r="D11" s="92"/>
      <c r="E11" s="92"/>
      <c r="F11" s="93"/>
      <c r="G11" s="15">
        <f>G9-G10</f>
        <v>343609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138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2656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0</v>
      </c>
      <c r="H16" s="17" t="s">
        <v>4</v>
      </c>
      <c r="I16" s="2"/>
    </row>
    <row r="17" spans="1:9" x14ac:dyDescent="0.25">
      <c r="A17" s="2"/>
      <c r="B17" s="91" t="s">
        <v>138</v>
      </c>
      <c r="C17" s="92"/>
      <c r="D17" s="92"/>
      <c r="E17" s="92"/>
      <c r="F17" s="93"/>
      <c r="G17" s="15">
        <f>G15-G16</f>
        <v>2656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139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301160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234000</v>
      </c>
      <c r="H22" s="17" t="s">
        <v>4</v>
      </c>
      <c r="I22" s="2"/>
    </row>
    <row r="23" spans="1:9" x14ac:dyDescent="0.25">
      <c r="A23" s="2"/>
      <c r="B23" s="91" t="s">
        <v>139</v>
      </c>
      <c r="C23" s="92"/>
      <c r="D23" s="92"/>
      <c r="E23" s="92"/>
      <c r="F23" s="93"/>
      <c r="G23" s="15">
        <f>G21-G22</f>
        <v>67160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140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140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2016'!F15</f>
        <v>5546.4366666666665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9583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-4036.5633333333335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8" t="s">
        <v>146</v>
      </c>
      <c r="C38" s="89"/>
      <c r="D38" s="89"/>
      <c r="E38" s="89"/>
      <c r="F38" s="89"/>
      <c r="G38" s="89"/>
      <c r="H38" s="90"/>
      <c r="I38" s="2"/>
    </row>
    <row r="39" spans="1:9" x14ac:dyDescent="0.25">
      <c r="A39" s="2"/>
      <c r="B39" s="87" t="s">
        <v>147</v>
      </c>
      <c r="C39" s="80"/>
      <c r="D39" s="80"/>
      <c r="E39" s="80"/>
      <c r="F39" s="81"/>
      <c r="G39" s="21">
        <v>11742</v>
      </c>
      <c r="H39" s="17" t="s">
        <v>4</v>
      </c>
      <c r="I39" s="2"/>
    </row>
    <row r="40" spans="1:9" x14ac:dyDescent="0.25">
      <c r="A40" s="2"/>
      <c r="B40" s="87" t="s">
        <v>148</v>
      </c>
      <c r="C40" s="80"/>
      <c r="D40" s="80"/>
      <c r="E40" s="80"/>
      <c r="F40" s="81"/>
      <c r="G40" s="21">
        <v>-2974.6248000000001</v>
      </c>
      <c r="H40" s="17" t="s">
        <v>4</v>
      </c>
      <c r="I40" s="2"/>
    </row>
    <row r="41" spans="1:9" x14ac:dyDescent="0.25">
      <c r="A41" s="2"/>
      <c r="B41" s="87" t="s">
        <v>149</v>
      </c>
      <c r="C41" s="80"/>
      <c r="D41" s="80"/>
      <c r="E41" s="80"/>
      <c r="F41" s="81"/>
      <c r="G41" s="21">
        <v>0</v>
      </c>
      <c r="H41" s="17" t="s">
        <v>4</v>
      </c>
      <c r="I41" s="2"/>
    </row>
    <row r="42" spans="1:9" x14ac:dyDescent="0.25">
      <c r="A42" s="2"/>
      <c r="B42" s="87" t="s">
        <v>150</v>
      </c>
      <c r="C42" s="80"/>
      <c r="D42" s="80"/>
      <c r="E42" s="80"/>
      <c r="F42" s="81"/>
      <c r="G42" s="21">
        <v>0</v>
      </c>
      <c r="H42" s="17" t="s">
        <v>4</v>
      </c>
      <c r="I42" s="2"/>
    </row>
    <row r="43" spans="1:9" x14ac:dyDescent="0.25">
      <c r="A43" s="2"/>
      <c r="B43" s="87" t="s">
        <v>151</v>
      </c>
      <c r="C43" s="80"/>
      <c r="D43" s="80"/>
      <c r="E43" s="80"/>
      <c r="F43" s="81"/>
      <c r="G43" s="21">
        <v>0</v>
      </c>
      <c r="H43" s="17" t="s">
        <v>4</v>
      </c>
      <c r="I43" s="2"/>
    </row>
    <row r="44" spans="1:9" x14ac:dyDescent="0.25">
      <c r="A44" s="2"/>
      <c r="B44" s="87" t="s">
        <v>152</v>
      </c>
      <c r="C44" s="80"/>
      <c r="D44" s="80"/>
      <c r="E44" s="80"/>
      <c r="F44" s="81"/>
      <c r="G44" s="21">
        <v>0</v>
      </c>
      <c r="H44" s="17" t="s">
        <v>4</v>
      </c>
      <c r="I44" s="2"/>
    </row>
    <row r="45" spans="1:9" x14ac:dyDescent="0.25">
      <c r="A45" s="2"/>
      <c r="B45" s="91" t="s">
        <v>153</v>
      </c>
      <c r="C45" s="92"/>
      <c r="D45" s="92"/>
      <c r="E45" s="92"/>
      <c r="F45" s="93"/>
      <c r="G45" s="15">
        <f>G40-G39+G42-G41+G44-G43</f>
        <v>-14716.6248</v>
      </c>
      <c r="H45" s="16" t="s">
        <v>4</v>
      </c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</sheetData>
  <sheetProtection password="DFE9" sheet="1" objects="1" scenarios="1"/>
  <mergeCells count="29">
    <mergeCell ref="B43:F43"/>
    <mergeCell ref="B44:F44"/>
    <mergeCell ref="B45:F45"/>
    <mergeCell ref="B38:H38"/>
    <mergeCell ref="B39:F39"/>
    <mergeCell ref="B40:F40"/>
    <mergeCell ref="B41:F41"/>
    <mergeCell ref="B42:F42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2953428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568751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4505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0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19166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592422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76926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76926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-154970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-154970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514378</v>
      </c>
      <c r="F28" s="25" t="s">
        <v>4</v>
      </c>
      <c r="G28" s="1">
        <f>IF(E28&lt;0,0,-E28)</f>
        <v>-514378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3314097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33744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3347841</v>
      </c>
      <c r="F35" s="25" t="s">
        <v>4</v>
      </c>
      <c r="G35" s="12">
        <f>-E35</f>
        <v>-3347841</v>
      </c>
      <c r="H35" s="25" t="s">
        <v>4</v>
      </c>
      <c r="I35" s="2"/>
    </row>
    <row r="36" spans="1:9" x14ac:dyDescent="0.25">
      <c r="A36" s="2"/>
      <c r="B36" s="91" t="s">
        <v>135</v>
      </c>
      <c r="C36" s="92"/>
      <c r="D36" s="92"/>
      <c r="E36" s="92"/>
      <c r="F36" s="93"/>
      <c r="G36" s="15">
        <f>$G$9+$G$28+$G$30+$G$35</f>
        <v>-908791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134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143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144</v>
      </c>
      <c r="C16" s="85"/>
      <c r="D16" s="85"/>
      <c r="E16" s="86"/>
      <c r="F16" s="100" t="s">
        <v>130</v>
      </c>
      <c r="G16" s="100"/>
      <c r="H16" s="2"/>
    </row>
    <row r="17" spans="1:8" x14ac:dyDescent="0.25">
      <c r="A17" s="2"/>
      <c r="B17" s="87" t="s">
        <v>142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131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132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2018-04-17T06:15:02Z</dcterms:modified>
</cp:coreProperties>
</file>