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<sst xmlns="http://schemas.openxmlformats.org/spreadsheetml/2006/main" count="98" uniqueCount="68">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</sst>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61593263.376145326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213643.61386666662</v>
      </c>
      <c r="C3" t="s">
        <v>10</v>
      </c>
    </row>
    <row r="4" spans="1:3" s="25" customFormat="1" x14ac:dyDescent="0.25">
      <c r="A4" s="3" t="s">
        <v>11</v>
      </c>
      <c r="B4" s="45">
        <f>SUM(B2:B3)</f>
        <v>61806906.99001199</v>
      </c>
      <c r="C4" s="54" t="s">
        <v>10</v>
      </c>
    </row>
    <row r="5" spans="1:3" x14ac:dyDescent="0.25">
      <c r="A5" s="44" t="s">
        <v>0</v>
      </c>
      <c r="B5" s="35">
        <f>Investeringer!E3</f>
        <v>78232909.281363979</v>
      </c>
      <c r="C5" s="22" t="s">
        <v>10</v>
      </c>
    </row>
    <row r="6" spans="1:3" x14ac:dyDescent="0.25">
      <c r="A6" s="4" t="s">
        <v>1</v>
      </c>
      <c r="B6" s="32">
        <f>Investeringer!F3</f>
        <v>9351063.9917375799</v>
      </c>
      <c r="C6" t="s">
        <v>10</v>
      </c>
    </row>
    <row r="7" spans="1:3" x14ac:dyDescent="0.25">
      <c r="A7" s="4" t="s">
        <v>2</v>
      </c>
      <c r="B7" s="32">
        <f>Investeringer!G3</f>
        <v>1369765.1941209896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8183751.1251680003</v>
      </c>
      <c r="C8" t="s">
        <v>10</v>
      </c>
    </row>
    <row r="9" spans="1:3" s="21" customFormat="1" x14ac:dyDescent="0.25">
      <c r="A9" s="3" t="s">
        <v>44</v>
      </c>
      <c r="B9" s="45">
        <f>SUM(B5:B8)</f>
        <v>97137489.592390537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10204277</v>
      </c>
      <c r="C10" t="s">
        <v>10</v>
      </c>
    </row>
    <row r="11" spans="1:3" s="21" customFormat="1" x14ac:dyDescent="0.25">
      <c r="A11" s="3" t="s">
        <v>64</v>
      </c>
      <c r="B11" s="45">
        <f>SUM(B10:B10)</f>
        <v>10204277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169148673.58240253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170645933.6622988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62427820</v>
      </c>
      <c r="C2" s="46">
        <v>0</v>
      </c>
      <c r="D2" s="46">
        <f>B2+C2</f>
        <v>62427820</v>
      </c>
      <c r="E2" s="47">
        <f>D2</f>
        <v>62427820</v>
      </c>
      <c r="F2" s="46">
        <v>65675060.012088031</v>
      </c>
      <c r="G2" s="46">
        <v>0</v>
      </c>
      <c r="H2" s="46">
        <f>F2-G2</f>
        <v>65675060.012088031</v>
      </c>
      <c r="I2" s="46">
        <f>AVERAGEIF(E2:E4,"&lt;&gt;0")</f>
        <v>61593263.376145326</v>
      </c>
      <c r="J2" s="46">
        <v>48701349.194712743</v>
      </c>
      <c r="K2" s="36">
        <f>IF(H2&gt;I2,IF(I2&gt;J2,I2,J2),H2)</f>
        <v>61593263.376145326</v>
      </c>
    </row>
    <row r="3" spans="1:11" s="22" customFormat="1" x14ac:dyDescent="0.25">
      <c r="A3" s="27">
        <v>2014</v>
      </c>
      <c r="B3" s="46">
        <v>59122128</v>
      </c>
      <c r="C3" s="46"/>
      <c r="D3" s="46">
        <f t="shared" ref="D3:D4" si="0">B3+C3</f>
        <v>59122128</v>
      </c>
      <c r="E3" s="47">
        <f>D3*Pristalsregulering!C7</f>
        <v>59169425.702399991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62199053</v>
      </c>
      <c r="C4" s="46"/>
      <c r="D4" s="46">
        <f t="shared" si="0"/>
        <v>62199053</v>
      </c>
      <c r="E4" s="47">
        <f>D4*Pristalsregulering!$C$6*Pristalsregulering!$C$7</f>
        <v>63182544.426035985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10000</v>
      </c>
      <c r="C3" s="39">
        <v>207040</v>
      </c>
      <c r="D3" s="39">
        <v>0</v>
      </c>
      <c r="E3" s="38">
        <f>B3</f>
        <v>10000</v>
      </c>
      <c r="F3" s="39">
        <f t="shared" ref="F3:G3" si="0">C3</f>
        <v>207040</v>
      </c>
      <c r="G3" s="40">
        <f t="shared" si="0"/>
        <v>0</v>
      </c>
      <c r="H3" s="41">
        <f>IF(E3=0,0,AVERAGEIF(E3:E5,"&lt;&gt;0"))+IF(F3=0,0,AVERAGEIF(F3:F5,"&lt;&gt;0"))+IF(G3=0,0,AVERAGEIF(G3:G5,"&lt;&gt;0"))</f>
        <v>213643.61386666662</v>
      </c>
    </row>
    <row r="4" spans="1:8" x14ac:dyDescent="0.25">
      <c r="A4" s="30">
        <v>2014</v>
      </c>
      <c r="B4" s="38">
        <v>7500</v>
      </c>
      <c r="C4" s="39">
        <v>196000</v>
      </c>
      <c r="D4" s="39">
        <v>0</v>
      </c>
      <c r="E4" s="38">
        <f>B4*Pristalsregulering!$C$7</f>
        <v>7505.9999999999991</v>
      </c>
      <c r="F4" s="39">
        <f>C4*Pristalsregulering!$C$7</f>
        <v>196156.79999999999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10000</v>
      </c>
      <c r="C5" s="39">
        <v>206800</v>
      </c>
      <c r="D5" s="39">
        <v>0</v>
      </c>
      <c r="E5" s="38">
        <f>B5*Pristalsregulering!$C$7*Pristalsregulering!$C$6</f>
        <v>10158.119999999999</v>
      </c>
      <c r="F5" s="39">
        <f>C5*Pristalsregulering!$C$7*Pristalsregulering!$C$6</f>
        <v>210069.92159999994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71859082.989247918</v>
      </c>
      <c r="C3" s="35">
        <v>9047002.2703958824</v>
      </c>
      <c r="D3" s="37">
        <v>1364560.0863833299</v>
      </c>
      <c r="E3" s="32">
        <f>B3*Pristalsregulering!C2*Pristalsregulering!C3*Pristalsregulering!C4*Pristalsregulering!C5*Pristalsregulering!C6*Pristalsregulering!C7</f>
        <v>78232909.281363979</v>
      </c>
      <c r="F3" s="32">
        <v>9351063.9917375799</v>
      </c>
      <c r="G3" s="32">
        <f xml:space="preserve"> D3/Pristalsregulering!$C$8</f>
        <v>1369765.1941209896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8014451</v>
      </c>
      <c r="D3" s="35">
        <v>0</v>
      </c>
      <c r="E3" s="37">
        <v>0</v>
      </c>
      <c r="F3" s="35">
        <f>B3</f>
        <v>0</v>
      </c>
      <c r="G3" s="35">
        <f>C3</f>
        <v>8014451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8014451</v>
      </c>
      <c r="L3" s="40">
        <f>AVERAGE(H3:H5)+AVERAGE(I3:I5)</f>
        <v>169300.12516799997</v>
      </c>
      <c r="M3" s="41">
        <f>SUM(J3:L3)</f>
        <v>8183751.1251680003</v>
      </c>
      <c r="N3" s="22"/>
    </row>
    <row r="4" spans="1:14" x14ac:dyDescent="0.25">
      <c r="A4" s="27">
        <v>2014</v>
      </c>
      <c r="B4" s="42">
        <v>0</v>
      </c>
      <c r="C4" s="35">
        <v>8020106</v>
      </c>
      <c r="D4" s="35">
        <v>166767</v>
      </c>
      <c r="E4" s="37">
        <v>0</v>
      </c>
      <c r="F4" s="35">
        <f>IF(B4="","",B4*Pristalsregulering!$C$7)</f>
        <v>0</v>
      </c>
      <c r="G4" s="35">
        <f>IF(C4="","",C4*Pristalsregulering!$C$7)</f>
        <v>8026522.0847999994</v>
      </c>
      <c r="H4" s="35">
        <f>IF(D4="","",D4*Pristalsregulering!$C$7)</f>
        <v>166900.41359999997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8222389</v>
      </c>
      <c r="D5" s="35">
        <v>335692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8352401.4148679981</v>
      </c>
      <c r="H5" s="35">
        <f>IF(D5="","",D5*Pristalsregulering!$C$7*Pristalsregulering!$C$6)</f>
        <v>340999.96190399997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0</v>
      </c>
      <c r="E2" s="39">
        <v>0</v>
      </c>
      <c r="F2" s="39">
        <v>5825930</v>
      </c>
      <c r="G2" s="39">
        <v>0</v>
      </c>
      <c r="H2" s="39">
        <v>4345824</v>
      </c>
      <c r="I2" s="39">
        <v>0</v>
      </c>
      <c r="J2" s="39"/>
      <c r="K2" s="39"/>
      <c r="L2" s="40">
        <v>0</v>
      </c>
      <c r="M2" s="41">
        <f>SUM(B2:L2)</f>
        <v>10204277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Mie Nørgaard Hilstrøm</cp:lastModifiedBy>
  <dcterms:created xsi:type="dcterms:W3CDTF">2016-02-18T09:14:14Z</dcterms:created>
  <dcterms:modified xsi:type="dcterms:W3CDTF">2017-11-20T15:40:36Z</dcterms:modified>
</cp:coreProperties>
</file>