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35" yWindow="105" windowWidth="23475" windowHeight="14040" firstSheet="3" activeTab="3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9" l="1"/>
  <c r="G10" i="14" l="1"/>
  <c r="E15" i="2" s="1"/>
  <c r="G15" i="2" s="1"/>
  <c r="G10" i="9" l="1"/>
  <c r="G30" i="13"/>
  <c r="G36" i="13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G17" i="12"/>
  <c r="E20" i="2" s="1"/>
  <c r="F11" i="11"/>
  <c r="F12" i="11"/>
  <c r="F13" i="11"/>
  <c r="F14" i="11"/>
  <c r="F46" i="11"/>
  <c r="F10" i="11"/>
  <c r="E17" i="2"/>
  <c r="G17" i="2" s="1"/>
  <c r="G12" i="9"/>
  <c r="G14" i="9" s="1"/>
  <c r="G9" i="9"/>
  <c r="G11" i="9" s="1"/>
  <c r="G12" i="7"/>
  <c r="E9" i="2" s="1"/>
  <c r="E25" i="2"/>
  <c r="G25" i="2" s="1"/>
  <c r="E21" i="2"/>
  <c r="E10" i="2"/>
  <c r="F47" i="11" l="1"/>
  <c r="G29" i="12" s="1"/>
  <c r="G30" i="12" s="1"/>
  <c r="E22" i="2" s="1"/>
  <c r="E23" i="2" s="1"/>
  <c r="G23" i="2" s="1"/>
  <c r="E28" i="13"/>
  <c r="G28" i="13" s="1"/>
  <c r="G9" i="8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<sst xmlns="http://schemas.openxmlformats.org/spreadsheetml/2006/main" count="285" uniqueCount="151">
  <si>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</si>
  <si>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</si>
  <si>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</si>
  <si>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</si>
  <si>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</si>
  <si>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</si>
  <si>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</si>
  <si>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</si>
  <si>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</si>
  <si>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</si>
  <si>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</si>
  <si>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</si>
  <si>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</si>
  <si>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</si>
  <si>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</si>
  <si>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</si>
  <si>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</si>
  <si>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</si>
  <si>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</si>
  <si>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</si>
  <si>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</si>
  <si>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</si>
  <si>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</si>
  <si>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</si>
  <si>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</si>
  <si>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</si>
  <si>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</si>
  <si>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</si>
  <si>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</si>
  <si>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</si>
  <si>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</si>
  <si>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</si>
  <si>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</si>
  <si>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</si>
  <si>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</si>
  <si>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</si>
  <si>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</si>
  <si>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</si>
  <si>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</si>
  <si>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</si>
  <si>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</si>
  <si>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</si>
  <si>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</si>
  <si>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</si>
  <si>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</si>
  <si>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</si>
  <si>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</si>
  <si>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</si>
  <si>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</si>
  <si>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</si>
  <si>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</si>
  <si>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</si>
  <si>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</si>
  <si>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</si>
  <si>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</si>
  <si>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</si>
  <si>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</si>
  <si>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</si>
  <si>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</si>
  <si>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</si>
  <si>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</si>
  <si>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</si>
  <si>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</si>
  <si>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</si>
  <si>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</si>
  <si>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</si>
  <si>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</si>
  <si>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</si>
  <si>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</si>
  <si>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</si>
  <si>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</si>
  <si>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</si>
  <si>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</si>
  <si>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</si>
  <si>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</si>
  <si>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</si>
  <si>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</si>
  <si>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</si>
  <si>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</si>
  <si>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</si>
  <si>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</si>
  <si>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</si>
  <si>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</si>
  <si>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</si>
  <si>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</si>
  <si>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</si>
  <si>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</si>
  <si>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</si>
  <si>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</si>
  <si>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</si>
  <si>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</si>
  <si>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</si>
  <si>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</si>
  <si>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</si>
  <si>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</si>
  <si>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</si>
  <si>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</si>
  <si>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</si>
  <si>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</si>
  <si>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</si>
  <si>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</si>
  <si>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</si>
  <si>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</si>
  <si>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</si>
  <si>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</si>
  <si>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</si>
  <si>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Pumpestationer i brønde (&lt; 6,25 m2), Konstruktioner</t>
  </si>
  <si>
    <t>Pumpestationer i brønde (&lt; 6,25 m2), Mek/EL</t>
  </si>
  <si>
    <t>Pumpestationer i brønde (&lt; 6,25 m2), SRO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</si>
  <si>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</si>
  <si>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</si>
  <si>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 xml:space="preserve">Forsinkelsesbassiner, lukkede med automatisk rensning og SRO Miljøklasse A (500-1.000 m3) - SRO </t>
  </si>
  <si>
    <t>Brønde</t>
  </si>
  <si>
    <t xml:space="preserve">Ledningsnet ≤ Ø 200 mm </t>
  </si>
  <si>
    <t>Stik</t>
  </si>
  <si>
    <t>Strømpeforing Ø 200 mm &lt; Ledningsnet ≤ Ø 500 mm</t>
  </si>
  <si>
    <t xml:space="preserve">Ø 200 mm &lt; Ledningsnet ≤ Ø 500 mm </t>
  </si>
  <si>
    <t>Ø 500 mm &lt; Ledningsnet ≤ Ø 800 mm</t>
  </si>
  <si>
    <t>Beluftningstanke, Konstruktioner</t>
  </si>
  <si>
    <t>Beluftningstanke, Mek/EL</t>
  </si>
  <si>
    <t>Beluftningstanke, SRO</t>
  </si>
  <si>
    <t>Efterbehandlingsanlæg (sandfilter), Konstruktioner</t>
  </si>
  <si>
    <t>Efterbehandlingsanlæg (sandfilter), Mek/EL</t>
  </si>
  <si>
    <t>Efterklaringstanke, Konstruktioner</t>
  </si>
  <si>
    <t>Efterklaringstanke, Mek/El</t>
  </si>
  <si>
    <t>Efterklaringstanke, SRO</t>
  </si>
  <si>
    <t>Indløb med riste, Konstruktioner</t>
  </si>
  <si>
    <t>Indløb med riste, Mek/EL</t>
  </si>
  <si>
    <t>Indløb med riste, SRO</t>
  </si>
  <si>
    <t>Jordbassin Klasse A</t>
  </si>
  <si>
    <t>Mindre renseanlæg &lt; 5.000 PE uden mulighed for opdeling</t>
  </si>
  <si>
    <t>Sand- og fedtfang, Kontruktioner</t>
  </si>
  <si>
    <t>Sand- og fedtfang, Mek/EL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</si>
  <si>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</si>
  <si>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</si>
  <si>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</si>
  <si>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Værksteder, garager</t>
  </si>
  <si>
    <t>Forafvanding, slam, Konstruktion</t>
  </si>
  <si>
    <t>Forafvanding, slam,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</si>
  <si>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</si>
  <si>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</si>
  <si>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</si>
  <si>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</si>
  <si>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</si>
  <si>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</si>
  <si>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</si>
  <si>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Medfinansiering af klimatilpasningsprojekter</t>
  </si>
  <si>
    <t>Tillæg til medfinansiering af klimatilpasningsprojekter</t>
  </si>
  <si>
    <t>Fane 10</t>
  </si>
  <si>
    <t>Medfinansiering af klimatilpasning</t>
  </si>
  <si>
    <t>Gl. Lyngevej, 3450 Allerød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</si>
</sst>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1" fillId="12" borderId="9" xfId="2" applyFont="1" applyFill="1" applyBorder="1" applyAlignment="1">
      <alignment horizontal="center"/>
    </xf>
    <xf numFmtId="0" fontId="1" fillId="12" borderId="13" xfId="2" applyFont="1" applyFill="1" applyBorder="1" applyAlignment="1">
      <alignment horizontal="center"/>
    </xf>
    <xf numFmtId="0" fontId="1" fillId="12" borderId="10" xfId="2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E23" sqref="E23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7" t="s">
        <v>10</v>
      </c>
      <c r="E6" s="57"/>
      <c r="F6" s="57"/>
      <c r="G6" s="57"/>
      <c r="H6" s="22"/>
      <c r="I6" s="20"/>
    </row>
    <row r="7" spans="1:9" ht="15" customHeight="1" x14ac:dyDescent="0.25">
      <c r="A7" s="20"/>
      <c r="B7" s="20"/>
      <c r="C7" s="22"/>
      <c r="D7" s="57"/>
      <c r="E7" s="57"/>
      <c r="F7" s="57"/>
      <c r="G7" s="57"/>
      <c r="H7" s="22"/>
      <c r="I7" s="20"/>
    </row>
    <row r="8" spans="1:9" ht="15.75" x14ac:dyDescent="0.25">
      <c r="A8" s="20"/>
      <c r="B8" s="20"/>
      <c r="C8" s="23"/>
      <c r="D8" s="65" t="s">
        <v>104</v>
      </c>
      <c r="E8" s="65"/>
      <c r="F8" s="65"/>
      <c r="G8" s="65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4" t="s">
        <v>11</v>
      </c>
      <c r="E11" s="64"/>
      <c r="F11" s="64"/>
      <c r="G11" s="64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5" t="s">
        <v>20</v>
      </c>
      <c r="E13" s="76"/>
      <c r="F13" s="76"/>
      <c r="G13" s="77"/>
      <c r="H13" s="20"/>
      <c r="I13" s="20"/>
    </row>
    <row r="14" spans="1:9" x14ac:dyDescent="0.25">
      <c r="A14" s="20"/>
      <c r="B14" s="20"/>
      <c r="C14" s="25" t="s">
        <v>13</v>
      </c>
      <c r="D14" s="66" t="s">
        <v>21</v>
      </c>
      <c r="E14" s="67"/>
      <c r="F14" s="67"/>
      <c r="G14" s="68"/>
      <c r="H14" s="20"/>
      <c r="I14" s="20"/>
    </row>
    <row r="15" spans="1:9" x14ac:dyDescent="0.25">
      <c r="A15" s="20"/>
      <c r="B15" s="20"/>
      <c r="C15" s="25" t="s">
        <v>14</v>
      </c>
      <c r="D15" s="69" t="s">
        <v>22</v>
      </c>
      <c r="E15" s="70"/>
      <c r="F15" s="70"/>
      <c r="G15" s="71"/>
      <c r="H15" s="20"/>
      <c r="I15" s="20"/>
    </row>
    <row r="16" spans="1:9" x14ac:dyDescent="0.25">
      <c r="A16" s="20"/>
      <c r="B16" s="20"/>
      <c r="C16" s="25" t="s">
        <v>15</v>
      </c>
      <c r="D16" s="69" t="s">
        <v>23</v>
      </c>
      <c r="E16" s="70"/>
      <c r="F16" s="70"/>
      <c r="G16" s="71"/>
      <c r="H16" s="20"/>
      <c r="I16" s="20"/>
    </row>
    <row r="17" spans="1:9" x14ac:dyDescent="0.25">
      <c r="A17" s="20"/>
      <c r="B17" s="20"/>
      <c r="C17" s="25" t="s">
        <v>16</v>
      </c>
      <c r="D17" s="72" t="s">
        <v>29</v>
      </c>
      <c r="E17" s="73"/>
      <c r="F17" s="73"/>
      <c r="G17" s="74"/>
      <c r="H17" s="20"/>
      <c r="I17" s="20"/>
    </row>
    <row r="18" spans="1:9" x14ac:dyDescent="0.25">
      <c r="A18" s="20"/>
      <c r="B18" s="20"/>
      <c r="C18" s="25" t="s">
        <v>17</v>
      </c>
      <c r="D18" s="58" t="s">
        <v>5</v>
      </c>
      <c r="E18" s="59"/>
      <c r="F18" s="59"/>
      <c r="G18" s="60"/>
      <c r="H18" s="20"/>
      <c r="I18" s="20"/>
    </row>
    <row r="19" spans="1:9" x14ac:dyDescent="0.25">
      <c r="A19" s="20"/>
      <c r="B19" s="20"/>
      <c r="C19" s="25" t="s">
        <v>18</v>
      </c>
      <c r="D19" s="58" t="s">
        <v>25</v>
      </c>
      <c r="E19" s="59"/>
      <c r="F19" s="59"/>
      <c r="G19" s="60"/>
      <c r="H19" s="20"/>
      <c r="I19" s="20"/>
    </row>
    <row r="20" spans="1:9" x14ac:dyDescent="0.25">
      <c r="A20" s="20"/>
      <c r="B20" s="20"/>
      <c r="C20" s="25" t="s">
        <v>19</v>
      </c>
      <c r="D20" s="61" t="s">
        <v>26</v>
      </c>
      <c r="E20" s="62"/>
      <c r="F20" s="62"/>
      <c r="G20" s="63"/>
      <c r="H20" s="20"/>
      <c r="I20" s="20"/>
    </row>
    <row r="21" spans="1:9" x14ac:dyDescent="0.25">
      <c r="A21" s="20"/>
      <c r="B21" s="20"/>
      <c r="C21" s="25" t="s">
        <v>148</v>
      </c>
      <c r="D21" s="54" t="s">
        <v>149</v>
      </c>
      <c r="E21" s="55"/>
      <c r="F21" s="55"/>
      <c r="G21" s="56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>
      <selection activeCell="G9" sqref="G9"/>
    </sheetView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15" t="s">
        <v>143</v>
      </c>
      <c r="C3" s="115"/>
      <c r="D3" s="115"/>
      <c r="E3" s="115"/>
      <c r="F3" s="115"/>
      <c r="G3" s="115"/>
      <c r="H3" s="115"/>
      <c r="I3" s="1"/>
    </row>
    <row r="4" spans="1:9" ht="25.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7" customHeight="1" x14ac:dyDescent="0.25">
      <c r="A8" s="1"/>
      <c r="B8" s="112" t="s">
        <v>144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20" t="s">
        <v>150</v>
      </c>
      <c r="C9" s="121"/>
      <c r="D9" s="121"/>
      <c r="E9" s="121"/>
      <c r="F9" s="122"/>
      <c r="G9" s="46">
        <v>736747</v>
      </c>
      <c r="H9" s="3" t="s">
        <v>4</v>
      </c>
      <c r="I9" s="1"/>
    </row>
    <row r="10" spans="1:9" x14ac:dyDescent="0.25">
      <c r="A10" s="1"/>
      <c r="B10" s="96" t="s">
        <v>145</v>
      </c>
      <c r="C10" s="97"/>
      <c r="D10" s="97"/>
      <c r="E10" s="97"/>
      <c r="F10" s="98"/>
      <c r="G10" s="18">
        <f>SUM(G9:G9)</f>
        <v>736747</v>
      </c>
      <c r="H10" s="8" t="s">
        <v>4</v>
      </c>
      <c r="I10" s="1"/>
    </row>
    <row r="11" spans="1:9" x14ac:dyDescent="0.25">
      <c r="A11" s="1"/>
      <c r="B11" s="11"/>
      <c r="C11" s="11"/>
      <c r="D11" s="11"/>
      <c r="E11" s="11"/>
      <c r="F11" s="11"/>
      <c r="G11" s="11"/>
      <c r="H11" s="11"/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C6BD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topLeftCell="A4" zoomScaleNormal="100" workbookViewId="0">
      <selection activeCell="G26" sqref="G26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142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84" t="s">
        <v>28</v>
      </c>
      <c r="C9" s="85"/>
      <c r="D9" s="86"/>
      <c r="E9" s="27">
        <f>'Fane 3. Grundlag'!G12</f>
        <v>50912774.342855185</v>
      </c>
      <c r="F9" s="28" t="s">
        <v>4</v>
      </c>
      <c r="G9" s="29"/>
      <c r="H9" s="30"/>
      <c r="I9" s="20"/>
    </row>
    <row r="10" spans="1:9" x14ac:dyDescent="0.25">
      <c r="A10" s="20"/>
      <c r="B10" s="91" t="s">
        <v>91</v>
      </c>
      <c r="C10" s="89"/>
      <c r="D10" s="90"/>
      <c r="E10" s="31">
        <f>'Fane 3. Grundlag'!G11</f>
        <v>6712107.5293440996</v>
      </c>
      <c r="F10" s="28" t="s">
        <v>4</v>
      </c>
      <c r="G10" s="32"/>
      <c r="H10" s="33"/>
      <c r="I10" s="20"/>
    </row>
    <row r="11" spans="1:9" x14ac:dyDescent="0.25">
      <c r="A11" s="20"/>
      <c r="B11" s="88" t="s">
        <v>22</v>
      </c>
      <c r="C11" s="89"/>
      <c r="D11" s="90"/>
      <c r="E11" s="31">
        <f>'Fane 4. Individuelt eff.krav'!G11</f>
        <v>192800.4470345653</v>
      </c>
      <c r="F11" s="28" t="s">
        <v>4</v>
      </c>
      <c r="G11" s="34"/>
      <c r="H11" s="33"/>
      <c r="I11" s="20"/>
    </row>
    <row r="12" spans="1:9" x14ac:dyDescent="0.25">
      <c r="A12" s="20"/>
      <c r="B12" s="88" t="s">
        <v>23</v>
      </c>
      <c r="C12" s="89"/>
      <c r="D12" s="90"/>
      <c r="E12" s="31">
        <f>'Fane 5. Generelt eff.krav'!G15</f>
        <v>566460.63649605075</v>
      </c>
      <c r="F12" s="28" t="s">
        <v>4</v>
      </c>
      <c r="G12" s="35"/>
      <c r="H12" s="36"/>
      <c r="I12" s="20"/>
    </row>
    <row r="13" spans="1:9" x14ac:dyDescent="0.25">
      <c r="A13" s="20"/>
      <c r="B13" s="92" t="s">
        <v>37</v>
      </c>
      <c r="C13" s="93"/>
      <c r="D13" s="94"/>
      <c r="E13" s="37">
        <f>$E$9-$E$11-$E$12</f>
        <v>50153513.259324566</v>
      </c>
      <c r="F13" s="38" t="s">
        <v>4</v>
      </c>
      <c r="G13" s="37">
        <f>E13</f>
        <v>50153513.259324566</v>
      </c>
      <c r="H13" s="38" t="s">
        <v>4</v>
      </c>
      <c r="I13" s="20"/>
    </row>
    <row r="14" spans="1:9" x14ac:dyDescent="0.25">
      <c r="A14" s="20"/>
      <c r="B14" s="78" t="s">
        <v>146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1" t="s">
        <v>147</v>
      </c>
      <c r="C15" s="82"/>
      <c r="D15" s="83"/>
      <c r="E15" s="37">
        <f>'Fane 10. Klima'!G10</f>
        <v>736747</v>
      </c>
      <c r="F15" s="38" t="s">
        <v>4</v>
      </c>
      <c r="G15" s="37">
        <f>E15</f>
        <v>736747</v>
      </c>
      <c r="H15" s="38" t="s">
        <v>4</v>
      </c>
      <c r="I15" s="20"/>
    </row>
    <row r="16" spans="1:9" x14ac:dyDescent="0.25">
      <c r="A16" s="20"/>
      <c r="B16" s="78" t="s">
        <v>29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81" t="s">
        <v>102</v>
      </c>
      <c r="C17" s="82"/>
      <c r="D17" s="83"/>
      <c r="E17" s="37">
        <f>'Fane 6. Hist. over el. underdæk'!G13</f>
        <v>0</v>
      </c>
      <c r="F17" s="38" t="s">
        <v>4</v>
      </c>
      <c r="G17" s="37">
        <f>E17</f>
        <v>0</v>
      </c>
      <c r="H17" s="38" t="s">
        <v>4</v>
      </c>
      <c r="I17" s="20"/>
    </row>
    <row r="18" spans="1:9" x14ac:dyDescent="0.25">
      <c r="A18" s="20"/>
      <c r="B18" s="78" t="s">
        <v>25</v>
      </c>
      <c r="C18" s="79"/>
      <c r="D18" s="79"/>
      <c r="E18" s="79"/>
      <c r="F18" s="79"/>
      <c r="G18" s="79"/>
      <c r="H18" s="80"/>
      <c r="I18" s="20"/>
    </row>
    <row r="19" spans="1:9" x14ac:dyDescent="0.25">
      <c r="A19" s="20"/>
      <c r="B19" s="84" t="s">
        <v>32</v>
      </c>
      <c r="C19" s="85"/>
      <c r="D19" s="86"/>
      <c r="E19" s="31">
        <f>'Fane 8. Korrektion af PL2015'!G11</f>
        <v>6164075</v>
      </c>
      <c r="F19" s="28" t="s">
        <v>4</v>
      </c>
      <c r="G19" s="39"/>
      <c r="H19" s="30"/>
      <c r="I19" s="20"/>
    </row>
    <row r="20" spans="1:9" x14ac:dyDescent="0.25">
      <c r="A20" s="20"/>
      <c r="B20" s="84" t="s">
        <v>33</v>
      </c>
      <c r="C20" s="85"/>
      <c r="D20" s="86"/>
      <c r="E20" s="31">
        <f>'Fane 8. Korrektion af PL2015'!G17</f>
        <v>-129040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84" t="s">
        <v>92</v>
      </c>
      <c r="C21" s="85"/>
      <c r="D21" s="86"/>
      <c r="E21" s="31">
        <f>'Fane 8. Korrektion af PL2015'!G23</f>
        <v>17571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84" t="s">
        <v>34</v>
      </c>
      <c r="C22" s="85"/>
      <c r="D22" s="86"/>
      <c r="E22" s="31">
        <f>'Fane 8. Korrektion af PL2015'!G30</f>
        <v>470054.82666666619</v>
      </c>
      <c r="F22" s="28" t="s">
        <v>4</v>
      </c>
      <c r="G22" s="35"/>
      <c r="H22" s="36"/>
      <c r="I22" s="20"/>
    </row>
    <row r="23" spans="1:9" x14ac:dyDescent="0.25">
      <c r="A23" s="20"/>
      <c r="B23" s="81" t="s">
        <v>35</v>
      </c>
      <c r="C23" s="82"/>
      <c r="D23" s="83"/>
      <c r="E23" s="37">
        <f>SUM(E19:E22)</f>
        <v>6522660.8266666662</v>
      </c>
      <c r="F23" s="38" t="s">
        <v>4</v>
      </c>
      <c r="G23" s="37">
        <f>E23</f>
        <v>6522660.8266666662</v>
      </c>
      <c r="H23" s="38" t="s">
        <v>4</v>
      </c>
      <c r="I23" s="20"/>
    </row>
    <row r="24" spans="1:9" x14ac:dyDescent="0.25">
      <c r="A24" s="20"/>
      <c r="B24" s="78" t="s">
        <v>30</v>
      </c>
      <c r="C24" s="79"/>
      <c r="D24" s="79"/>
      <c r="E24" s="79"/>
      <c r="F24" s="79"/>
      <c r="G24" s="79"/>
      <c r="H24" s="80"/>
      <c r="I24" s="20"/>
    </row>
    <row r="25" spans="1:9" x14ac:dyDescent="0.25">
      <c r="A25" s="20"/>
      <c r="B25" s="81" t="s">
        <v>31</v>
      </c>
      <c r="C25" s="82"/>
      <c r="D25" s="83"/>
      <c r="E25" s="37">
        <f>'Fane 9. Kontrol af PL2015'!G36</f>
        <v>-741065</v>
      </c>
      <c r="F25" s="38" t="s">
        <v>4</v>
      </c>
      <c r="G25" s="37">
        <f>E25</f>
        <v>-741065</v>
      </c>
      <c r="H25" s="38" t="s">
        <v>4</v>
      </c>
      <c r="I25" s="20"/>
    </row>
    <row r="26" spans="1:9" x14ac:dyDescent="0.25">
      <c r="A26" s="20"/>
      <c r="B26" s="78" t="s">
        <v>36</v>
      </c>
      <c r="C26" s="79"/>
      <c r="D26" s="79"/>
      <c r="E26" s="79"/>
      <c r="F26" s="80"/>
      <c r="G26" s="40">
        <f>G13+G15+G17+G23+G25</f>
        <v>56671856.085991234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6:H16"/>
    <mergeCell ref="B8:H8"/>
    <mergeCell ref="B19:D19"/>
    <mergeCell ref="B14:H14"/>
    <mergeCell ref="B15:D15"/>
    <mergeCell ref="B23:D23"/>
    <mergeCell ref="B21:D21"/>
    <mergeCell ref="B26:F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7" t="s">
        <v>9</v>
      </c>
      <c r="C3" s="87"/>
      <c r="D3" s="87"/>
      <c r="E3" s="87"/>
      <c r="F3" s="87"/>
      <c r="G3" s="87"/>
      <c r="H3" s="87"/>
      <c r="I3" s="20"/>
    </row>
    <row r="4" spans="1:9" ht="15" customHeight="1" x14ac:dyDescent="0.25">
      <c r="A4" s="20"/>
      <c r="B4" s="87"/>
      <c r="C4" s="87"/>
      <c r="D4" s="87"/>
      <c r="E4" s="87"/>
      <c r="F4" s="87"/>
      <c r="G4" s="87"/>
      <c r="H4" s="8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8" t="s">
        <v>93</v>
      </c>
      <c r="C9" s="89"/>
      <c r="D9" s="89"/>
      <c r="E9" s="89"/>
      <c r="F9" s="90"/>
      <c r="G9" s="46">
        <v>15067391.604871541</v>
      </c>
      <c r="H9" s="42" t="s">
        <v>4</v>
      </c>
      <c r="I9" s="20"/>
    </row>
    <row r="10" spans="1:9" x14ac:dyDescent="0.25">
      <c r="A10" s="20"/>
      <c r="B10" s="88" t="s">
        <v>94</v>
      </c>
      <c r="C10" s="89"/>
      <c r="D10" s="89"/>
      <c r="E10" s="89"/>
      <c r="F10" s="90"/>
      <c r="G10" s="46">
        <v>29133275.208639547</v>
      </c>
      <c r="H10" s="42" t="s">
        <v>4</v>
      </c>
      <c r="I10" s="20"/>
    </row>
    <row r="11" spans="1:9" x14ac:dyDescent="0.25">
      <c r="A11" s="20"/>
      <c r="B11" s="88" t="s">
        <v>95</v>
      </c>
      <c r="C11" s="89"/>
      <c r="D11" s="89"/>
      <c r="E11" s="89"/>
      <c r="F11" s="90"/>
      <c r="G11" s="46">
        <v>6712107.5293440996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50912774.342855185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tabSelected="1"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97</v>
      </c>
      <c r="C9" s="100"/>
      <c r="D9" s="100"/>
      <c r="E9" s="100"/>
      <c r="F9" s="101"/>
      <c r="G9" s="10">
        <f>'Fane 3. Grundlag'!G12-'Fane 3. Grundlag'!G11</f>
        <v>44200666.813511088</v>
      </c>
      <c r="H9" s="3" t="s">
        <v>4</v>
      </c>
      <c r="I9" s="1"/>
    </row>
    <row r="10" spans="1:9" x14ac:dyDescent="0.25">
      <c r="A10" s="1"/>
      <c r="B10" s="99" t="s">
        <v>65</v>
      </c>
      <c r="C10" s="100"/>
      <c r="D10" s="100"/>
      <c r="E10" s="100"/>
      <c r="F10" s="101"/>
      <c r="G10" s="53">
        <v>0.43619352587601867</v>
      </c>
      <c r="H10" s="3" t="s">
        <v>66</v>
      </c>
      <c r="I10" s="1"/>
    </row>
    <row r="11" spans="1:9" x14ac:dyDescent="0.25">
      <c r="A11" s="1"/>
      <c r="B11" s="96" t="s">
        <v>22</v>
      </c>
      <c r="C11" s="97"/>
      <c r="D11" s="97"/>
      <c r="E11" s="97"/>
      <c r="F11" s="98"/>
      <c r="G11" s="18">
        <f>$G$9*$G$10/100</f>
        <v>192800.4470345653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93</v>
      </c>
      <c r="C9" s="106"/>
      <c r="D9" s="106"/>
      <c r="E9" s="106"/>
      <c r="F9" s="107"/>
      <c r="G9" s="10">
        <f>'Fane 3. Grundlag'!G9</f>
        <v>15067391.604871541</v>
      </c>
      <c r="H9" s="3" t="s">
        <v>4</v>
      </c>
      <c r="I9" s="1"/>
    </row>
    <row r="10" spans="1:9" x14ac:dyDescent="0.25">
      <c r="A10" s="1"/>
      <c r="B10" s="99" t="s">
        <v>23</v>
      </c>
      <c r="C10" s="100"/>
      <c r="D10" s="100"/>
      <c r="E10" s="100"/>
      <c r="F10" s="101"/>
      <c r="G10" s="51">
        <f>2</f>
        <v>2</v>
      </c>
      <c r="H10" s="3" t="s">
        <v>66</v>
      </c>
      <c r="I10" s="1"/>
    </row>
    <row r="11" spans="1:9" x14ac:dyDescent="0.25">
      <c r="A11" s="1"/>
      <c r="B11" s="102" t="s">
        <v>67</v>
      </c>
      <c r="C11" s="103"/>
      <c r="D11" s="103"/>
      <c r="E11" s="103"/>
      <c r="F11" s="104"/>
      <c r="G11" s="17">
        <f>$G$9*$G$10/100</f>
        <v>301347.83209743083</v>
      </c>
      <c r="H11" s="6" t="s">
        <v>4</v>
      </c>
      <c r="I11" s="1"/>
    </row>
    <row r="12" spans="1:9" x14ac:dyDescent="0.25">
      <c r="A12" s="1"/>
      <c r="B12" s="99" t="s">
        <v>94</v>
      </c>
      <c r="C12" s="100"/>
      <c r="D12" s="100"/>
      <c r="E12" s="100"/>
      <c r="F12" s="101"/>
      <c r="G12" s="10">
        <f>'Fane 3. Grundlag'!G10</f>
        <v>29133275.208639547</v>
      </c>
      <c r="H12" s="3" t="s">
        <v>4</v>
      </c>
      <c r="I12" s="1"/>
    </row>
    <row r="13" spans="1:9" x14ac:dyDescent="0.25">
      <c r="A13" s="1"/>
      <c r="B13" s="99" t="s">
        <v>23</v>
      </c>
      <c r="C13" s="100"/>
      <c r="D13" s="100"/>
      <c r="E13" s="100"/>
      <c r="F13" s="101"/>
      <c r="G13" s="52">
        <f>0.91</f>
        <v>0.91</v>
      </c>
      <c r="H13" s="3" t="s">
        <v>66</v>
      </c>
      <c r="I13" s="1"/>
    </row>
    <row r="14" spans="1:9" x14ac:dyDescent="0.25">
      <c r="A14" s="1"/>
      <c r="B14" s="102" t="s">
        <v>68</v>
      </c>
      <c r="C14" s="103"/>
      <c r="D14" s="103"/>
      <c r="E14" s="103"/>
      <c r="F14" s="104"/>
      <c r="G14" s="17">
        <f>$G$12*$G$13/100</f>
        <v>265112.80439861992</v>
      </c>
      <c r="H14" s="6" t="s">
        <v>4</v>
      </c>
      <c r="I14" s="1"/>
    </row>
    <row r="15" spans="1:9" x14ac:dyDescent="0.25">
      <c r="A15" s="1"/>
      <c r="B15" s="96" t="s">
        <v>98</v>
      </c>
      <c r="C15" s="97"/>
      <c r="D15" s="97"/>
      <c r="E15" s="97"/>
      <c r="F15" s="98"/>
      <c r="G15" s="18">
        <f>G11+G14</f>
        <v>566460.63649605075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4" sqref="G14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100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101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70</v>
      </c>
      <c r="C9" s="100"/>
      <c r="D9" s="100"/>
      <c r="E9" s="100"/>
      <c r="F9" s="101"/>
      <c r="G9" s="46">
        <v>-5361625</v>
      </c>
      <c r="H9" s="3" t="s">
        <v>4</v>
      </c>
      <c r="I9" s="1"/>
    </row>
    <row r="10" spans="1:9" x14ac:dyDescent="0.25">
      <c r="A10" s="1"/>
      <c r="B10" s="99" t="s">
        <v>71</v>
      </c>
      <c r="C10" s="100"/>
      <c r="D10" s="100"/>
      <c r="E10" s="100"/>
      <c r="F10" s="101"/>
      <c r="G10" s="46">
        <v>-5361625</v>
      </c>
      <c r="H10" s="3" t="s">
        <v>4</v>
      </c>
      <c r="I10" s="1"/>
    </row>
    <row r="11" spans="1:9" x14ac:dyDescent="0.25">
      <c r="A11" s="1"/>
      <c r="B11" s="108" t="s">
        <v>85</v>
      </c>
      <c r="C11" s="109"/>
      <c r="D11" s="109"/>
      <c r="E11" s="109"/>
      <c r="F11" s="110"/>
      <c r="G11" s="48">
        <v>0</v>
      </c>
      <c r="H11" s="12" t="s">
        <v>4</v>
      </c>
      <c r="I11" s="1"/>
    </row>
    <row r="12" spans="1:9" x14ac:dyDescent="0.25">
      <c r="A12" s="1"/>
      <c r="B12" s="99" t="s">
        <v>72</v>
      </c>
      <c r="C12" s="100"/>
      <c r="D12" s="100"/>
      <c r="E12" s="100"/>
      <c r="F12" s="101"/>
      <c r="G12" s="46">
        <v>0</v>
      </c>
      <c r="H12" s="3" t="s">
        <v>4</v>
      </c>
      <c r="I12" s="1"/>
    </row>
    <row r="13" spans="1:9" x14ac:dyDescent="0.25">
      <c r="A13" s="1"/>
      <c r="B13" s="96" t="s">
        <v>69</v>
      </c>
      <c r="C13" s="97"/>
      <c r="D13" s="97"/>
      <c r="E13" s="97"/>
      <c r="F13" s="98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27</v>
      </c>
      <c r="C3" s="95"/>
      <c r="D3" s="95"/>
      <c r="E3" s="95"/>
      <c r="F3" s="95"/>
      <c r="G3" s="95"/>
      <c r="H3" s="1"/>
    </row>
    <row r="4" spans="1:8" ht="1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5</v>
      </c>
      <c r="C8" s="97"/>
      <c r="D8" s="97"/>
      <c r="E8" s="97"/>
      <c r="F8" s="97"/>
      <c r="G8" s="98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1" t="s">
        <v>3</v>
      </c>
      <c r="G9" s="111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320362</v>
      </c>
      <c r="F10" s="10">
        <f>E10/D10</f>
        <v>64072.4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50</v>
      </c>
      <c r="E11" s="46">
        <v>1312767</v>
      </c>
      <c r="F11" s="10">
        <f t="shared" ref="F11:F46" si="0">E11/D11</f>
        <v>26255.34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245949</v>
      </c>
      <c r="F12" s="10">
        <f t="shared" si="0"/>
        <v>12297.45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10</v>
      </c>
      <c r="E13" s="46">
        <v>154796</v>
      </c>
      <c r="F13" s="10">
        <f t="shared" si="0"/>
        <v>15479.6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484144</v>
      </c>
      <c r="F14" s="10">
        <f t="shared" si="0"/>
        <v>6455.2533333333331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504238</v>
      </c>
      <c r="F15" s="10">
        <f t="shared" si="0"/>
        <v>25211.9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10</v>
      </c>
      <c r="E16" s="46">
        <v>2856350</v>
      </c>
      <c r="F16" s="10">
        <f t="shared" si="0"/>
        <v>285635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1081888</v>
      </c>
      <c r="F17" s="10">
        <f t="shared" si="0"/>
        <v>14425.173333333334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1681836</v>
      </c>
      <c r="F18" s="10">
        <f t="shared" si="0"/>
        <v>22424.48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100198</v>
      </c>
      <c r="F19" s="10">
        <f t="shared" si="0"/>
        <v>1335.9733333333334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50</v>
      </c>
      <c r="E20" s="46">
        <v>14868634</v>
      </c>
      <c r="F20" s="10">
        <f t="shared" si="0"/>
        <v>297372.68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2371915</v>
      </c>
      <c r="F21" s="10">
        <f t="shared" si="0"/>
        <v>31625.533333333333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1316162</v>
      </c>
      <c r="F22" s="10">
        <f t="shared" si="0"/>
        <v>17548.826666666668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60</v>
      </c>
      <c r="E23" s="46">
        <v>340027</v>
      </c>
      <c r="F23" s="10">
        <f t="shared" si="0"/>
        <v>5667.1166666666668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20</v>
      </c>
      <c r="E24" s="46">
        <v>529179</v>
      </c>
      <c r="F24" s="10">
        <f t="shared" si="0"/>
        <v>26458.95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10</v>
      </c>
      <c r="E25" s="46">
        <v>1004922</v>
      </c>
      <c r="F25" s="10">
        <f t="shared" si="0"/>
        <v>100492.2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60</v>
      </c>
      <c r="E26" s="46">
        <v>36940</v>
      </c>
      <c r="F26" s="10">
        <f t="shared" si="0"/>
        <v>615.66666666666663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20</v>
      </c>
      <c r="E27" s="46">
        <v>41957</v>
      </c>
      <c r="F27" s="10">
        <f t="shared" si="0"/>
        <v>2097.85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60</v>
      </c>
      <c r="E28" s="46">
        <v>269329</v>
      </c>
      <c r="F28" s="10">
        <f t="shared" si="0"/>
        <v>4488.8166666666666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20</v>
      </c>
      <c r="E29" s="46">
        <v>27137</v>
      </c>
      <c r="F29" s="10">
        <f t="shared" si="0"/>
        <v>1356.85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10</v>
      </c>
      <c r="E30" s="46">
        <v>69229</v>
      </c>
      <c r="F30" s="10">
        <f t="shared" si="0"/>
        <v>6922.9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60</v>
      </c>
      <c r="E31" s="46">
        <v>19417</v>
      </c>
      <c r="F31" s="10">
        <f t="shared" si="0"/>
        <v>323.61666666666667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20</v>
      </c>
      <c r="E32" s="46">
        <v>77655</v>
      </c>
      <c r="F32" s="10">
        <f t="shared" si="0"/>
        <v>3882.75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10</v>
      </c>
      <c r="E33" s="46">
        <v>17388</v>
      </c>
      <c r="F33" s="10">
        <f t="shared" si="0"/>
        <v>1738.8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50</v>
      </c>
      <c r="E34" s="46">
        <v>1648861</v>
      </c>
      <c r="F34" s="10">
        <f t="shared" si="0"/>
        <v>32977.22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40</v>
      </c>
      <c r="E35" s="46">
        <v>60328</v>
      </c>
      <c r="F35" s="10">
        <f t="shared" si="0"/>
        <v>1508.2</v>
      </c>
      <c r="G35" s="3" t="s">
        <v>4</v>
      </c>
      <c r="H35" s="1"/>
    </row>
    <row r="36" spans="1:8" x14ac:dyDescent="0.25">
      <c r="A36" s="1"/>
      <c r="B36" s="50" t="s">
        <v>106</v>
      </c>
      <c r="C36" s="47">
        <v>2015</v>
      </c>
      <c r="D36" s="47">
        <v>50</v>
      </c>
      <c r="E36" s="46">
        <v>1334019</v>
      </c>
      <c r="F36" s="10">
        <f t="shared" si="0"/>
        <v>26680.38</v>
      </c>
      <c r="G36" s="3" t="s">
        <v>4</v>
      </c>
      <c r="H36" s="1"/>
    </row>
    <row r="37" spans="1:8" x14ac:dyDescent="0.25">
      <c r="A37" s="1"/>
      <c r="B37" s="50" t="s">
        <v>107</v>
      </c>
      <c r="C37" s="47">
        <v>2015</v>
      </c>
      <c r="D37" s="47">
        <v>20</v>
      </c>
      <c r="E37" s="46">
        <v>268105</v>
      </c>
      <c r="F37" s="10">
        <f t="shared" si="0"/>
        <v>13405.25</v>
      </c>
      <c r="G37" s="3" t="s">
        <v>4</v>
      </c>
      <c r="H37" s="1"/>
    </row>
    <row r="38" spans="1:8" x14ac:dyDescent="0.25">
      <c r="A38" s="1"/>
      <c r="B38" s="50" t="s">
        <v>108</v>
      </c>
      <c r="C38" s="47">
        <v>2015</v>
      </c>
      <c r="D38" s="47">
        <v>10</v>
      </c>
      <c r="E38" s="46">
        <v>122546</v>
      </c>
      <c r="F38" s="10">
        <f t="shared" si="0"/>
        <v>12254.6</v>
      </c>
      <c r="G38" s="3" t="s">
        <v>4</v>
      </c>
      <c r="H38" s="1"/>
    </row>
    <row r="39" spans="1:8" x14ac:dyDescent="0.25">
      <c r="A39" s="1"/>
      <c r="B39" s="50" t="s">
        <v>131</v>
      </c>
      <c r="C39" s="47">
        <v>2015</v>
      </c>
      <c r="D39" s="47">
        <v>60</v>
      </c>
      <c r="E39" s="46">
        <v>515031</v>
      </c>
      <c r="F39" s="10">
        <f t="shared" si="0"/>
        <v>8583.85</v>
      </c>
      <c r="G39" s="3" t="s">
        <v>4</v>
      </c>
      <c r="H39" s="1"/>
    </row>
    <row r="40" spans="1:8" x14ac:dyDescent="0.25">
      <c r="A40" s="1"/>
      <c r="B40" s="50" t="s">
        <v>132</v>
      </c>
      <c r="C40" s="47">
        <v>2015</v>
      </c>
      <c r="D40" s="47">
        <v>20</v>
      </c>
      <c r="E40" s="46">
        <v>19188</v>
      </c>
      <c r="F40" s="10">
        <f t="shared" si="0"/>
        <v>959.4</v>
      </c>
      <c r="G40" s="3" t="s">
        <v>4</v>
      </c>
      <c r="H40" s="1"/>
    </row>
    <row r="41" spans="1:8" x14ac:dyDescent="0.25">
      <c r="A41" s="1"/>
      <c r="B41" s="50" t="s">
        <v>133</v>
      </c>
      <c r="C41" s="47">
        <v>2015</v>
      </c>
      <c r="D41" s="47">
        <v>60</v>
      </c>
      <c r="E41" s="46">
        <v>678762</v>
      </c>
      <c r="F41" s="10">
        <f t="shared" si="0"/>
        <v>11312.7</v>
      </c>
      <c r="G41" s="3" t="s">
        <v>4</v>
      </c>
      <c r="H41" s="1"/>
    </row>
    <row r="42" spans="1:8" x14ac:dyDescent="0.25">
      <c r="A42" s="1"/>
      <c r="B42" s="50" t="s">
        <v>134</v>
      </c>
      <c r="C42" s="47">
        <v>2015</v>
      </c>
      <c r="D42" s="47">
        <v>20</v>
      </c>
      <c r="E42" s="46">
        <v>669983</v>
      </c>
      <c r="F42" s="10">
        <f t="shared" si="0"/>
        <v>33499.15</v>
      </c>
      <c r="G42" s="3" t="s">
        <v>4</v>
      </c>
      <c r="H42" s="1"/>
    </row>
    <row r="43" spans="1:8" x14ac:dyDescent="0.25">
      <c r="A43" s="1"/>
      <c r="B43" s="50" t="s">
        <v>135</v>
      </c>
      <c r="C43" s="47">
        <v>2015</v>
      </c>
      <c r="D43" s="47">
        <v>10</v>
      </c>
      <c r="E43" s="46">
        <v>110727</v>
      </c>
      <c r="F43" s="10">
        <f t="shared" si="0"/>
        <v>11072.7</v>
      </c>
      <c r="G43" s="3" t="s">
        <v>4</v>
      </c>
      <c r="H43" s="1"/>
    </row>
    <row r="44" spans="1:8" x14ac:dyDescent="0.25">
      <c r="A44" s="1"/>
      <c r="B44" s="50" t="s">
        <v>136</v>
      </c>
      <c r="C44" s="47">
        <v>2015</v>
      </c>
      <c r="D44" s="47">
        <v>75</v>
      </c>
      <c r="E44" s="46">
        <v>285844</v>
      </c>
      <c r="F44" s="10">
        <f t="shared" si="0"/>
        <v>3811.2533333333336</v>
      </c>
      <c r="G44" s="3" t="s">
        <v>4</v>
      </c>
      <c r="H44" s="1"/>
    </row>
    <row r="45" spans="1:8" x14ac:dyDescent="0.25">
      <c r="A45" s="1"/>
      <c r="B45" s="50" t="s">
        <v>137</v>
      </c>
      <c r="C45" s="47">
        <v>2015</v>
      </c>
      <c r="D45" s="47">
        <v>60</v>
      </c>
      <c r="E45" s="46">
        <v>25811</v>
      </c>
      <c r="F45" s="10">
        <f t="shared" si="0"/>
        <v>430.18333333333334</v>
      </c>
      <c r="G45" s="3" t="s">
        <v>4</v>
      </c>
      <c r="H45" s="1"/>
    </row>
    <row r="46" spans="1:8" x14ac:dyDescent="0.25">
      <c r="A46" s="1"/>
      <c r="B46" s="50" t="s">
        <v>138</v>
      </c>
      <c r="C46" s="47">
        <v>2015</v>
      </c>
      <c r="D46" s="47">
        <v>10</v>
      </c>
      <c r="E46" s="46">
        <v>7589</v>
      </c>
      <c r="F46" s="10">
        <f t="shared" si="0"/>
        <v>758.9</v>
      </c>
      <c r="G46" s="3" t="s">
        <v>4</v>
      </c>
      <c r="H46" s="1"/>
    </row>
    <row r="47" spans="1:8" x14ac:dyDescent="0.25">
      <c r="A47" s="1"/>
      <c r="B47" s="96" t="s">
        <v>139</v>
      </c>
      <c r="C47" s="97"/>
      <c r="D47" s="97"/>
      <c r="E47" s="98"/>
      <c r="F47" s="18">
        <f>SUM(F10:F46)</f>
        <v>1131438.9133333331</v>
      </c>
      <c r="G47" s="8" t="s">
        <v>4</v>
      </c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</sheetData>
  <sheetProtection password="C6BD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>
      <selection activeCell="A36" sqref="A36:I48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2" t="s">
        <v>86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99" t="s">
        <v>74</v>
      </c>
      <c r="C9" s="100"/>
      <c r="D9" s="100"/>
      <c r="E9" s="100"/>
      <c r="F9" s="101"/>
      <c r="G9" s="46">
        <v>6720475</v>
      </c>
      <c r="H9" s="3" t="s">
        <v>4</v>
      </c>
      <c r="I9" s="1"/>
    </row>
    <row r="10" spans="1:9" x14ac:dyDescent="0.25">
      <c r="A10" s="1"/>
      <c r="B10" s="99" t="s">
        <v>75</v>
      </c>
      <c r="C10" s="100"/>
      <c r="D10" s="100"/>
      <c r="E10" s="100"/>
      <c r="F10" s="101"/>
      <c r="G10" s="46">
        <v>556400</v>
      </c>
      <c r="H10" s="3" t="s">
        <v>4</v>
      </c>
      <c r="I10" s="1"/>
    </row>
    <row r="11" spans="1:9" x14ac:dyDescent="0.25">
      <c r="A11" s="1"/>
      <c r="B11" s="96" t="s">
        <v>76</v>
      </c>
      <c r="C11" s="97"/>
      <c r="D11" s="97"/>
      <c r="E11" s="97"/>
      <c r="F11" s="98"/>
      <c r="G11" s="18">
        <f>G9-G10</f>
        <v>6164075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2" t="s">
        <v>77</v>
      </c>
      <c r="C14" s="113"/>
      <c r="D14" s="113"/>
      <c r="E14" s="113"/>
      <c r="F14" s="113"/>
      <c r="G14" s="113"/>
      <c r="H14" s="114"/>
      <c r="I14" s="1"/>
    </row>
    <row r="15" spans="1:9" x14ac:dyDescent="0.25">
      <c r="A15" s="1"/>
      <c r="B15" s="99" t="s">
        <v>78</v>
      </c>
      <c r="C15" s="100"/>
      <c r="D15" s="100"/>
      <c r="E15" s="100"/>
      <c r="F15" s="101"/>
      <c r="G15" s="46">
        <v>1002560</v>
      </c>
      <c r="H15" s="3" t="s">
        <v>4</v>
      </c>
      <c r="I15" s="1"/>
    </row>
    <row r="16" spans="1:9" x14ac:dyDescent="0.25">
      <c r="A16" s="1"/>
      <c r="B16" s="99" t="s">
        <v>79</v>
      </c>
      <c r="C16" s="100"/>
      <c r="D16" s="100"/>
      <c r="E16" s="100"/>
      <c r="F16" s="101"/>
      <c r="G16" s="46">
        <v>1131600</v>
      </c>
      <c r="H16" s="3" t="s">
        <v>4</v>
      </c>
      <c r="I16" s="1"/>
    </row>
    <row r="17" spans="1:9" x14ac:dyDescent="0.25">
      <c r="A17" s="1"/>
      <c r="B17" s="96" t="s">
        <v>80</v>
      </c>
      <c r="C17" s="97"/>
      <c r="D17" s="97"/>
      <c r="E17" s="97"/>
      <c r="F17" s="98"/>
      <c r="G17" s="18">
        <f>G15-G16</f>
        <v>-129040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2" t="s">
        <v>87</v>
      </c>
      <c r="C20" s="113"/>
      <c r="D20" s="113"/>
      <c r="E20" s="113"/>
      <c r="F20" s="113"/>
      <c r="G20" s="113"/>
      <c r="H20" s="114"/>
      <c r="I20" s="1"/>
    </row>
    <row r="21" spans="1:9" x14ac:dyDescent="0.25">
      <c r="A21" s="1"/>
      <c r="B21" s="99" t="s">
        <v>88</v>
      </c>
      <c r="C21" s="100"/>
      <c r="D21" s="100"/>
      <c r="E21" s="100"/>
      <c r="F21" s="101"/>
      <c r="G21" s="46">
        <v>43841</v>
      </c>
      <c r="H21" s="3" t="s">
        <v>4</v>
      </c>
      <c r="I21" s="1"/>
    </row>
    <row r="22" spans="1:9" x14ac:dyDescent="0.25">
      <c r="A22" s="1"/>
      <c r="B22" s="99" t="s">
        <v>90</v>
      </c>
      <c r="C22" s="100"/>
      <c r="D22" s="100"/>
      <c r="E22" s="100"/>
      <c r="F22" s="101"/>
      <c r="G22" s="46">
        <v>26270</v>
      </c>
      <c r="H22" s="3" t="s">
        <v>4</v>
      </c>
      <c r="I22" s="1"/>
    </row>
    <row r="23" spans="1:9" x14ac:dyDescent="0.25">
      <c r="A23" s="1"/>
      <c r="B23" s="96" t="s">
        <v>89</v>
      </c>
      <c r="C23" s="97"/>
      <c r="D23" s="97"/>
      <c r="E23" s="97"/>
      <c r="F23" s="98"/>
      <c r="G23" s="18">
        <f>G21-G22</f>
        <v>17571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2" t="s">
        <v>81</v>
      </c>
      <c r="C26" s="113"/>
      <c r="D26" s="113"/>
      <c r="E26" s="113"/>
      <c r="F26" s="113"/>
      <c r="G26" s="113"/>
      <c r="H26" s="114"/>
      <c r="I26" s="1"/>
    </row>
    <row r="27" spans="1:9" x14ac:dyDescent="0.25">
      <c r="A27" s="1"/>
      <c r="B27" s="99" t="s">
        <v>82</v>
      </c>
      <c r="C27" s="100"/>
      <c r="D27" s="100"/>
      <c r="E27" s="100"/>
      <c r="F27" s="101"/>
      <c r="G27" s="46">
        <v>748793</v>
      </c>
      <c r="H27" s="3" t="s">
        <v>4</v>
      </c>
      <c r="I27" s="1"/>
    </row>
    <row r="28" spans="1:9" x14ac:dyDescent="0.25">
      <c r="A28" s="1"/>
      <c r="B28" s="99" t="s">
        <v>83</v>
      </c>
      <c r="C28" s="100"/>
      <c r="D28" s="100"/>
      <c r="E28" s="100"/>
      <c r="F28" s="101"/>
      <c r="G28" s="46">
        <v>1044030</v>
      </c>
      <c r="H28" s="3" t="s">
        <v>4</v>
      </c>
      <c r="I28" s="1"/>
    </row>
    <row r="29" spans="1:9" x14ac:dyDescent="0.25">
      <c r="A29" s="1"/>
      <c r="B29" s="99" t="s">
        <v>84</v>
      </c>
      <c r="C29" s="100"/>
      <c r="D29" s="100"/>
      <c r="E29" s="100"/>
      <c r="F29" s="101"/>
      <c r="G29" s="10">
        <f>'Fane 7. Gen. inv. i 2015'!F47</f>
        <v>1131438.9133333331</v>
      </c>
      <c r="H29" s="3" t="s">
        <v>4</v>
      </c>
      <c r="I29" s="1"/>
    </row>
    <row r="30" spans="1:9" x14ac:dyDescent="0.25">
      <c r="A30" s="1"/>
      <c r="B30" s="96" t="s">
        <v>81</v>
      </c>
      <c r="C30" s="97"/>
      <c r="D30" s="97"/>
      <c r="E30" s="97"/>
      <c r="F30" s="98"/>
      <c r="G30" s="18">
        <f>G29-G27+G29-G28</f>
        <v>470054.82666666619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>
      <selection activeCell="L19" sqref="L19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39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41</v>
      </c>
      <c r="C9" s="103"/>
      <c r="D9" s="103"/>
      <c r="E9" s="103"/>
      <c r="F9" s="104"/>
      <c r="G9" s="45">
        <v>38646649</v>
      </c>
      <c r="H9" s="6" t="s">
        <v>4</v>
      </c>
      <c r="I9" s="1"/>
    </row>
    <row r="10" spans="1:9" x14ac:dyDescent="0.25">
      <c r="A10" s="1"/>
      <c r="B10" s="96" t="s">
        <v>42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43</v>
      </c>
      <c r="C11" s="100"/>
      <c r="D11" s="101"/>
      <c r="E11" s="46">
        <v>20171462</v>
      </c>
      <c r="F11" s="3" t="s">
        <v>4</v>
      </c>
      <c r="G11" s="9"/>
      <c r="H11" s="13"/>
      <c r="I11" s="1"/>
    </row>
    <row r="12" spans="1:9" x14ac:dyDescent="0.25">
      <c r="A12" s="1"/>
      <c r="B12" s="99" t="s">
        <v>44</v>
      </c>
      <c r="C12" s="100"/>
      <c r="D12" s="101"/>
      <c r="E12" s="46">
        <v>2844134</v>
      </c>
      <c r="F12" s="3" t="s">
        <v>4</v>
      </c>
      <c r="G12" s="4"/>
      <c r="H12" s="14"/>
      <c r="I12" s="1"/>
    </row>
    <row r="13" spans="1:9" x14ac:dyDescent="0.25">
      <c r="A13" s="1"/>
      <c r="B13" s="99" t="s">
        <v>45</v>
      </c>
      <c r="C13" s="100"/>
      <c r="D13" s="101"/>
      <c r="E13" s="46">
        <v>523344</v>
      </c>
      <c r="F13" s="3" t="s">
        <v>4</v>
      </c>
      <c r="G13" s="4"/>
      <c r="H13" s="14"/>
      <c r="I13" s="1"/>
    </row>
    <row r="14" spans="1:9" x14ac:dyDescent="0.25">
      <c r="A14" s="1"/>
      <c r="B14" s="99" t="s">
        <v>46</v>
      </c>
      <c r="C14" s="100"/>
      <c r="D14" s="101"/>
      <c r="E14" s="46">
        <v>1487240</v>
      </c>
      <c r="F14" s="3" t="s">
        <v>4</v>
      </c>
      <c r="G14" s="4"/>
      <c r="H14" s="14"/>
      <c r="I14" s="1"/>
    </row>
    <row r="15" spans="1:9" x14ac:dyDescent="0.25">
      <c r="A15" s="1"/>
      <c r="B15" s="102" t="s">
        <v>47</v>
      </c>
      <c r="C15" s="103"/>
      <c r="D15" s="104"/>
      <c r="E15" s="17">
        <f>SUM(E11:E14)</f>
        <v>25026180</v>
      </c>
      <c r="F15" s="6" t="s">
        <v>4</v>
      </c>
      <c r="G15" s="4"/>
      <c r="H15" s="14"/>
      <c r="I15" s="1"/>
    </row>
    <row r="16" spans="1:9" x14ac:dyDescent="0.25">
      <c r="A16" s="1"/>
      <c r="B16" s="99" t="s">
        <v>48</v>
      </c>
      <c r="C16" s="100"/>
      <c r="D16" s="101"/>
      <c r="E16" s="46">
        <v>452387</v>
      </c>
      <c r="F16" s="3" t="s">
        <v>4</v>
      </c>
      <c r="G16" s="4"/>
      <c r="H16" s="14"/>
      <c r="I16" s="1"/>
    </row>
    <row r="17" spans="1:9" x14ac:dyDescent="0.25">
      <c r="A17" s="1"/>
      <c r="B17" s="99" t="s">
        <v>49</v>
      </c>
      <c r="C17" s="100"/>
      <c r="D17" s="101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9" t="s">
        <v>50</v>
      </c>
      <c r="C18" s="100"/>
      <c r="D18" s="101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2" t="s">
        <v>51</v>
      </c>
      <c r="C19" s="103"/>
      <c r="D19" s="104"/>
      <c r="E19" s="17">
        <f>SUM(E16:E18)</f>
        <v>452387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6" t="s">
        <v>52</v>
      </c>
      <c r="C20" s="117"/>
      <c r="D20" s="118"/>
      <c r="E20" s="46">
        <v>-1486729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6" t="s">
        <v>53</v>
      </c>
      <c r="C21" s="117"/>
      <c r="D21" s="118"/>
      <c r="E21" s="46">
        <v>-25220342</v>
      </c>
      <c r="F21" s="3" t="s">
        <v>4</v>
      </c>
      <c r="G21" s="4"/>
      <c r="H21" s="14"/>
      <c r="I21" s="1"/>
    </row>
    <row r="22" spans="1:9" x14ac:dyDescent="0.25">
      <c r="A22" s="1"/>
      <c r="B22" s="99" t="s">
        <v>54</v>
      </c>
      <c r="C22" s="100"/>
      <c r="D22" s="101"/>
      <c r="E22" s="46">
        <v>-4841274</v>
      </c>
      <c r="F22" s="3" t="s">
        <v>4</v>
      </c>
      <c r="G22" s="4"/>
      <c r="H22" s="14"/>
      <c r="I22" s="1"/>
    </row>
    <row r="23" spans="1:9" x14ac:dyDescent="0.25">
      <c r="A23" s="1"/>
      <c r="B23" s="99" t="s">
        <v>55</v>
      </c>
      <c r="C23" s="100"/>
      <c r="D23" s="101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6" t="s">
        <v>56</v>
      </c>
      <c r="C24" s="117"/>
      <c r="D24" s="118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6" t="s">
        <v>57</v>
      </c>
      <c r="C25" s="117"/>
      <c r="D25" s="11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6" t="s">
        <v>58</v>
      </c>
      <c r="C26" s="117"/>
      <c r="D26" s="118"/>
      <c r="E26" s="46">
        <v>-64940</v>
      </c>
      <c r="F26" s="3" t="s">
        <v>4</v>
      </c>
      <c r="G26" s="4"/>
      <c r="H26" s="14"/>
      <c r="I26" s="1"/>
    </row>
    <row r="27" spans="1:9" x14ac:dyDescent="0.25">
      <c r="A27" s="1"/>
      <c r="B27" s="102" t="s">
        <v>59</v>
      </c>
      <c r="C27" s="103"/>
      <c r="D27" s="104"/>
      <c r="E27" s="17">
        <f>SUM(E20:E26)</f>
        <v>-31613285</v>
      </c>
      <c r="F27" s="6" t="s">
        <v>4</v>
      </c>
      <c r="G27" s="5"/>
      <c r="H27" s="15"/>
      <c r="I27" s="1"/>
    </row>
    <row r="28" spans="1:9" x14ac:dyDescent="0.25">
      <c r="A28" s="1"/>
      <c r="B28" s="102" t="s">
        <v>60</v>
      </c>
      <c r="C28" s="103"/>
      <c r="D28" s="104"/>
      <c r="E28" s="17">
        <f>E15+E19+E27</f>
        <v>-6134718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6" t="s">
        <v>61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2" t="s">
        <v>61</v>
      </c>
      <c r="C30" s="103"/>
      <c r="D30" s="104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9" t="s">
        <v>140</v>
      </c>
      <c r="C31" s="97"/>
      <c r="D31" s="97"/>
      <c r="E31" s="97"/>
      <c r="F31" s="97"/>
      <c r="G31" s="97"/>
      <c r="H31" s="98"/>
      <c r="I31" s="1"/>
    </row>
    <row r="32" spans="1:9" ht="30" customHeight="1" x14ac:dyDescent="0.25">
      <c r="A32" s="1"/>
      <c r="B32" s="116" t="s">
        <v>141</v>
      </c>
      <c r="C32" s="117"/>
      <c r="D32" s="118"/>
      <c r="E32" s="46">
        <v>36450085</v>
      </c>
      <c r="F32" s="3" t="s">
        <v>4</v>
      </c>
      <c r="G32" s="9"/>
      <c r="H32" s="13"/>
      <c r="I32" s="1"/>
    </row>
    <row r="33" spans="1:9" x14ac:dyDescent="0.25">
      <c r="A33" s="1"/>
      <c r="B33" s="99" t="s">
        <v>62</v>
      </c>
      <c r="C33" s="100"/>
      <c r="D33" s="101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6" t="s">
        <v>63</v>
      </c>
      <c r="C34" s="117"/>
      <c r="D34" s="118"/>
      <c r="E34" s="46">
        <v>2937629</v>
      </c>
      <c r="F34" s="3" t="s">
        <v>4</v>
      </c>
      <c r="G34" s="5"/>
      <c r="H34" s="15"/>
      <c r="I34" s="1"/>
    </row>
    <row r="35" spans="1:9" x14ac:dyDescent="0.25">
      <c r="A35" s="1"/>
      <c r="B35" s="102" t="s">
        <v>64</v>
      </c>
      <c r="C35" s="103"/>
      <c r="D35" s="104"/>
      <c r="E35" s="17">
        <f>SUM(E32:E34)</f>
        <v>39387714</v>
      </c>
      <c r="F35" s="6" t="s">
        <v>4</v>
      </c>
      <c r="G35" s="17">
        <f>-E35</f>
        <v>-39387714</v>
      </c>
      <c r="H35" s="6" t="s">
        <v>4</v>
      </c>
      <c r="I35" s="1"/>
    </row>
    <row r="36" spans="1:9" x14ac:dyDescent="0.25">
      <c r="A36" s="1"/>
      <c r="B36" s="96" t="s">
        <v>40</v>
      </c>
      <c r="C36" s="97"/>
      <c r="D36" s="97"/>
      <c r="E36" s="97"/>
      <c r="F36" s="98"/>
      <c r="G36" s="18">
        <f>$G$9+$G$28+$G$30+$G$35</f>
        <v>-741065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2016-12-13T11:08:51Z</dcterms:modified>
</cp:coreProperties>
</file>