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12" i="34" l="1"/>
  <c r="E18" i="34" l="1"/>
  <c r="E20" i="34" s="1"/>
  <c r="G21" i="34" s="1"/>
  <c r="G22" i="34" s="1"/>
  <c r="C27" i="15" s="1"/>
  <c r="E27" i="15" s="1"/>
  <c r="C16" i="23" l="1"/>
  <c r="C17" i="22"/>
  <c r="C17" i="15"/>
  <c r="C21" i="2"/>
  <c r="G12" i="34" l="1"/>
  <c r="C25" i="22" s="1"/>
  <c r="E25" i="22" s="1"/>
  <c r="G10" i="30" l="1"/>
  <c r="G12" i="30"/>
  <c r="E10" i="11" l="1"/>
  <c r="G36" i="11"/>
  <c r="F36" i="11"/>
  <c r="D10" i="20" s="1"/>
  <c r="C32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0" i="22"/>
  <c r="C19" i="23"/>
  <c r="C22" i="23" s="1"/>
  <c r="C20" i="15"/>
  <c r="C23" i="15" s="1"/>
  <c r="C23" i="22" l="1"/>
  <c r="E23" i="22" s="1"/>
  <c r="C27" i="2"/>
  <c r="E27" i="2" s="1"/>
  <c r="E23" i="15"/>
  <c r="E22" i="23"/>
  <c r="G11" i="10"/>
  <c r="E32" i="2" l="1"/>
  <c r="G13" i="10"/>
  <c r="C25" i="15" s="1"/>
  <c r="E35" i="11"/>
  <c r="E25" i="15" l="1"/>
  <c r="D12" i="20"/>
  <c r="C10" i="2" s="1"/>
  <c r="C16" i="2" s="1"/>
  <c r="C12" i="15" l="1"/>
  <c r="C12" i="22" s="1"/>
  <c r="C11" i="23" s="1"/>
  <c r="E34" i="11"/>
  <c r="E36" i="11" l="1"/>
  <c r="F10" i="20" s="1"/>
  <c r="F11" i="20" s="1"/>
  <c r="F12" i="20" s="1"/>
  <c r="C11" i="2" s="1"/>
  <c r="C17" i="2" s="1"/>
  <c r="C34" i="2"/>
  <c r="E34" i="2" s="1"/>
  <c r="C13" i="15" l="1"/>
  <c r="C13" i="22" s="1"/>
  <c r="C12" i="23" s="1"/>
  <c r="C14" i="2"/>
  <c r="C15" i="2" s="1"/>
  <c r="C18" i="2" l="1"/>
  <c r="E18" i="2" s="1"/>
  <c r="E35" i="2" s="1"/>
  <c r="C9" i="15" l="1"/>
  <c r="C10" i="15" l="1"/>
  <c r="C14" i="15" l="1"/>
  <c r="E14" i="15" s="1"/>
  <c r="E28" i="15" s="1"/>
  <c r="C9" i="22" l="1"/>
  <c r="C10" i="22" l="1"/>
  <c r="C14" i="22" l="1"/>
  <c r="E14" i="22" s="1"/>
  <c r="E26" i="22" s="1"/>
  <c r="C8" i="23" l="1"/>
  <c r="C9" i="23" l="1"/>
  <c r="C13" i="23" s="1"/>
  <c r="E13" i="23" s="1"/>
  <c r="E23" i="23" s="1"/>
</calcChain>
</file>

<file path=xl/sharedStrings.xml><?xml version="1.0" encoding="utf-8"?>
<sst xmlns="http://schemas.openxmlformats.org/spreadsheetml/2006/main" count="379" uniqueCount="155">
  <si>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</si>
  <si>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</si>
  <si>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</si>
  <si>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</si>
  <si>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</si>
  <si>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</si>
  <si>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</si>
  <si>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</si>
  <si>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</si>
  <si>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</si>
  <si>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</si>
  <si>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</si>
  <si>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</si>
  <si>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</si>
  <si>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</si>
  <si>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</si>
  <si>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</si>
  <si>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</si>
  <si>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</si>
  <si>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</si>
  <si>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</si>
  <si>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</si>
  <si>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</si>
  <si>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</si>
  <si>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</si>
  <si>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</si>
  <si>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</si>
  <si>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</si>
  <si>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</si>
  <si>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</si>
  <si>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</si>
  <si>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</si>
  <si>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</si>
  <si>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</si>
  <si>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</si>
  <si>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</si>
  <si>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</si>
  <si>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</si>
  <si>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</si>
  <si>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</si>
  <si>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</si>
  <si>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</si>
  <si>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</si>
  <si>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</si>
  <si>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</si>
  <si>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</si>
  <si>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</si>
  <si>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</si>
  <si>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</si>
  <si>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</si>
  <si>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</si>
  <si>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</si>
  <si>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</si>
  <si>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</si>
  <si>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</si>
  <si>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</si>
  <si>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</si>
  <si>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</si>
  <si>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</si>
  <si>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</si>
  <si>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</si>
  <si>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</si>
  <si>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</si>
  <si>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</si>
  <si>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</si>
  <si>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</si>
  <si>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</si>
  <si>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</si>
  <si>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</si>
  <si>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</si>
  <si>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</si>
  <si>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</si>
  <si>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</si>
  <si>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</si>
  <si>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</si>
  <si>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</si>
  <si>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</si>
  <si>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</si>
  <si>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</si>
  <si>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</si>
  <si>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</si>
  <si>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</si>
  <si>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</si>
  <si>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</si>
  <si>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</si>
  <si>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</si>
  <si>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</si>
  <si>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</si>
  <si>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</si>
  <si>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</si>
  <si>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</si>
  <si>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</si>
  <si>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</si>
  <si>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</si>
  <si>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</si>
  <si>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</si>
  <si>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</si>
  <si>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</si>
  <si>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</si>
  <si>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</si>
  <si>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</si>
  <si>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</si>
  <si>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</si>
  <si>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</si>
  <si>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</si>
  <si>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</si>
  <si>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</si>
  <si>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</si>
  <si>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</si>
  <si>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</si>
  <si>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</si>
  <si>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</si>
  <si>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</si>
  <si>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</si>
  <si>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</si>
  <si>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</si>
  <si>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</si>
  <si>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</si>
  <si>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</si>
  <si>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</si>
  <si>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</si>
  <si>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</si>
  <si>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</si>
  <si>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</si>
  <si>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</si>
  <si>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</si>
  <si>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</si>
  <si>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</si>
  <si>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</si>
  <si>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</si>
  <si>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</si>
  <si>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</si>
  <si>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</si>
  <si>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</si>
  <si>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</si>
  <si>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</si>
  <si>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</si>
  <si>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Ledningsnet ≤ Ø 200 mm</t>
  </si>
  <si>
    <t>Strømpeforing Ø 200 mm &lt; Ledningsnet ≤ Ø 500 mm</t>
  </si>
  <si>
    <t>Brønde</t>
  </si>
  <si>
    <t>Ø 200 mm &lt; Ledningsnet ≤ Ø 500 mm</t>
  </si>
  <si>
    <t>Stik</t>
  </si>
  <si>
    <t>Pumpestationer i brønde (&lt; 6,25 m2), Mek/EL</t>
  </si>
  <si>
    <t>Pumpestationer i brønde (&lt; 6,25 m2), Konstruktioner</t>
  </si>
  <si>
    <t>Beluftningstanke, Mek/EL</t>
  </si>
  <si>
    <t>Sand- og fedtfang, Mek/EL</t>
  </si>
  <si>
    <t>Forsinkelsesbassiner, lukkede med automatisk rensning og SRO Miljøklasse A (5.000-10.000 m3) - Konstruktionre</t>
  </si>
  <si>
    <t>Forsinkelsesbassiner, lukkede med automatisk rensning og SRO Miljøklasse A (5.000-10.000 m3) - SRO</t>
  </si>
  <si>
    <t>Ø 500 mm &lt; Ledningsnet ≤ Ø 800 mm</t>
  </si>
  <si>
    <t>Pumpestationer i brønde (&lt; 6,25 m2), SRO</t>
  </si>
  <si>
    <t>Periodevise driftsomkostninger under prisloftsbekendtgørelsen</t>
  </si>
  <si>
    <t>Ingen bortfald eller nedsættelse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</si>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</sst>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85851883.943402544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88697913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4000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-2842029.0565974563</v>
      </c>
      <c r="F12" s="25" t="s">
        <v>2</v>
      </c>
      <c r="G12" s="17">
        <f>E12</f>
        <v>-2842029.0565974563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-2842029.0565974563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-1421014.5282987282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-1421014.5282987282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-1494284.3917274696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1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0" t="s">
        <v>137</v>
      </c>
      <c r="C10" s="61">
        <v>75</v>
      </c>
      <c r="D10" s="11">
        <v>102432.96000000001</v>
      </c>
      <c r="E10" s="11">
        <f>D10/C10</f>
        <v>1365.7728000000002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0" t="s">
        <v>138</v>
      </c>
      <c r="C11" s="61">
        <v>50</v>
      </c>
      <c r="D11" s="11">
        <v>3296.45</v>
      </c>
      <c r="E11" s="11">
        <f t="shared" ref="E11:E33" si="0">D11/C11</f>
        <v>65.929000000000002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60" t="s">
        <v>139</v>
      </c>
      <c r="C12" s="61">
        <v>75</v>
      </c>
      <c r="D12" s="11">
        <v>112978</v>
      </c>
      <c r="E12" s="11">
        <f t="shared" si="0"/>
        <v>1506.3733333333332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0" t="s">
        <v>140</v>
      </c>
      <c r="C13" s="61">
        <v>75</v>
      </c>
      <c r="D13" s="11">
        <v>99550.64</v>
      </c>
      <c r="E13" s="11">
        <f t="shared" si="0"/>
        <v>1327.3418666666666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60" t="s">
        <v>141</v>
      </c>
      <c r="C14" s="61">
        <v>75</v>
      </c>
      <c r="D14" s="11">
        <v>124932.87</v>
      </c>
      <c r="E14" s="11">
        <f t="shared" si="0"/>
        <v>1665.7716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0" t="s">
        <v>142</v>
      </c>
      <c r="C15" s="61">
        <v>20</v>
      </c>
      <c r="D15" s="11">
        <v>10610.19</v>
      </c>
      <c r="E15" s="11">
        <f t="shared" si="0"/>
        <v>530.5095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0" t="s">
        <v>143</v>
      </c>
      <c r="C16" s="61">
        <v>50</v>
      </c>
      <c r="D16" s="11">
        <v>8057.12</v>
      </c>
      <c r="E16" s="11">
        <f t="shared" si="0"/>
        <v>161.14240000000001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0" t="s">
        <v>140</v>
      </c>
      <c r="C17" s="61">
        <v>75</v>
      </c>
      <c r="D17" s="11">
        <v>460373.23</v>
      </c>
      <c r="E17" s="11">
        <f t="shared" si="0"/>
        <v>6138.3097333333335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60" t="s">
        <v>139</v>
      </c>
      <c r="C18" s="61">
        <v>75</v>
      </c>
      <c r="D18" s="11">
        <v>237161.97</v>
      </c>
      <c r="E18" s="11">
        <f t="shared" si="0"/>
        <v>3162.1596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0" t="s">
        <v>140</v>
      </c>
      <c r="C19" s="61">
        <v>75</v>
      </c>
      <c r="D19" s="11">
        <v>2523262</v>
      </c>
      <c r="E19" s="11">
        <f t="shared" si="0"/>
        <v>33643.493333333332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60" t="s">
        <v>139</v>
      </c>
      <c r="C20" s="61">
        <v>75</v>
      </c>
      <c r="D20" s="11">
        <v>796820</v>
      </c>
      <c r="E20" s="11">
        <f t="shared" si="0"/>
        <v>10624.266666666666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60" t="s">
        <v>144</v>
      </c>
      <c r="C21" s="61">
        <v>20</v>
      </c>
      <c r="D21" s="11">
        <v>744401.49</v>
      </c>
      <c r="E21" s="11">
        <f t="shared" si="0"/>
        <v>37220.074500000002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0" t="s">
        <v>145</v>
      </c>
      <c r="C22" s="61">
        <v>20</v>
      </c>
      <c r="D22" s="11">
        <v>64889.91</v>
      </c>
      <c r="E22" s="11">
        <f t="shared" si="0"/>
        <v>3244.4955</v>
      </c>
      <c r="F22" s="11">
        <v>0</v>
      </c>
      <c r="G22" s="11">
        <v>0</v>
      </c>
      <c r="H22" s="22" t="s">
        <v>2</v>
      </c>
      <c r="I22" s="1"/>
    </row>
    <row r="23" spans="1:9" ht="51.75" x14ac:dyDescent="0.25">
      <c r="A23" s="1"/>
      <c r="B23" s="60" t="s">
        <v>146</v>
      </c>
      <c r="C23" s="61">
        <v>75</v>
      </c>
      <c r="D23" s="11">
        <v>22553.17</v>
      </c>
      <c r="E23" s="11">
        <f t="shared" si="0"/>
        <v>300.70893333333333</v>
      </c>
      <c r="F23" s="11">
        <v>0</v>
      </c>
      <c r="G23" s="11">
        <v>0</v>
      </c>
      <c r="H23" s="22" t="s">
        <v>2</v>
      </c>
      <c r="I23" s="1"/>
    </row>
    <row r="24" spans="1:9" ht="51.75" x14ac:dyDescent="0.25">
      <c r="A24" s="1"/>
      <c r="B24" s="60" t="s">
        <v>147</v>
      </c>
      <c r="C24" s="61">
        <v>10</v>
      </c>
      <c r="D24" s="11">
        <v>1161.83</v>
      </c>
      <c r="E24" s="11">
        <f t="shared" si="0"/>
        <v>116.18299999999999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0" t="s">
        <v>140</v>
      </c>
      <c r="C25" s="61">
        <v>75</v>
      </c>
      <c r="D25" s="11">
        <v>832201.04</v>
      </c>
      <c r="E25" s="11">
        <f t="shared" si="0"/>
        <v>11096.013866666668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0" t="s">
        <v>148</v>
      </c>
      <c r="C26" s="61">
        <v>75</v>
      </c>
      <c r="D26" s="11">
        <v>877184.88</v>
      </c>
      <c r="E26" s="11">
        <f t="shared" si="0"/>
        <v>11695.7984</v>
      </c>
      <c r="F26" s="11">
        <v>0</v>
      </c>
      <c r="G26" s="11">
        <v>0</v>
      </c>
      <c r="H26" s="22" t="s">
        <v>2</v>
      </c>
      <c r="I26" s="1"/>
    </row>
    <row r="27" spans="1:9" x14ac:dyDescent="0.25">
      <c r="A27" s="1"/>
      <c r="B27" s="60" t="s">
        <v>139</v>
      </c>
      <c r="C27" s="61">
        <v>75</v>
      </c>
      <c r="D27" s="11">
        <v>472330.32</v>
      </c>
      <c r="E27" s="11">
        <f t="shared" si="0"/>
        <v>6297.7376000000004</v>
      </c>
      <c r="F27" s="11">
        <v>0</v>
      </c>
      <c r="G27" s="11">
        <v>0</v>
      </c>
      <c r="H27" s="22" t="s">
        <v>2</v>
      </c>
      <c r="I27" s="1"/>
    </row>
    <row r="28" spans="1:9" ht="26.25" x14ac:dyDescent="0.25">
      <c r="A28" s="1"/>
      <c r="B28" s="60" t="s">
        <v>149</v>
      </c>
      <c r="C28" s="61">
        <v>10</v>
      </c>
      <c r="D28" s="11">
        <v>67475.759999999995</v>
      </c>
      <c r="E28" s="11">
        <f t="shared" si="0"/>
        <v>6747.5759999999991</v>
      </c>
      <c r="F28" s="11">
        <v>0</v>
      </c>
      <c r="G28" s="11">
        <v>0</v>
      </c>
      <c r="H28" s="22" t="s">
        <v>2</v>
      </c>
      <c r="I28" s="1"/>
    </row>
    <row r="29" spans="1:9" x14ac:dyDescent="0.25">
      <c r="A29" s="1"/>
      <c r="B29" s="60" t="s">
        <v>137</v>
      </c>
      <c r="C29" s="61">
        <v>75</v>
      </c>
      <c r="D29" s="11">
        <v>1131866</v>
      </c>
      <c r="E29" s="11">
        <f t="shared" si="0"/>
        <v>15091.546666666667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60" t="s">
        <v>141</v>
      </c>
      <c r="C30" s="61">
        <v>75</v>
      </c>
      <c r="D30" s="11">
        <v>202023</v>
      </c>
      <c r="E30" s="11">
        <f t="shared" si="0"/>
        <v>2693.64</v>
      </c>
      <c r="F30" s="11">
        <v>0</v>
      </c>
      <c r="G30" s="11">
        <v>0</v>
      </c>
      <c r="H30" s="22" t="s">
        <v>2</v>
      </c>
      <c r="I30" s="1"/>
    </row>
    <row r="31" spans="1:9" x14ac:dyDescent="0.25">
      <c r="A31" s="1"/>
      <c r="B31" s="60" t="s">
        <v>139</v>
      </c>
      <c r="C31" s="61">
        <v>75</v>
      </c>
      <c r="D31" s="11">
        <v>849285</v>
      </c>
      <c r="E31" s="11">
        <f t="shared" si="0"/>
        <v>11323.8</v>
      </c>
      <c r="F31" s="11">
        <v>0</v>
      </c>
      <c r="G31" s="11">
        <v>0</v>
      </c>
      <c r="H31" s="22" t="s">
        <v>2</v>
      </c>
      <c r="I31" s="1"/>
    </row>
    <row r="32" spans="1:9" ht="26.25" x14ac:dyDescent="0.25">
      <c r="A32" s="1"/>
      <c r="B32" s="60" t="s">
        <v>143</v>
      </c>
      <c r="C32" s="61">
        <v>50</v>
      </c>
      <c r="D32" s="11">
        <v>238194</v>
      </c>
      <c r="E32" s="11">
        <f t="shared" si="0"/>
        <v>4763.88</v>
      </c>
      <c r="F32" s="11">
        <v>0</v>
      </c>
      <c r="G32" s="11">
        <v>0</v>
      </c>
      <c r="H32" s="22" t="s">
        <v>2</v>
      </c>
      <c r="I32" s="1"/>
    </row>
    <row r="33" spans="1:9" ht="26.25" x14ac:dyDescent="0.25">
      <c r="A33" s="1"/>
      <c r="B33" s="60" t="s">
        <v>142</v>
      </c>
      <c r="C33" s="61">
        <v>20</v>
      </c>
      <c r="D33" s="11">
        <v>20095</v>
      </c>
      <c r="E33" s="11">
        <f t="shared" si="0"/>
        <v>1004.75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0" t="s">
        <v>140</v>
      </c>
      <c r="C34" s="61">
        <v>75</v>
      </c>
      <c r="D34" s="11">
        <v>23454.6</v>
      </c>
      <c r="E34" s="11">
        <f t="shared" ref="E34:E35" si="1">D34/C34</f>
        <v>312.72800000000001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60" t="s">
        <v>139</v>
      </c>
      <c r="C35" s="61">
        <v>75</v>
      </c>
      <c r="D35" s="11">
        <v>6615.4</v>
      </c>
      <c r="E35" s="11">
        <f t="shared" si="1"/>
        <v>88.205333333333328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89" t="s">
        <v>131</v>
      </c>
      <c r="C36" s="90"/>
      <c r="D36" s="91"/>
      <c r="E36" s="20">
        <f>SUM(E10:E35)</f>
        <v>172188.20763333334</v>
      </c>
      <c r="F36" s="20">
        <f>SUM(F10:F35)</f>
        <v>0</v>
      </c>
      <c r="G36" s="20">
        <f>SUM(G10:G35)</f>
        <v>0</v>
      </c>
      <c r="H36" s="21" t="s">
        <v>2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</sheetData>
  <sheetProtection password="DFE9" sheet="1" objects="1" scenarios="1"/>
  <mergeCells count="3">
    <mergeCell ref="B3:H4"/>
    <mergeCell ref="B8:H8"/>
    <mergeCell ref="B36:D36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Anlægsprojekter'!F36</f>
        <v>0</v>
      </c>
      <c r="E10" s="22" t="s">
        <v>2</v>
      </c>
      <c r="F10" s="11">
        <f>SUM('Fane 8. Anlægsprojekter'!E36,'Fane 8. Anlægsprojekter'!G36)</f>
        <v>172188.20763333334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172188.20763333334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175098.18834233665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153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151</v>
      </c>
      <c r="C10" s="62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154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3" t="s">
        <v>44</v>
      </c>
      <c r="C9" s="64"/>
      <c r="D9" s="64"/>
      <c r="E9" s="65"/>
      <c r="F9" s="58">
        <v>1.7500000000000002E-2</v>
      </c>
      <c r="G9" s="59"/>
      <c r="H9" s="1"/>
    </row>
    <row r="10" spans="1:8" x14ac:dyDescent="0.25">
      <c r="A10" s="1"/>
      <c r="B10" s="63" t="s">
        <v>45</v>
      </c>
      <c r="C10" s="64"/>
      <c r="D10" s="64"/>
      <c r="E10" s="65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3" t="s">
        <v>13</v>
      </c>
      <c r="C14" s="64"/>
      <c r="D14" s="64"/>
      <c r="E14" s="65"/>
      <c r="F14" s="58">
        <v>1.024634702972667E-2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86866556.285120383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175098.18834233665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1523123.8943725922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-907465.4537676702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-752900.67076688423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-916184.15215050697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85988228.091150239</v>
      </c>
      <c r="D18" s="18" t="s">
        <v>2</v>
      </c>
      <c r="E18" s="17">
        <f>C18</f>
        <v>85988228.091150239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150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omk.'!E15</f>
        <v>5174504.4154746188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43" t="s">
        <v>152</v>
      </c>
      <c r="C26" s="11">
        <v>1678803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6853307.4154746188</v>
      </c>
      <c r="D27" s="18" t="s">
        <v>2</v>
      </c>
      <c r="E27" s="17">
        <f>C27</f>
        <v>6853307.4154746188</v>
      </c>
      <c r="F27" s="18" t="s">
        <v>2</v>
      </c>
      <c r="G27" s="1"/>
    </row>
    <row r="28" spans="1:7" ht="15" customHeight="1" x14ac:dyDescent="0.25">
      <c r="A28" s="1"/>
      <c r="B28" s="39" t="s">
        <v>50</v>
      </c>
      <c r="C28" s="40"/>
      <c r="D28" s="40"/>
      <c r="E28" s="40"/>
      <c r="F28" s="41"/>
      <c r="G28" s="1"/>
    </row>
    <row r="29" spans="1:7" ht="15" customHeight="1" x14ac:dyDescent="0.25">
      <c r="A29" s="1"/>
      <c r="B29" s="42" t="s">
        <v>81</v>
      </c>
      <c r="C29" s="7">
        <v>0</v>
      </c>
      <c r="D29" s="8" t="s">
        <v>2</v>
      </c>
      <c r="E29" s="33"/>
      <c r="F29" s="13"/>
      <c r="G29" s="1"/>
    </row>
    <row r="30" spans="1:7" ht="15" customHeight="1" x14ac:dyDescent="0.25">
      <c r="A30" s="1"/>
      <c r="B30" s="42" t="s">
        <v>51</v>
      </c>
      <c r="C30" s="7">
        <v>-1736026</v>
      </c>
      <c r="D30" s="8" t="s">
        <v>2</v>
      </c>
      <c r="E30" s="32"/>
      <c r="F30" s="13"/>
      <c r="G30" s="1"/>
    </row>
    <row r="31" spans="1:7" ht="28.5" customHeight="1" x14ac:dyDescent="0.25">
      <c r="A31" s="1"/>
      <c r="B31" s="43" t="s">
        <v>52</v>
      </c>
      <c r="C31" s="7">
        <v>17611.594574716437</v>
      </c>
      <c r="D31" s="8" t="s">
        <v>2</v>
      </c>
      <c r="E31" s="32"/>
      <c r="F31" s="13"/>
      <c r="G31" s="1"/>
    </row>
    <row r="32" spans="1:7" ht="15" customHeight="1" x14ac:dyDescent="0.25">
      <c r="A32" s="1"/>
      <c r="B32" s="44" t="s">
        <v>53</v>
      </c>
      <c r="C32" s="17">
        <f>SUM(C29:C31)</f>
        <v>-1718414.4054252836</v>
      </c>
      <c r="D32" s="18" t="s">
        <v>2</v>
      </c>
      <c r="E32" s="17">
        <f>C32</f>
        <v>-1718414.4054252836</v>
      </c>
      <c r="F32" s="18" t="s">
        <v>2</v>
      </c>
      <c r="G32" s="1"/>
    </row>
    <row r="33" spans="1:7" x14ac:dyDescent="0.25">
      <c r="A33" s="1"/>
      <c r="B33" s="39" t="s">
        <v>15</v>
      </c>
      <c r="C33" s="40"/>
      <c r="D33" s="40"/>
      <c r="E33" s="40"/>
      <c r="F33" s="41"/>
      <c r="G33" s="1"/>
    </row>
    <row r="34" spans="1:7" ht="15" customHeight="1" x14ac:dyDescent="0.25">
      <c r="A34" s="1"/>
      <c r="B34" s="44" t="s">
        <v>24</v>
      </c>
      <c r="C34" s="17">
        <f>'Fane 6. Hist. over el. underdæk'!G13</f>
        <v>0</v>
      </c>
      <c r="D34" s="18" t="s">
        <v>2</v>
      </c>
      <c r="E34" s="17">
        <f>C34</f>
        <v>0</v>
      </c>
      <c r="F34" s="18" t="s">
        <v>2</v>
      </c>
      <c r="G34" s="1"/>
    </row>
    <row r="35" spans="1:7" x14ac:dyDescent="0.25">
      <c r="A35" s="1"/>
      <c r="B35" s="39" t="s">
        <v>33</v>
      </c>
      <c r="C35" s="40"/>
      <c r="D35" s="41"/>
      <c r="E35" s="20">
        <f>SUM(E18,E22,E27,E32,E34)</f>
        <v>91123121.101199582</v>
      </c>
      <c r="F35" s="21" t="s">
        <v>2</v>
      </c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85988228.091150239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1453201.0547404389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-895955.22780405206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-750312.19826078776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-449832.83480063145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85345328.885025218</v>
      </c>
      <c r="D14" s="18" t="s">
        <v>2</v>
      </c>
      <c r="E14" s="17">
        <f>C14</f>
        <v>85345328.885025218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150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</f>
        <v>5261953.5400961395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152</v>
      </c>
      <c r="C22" s="11">
        <v>1678803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6940756.5400961395</v>
      </c>
      <c r="D23" s="18" t="s">
        <v>2</v>
      </c>
      <c r="E23" s="17">
        <f>C23</f>
        <v>6940756.5400961395</v>
      </c>
      <c r="F23" s="18" t="s">
        <v>2</v>
      </c>
      <c r="G23" s="1"/>
    </row>
    <row r="24" spans="1:7" x14ac:dyDescent="0.25">
      <c r="A24" s="1"/>
      <c r="B24" s="89" t="s">
        <v>15</v>
      </c>
      <c r="C24" s="90"/>
      <c r="D24" s="90"/>
      <c r="E24" s="90"/>
      <c r="F24" s="91"/>
      <c r="G24" s="1"/>
    </row>
    <row r="25" spans="1:7" ht="15" customHeight="1" x14ac:dyDescent="0.25">
      <c r="A25" s="1"/>
      <c r="B25" s="29" t="s">
        <v>24</v>
      </c>
      <c r="C25" s="17">
        <f>IF('Fane 6. Hist. over el. underdæk'!G12&gt;1,'Fane 6. Hist. over el. underdæk'!G13,0)</f>
        <v>0</v>
      </c>
      <c r="D25" s="18" t="s">
        <v>2</v>
      </c>
      <c r="E25" s="17">
        <f>C25</f>
        <v>0</v>
      </c>
      <c r="F25" s="18" t="s">
        <v>2</v>
      </c>
      <c r="G25" s="1"/>
    </row>
    <row r="26" spans="1:7" x14ac:dyDescent="0.25">
      <c r="A26" s="1"/>
      <c r="B26" s="89" t="s">
        <v>116</v>
      </c>
      <c r="C26" s="90"/>
      <c r="D26" s="90"/>
      <c r="E26" s="90"/>
      <c r="F26" s="91"/>
      <c r="G26" s="1"/>
    </row>
    <row r="27" spans="1:7" ht="15" customHeight="1" x14ac:dyDescent="0.25">
      <c r="A27" s="1"/>
      <c r="B27" s="29" t="s">
        <v>108</v>
      </c>
      <c r="C27" s="17">
        <f>'Fane 7. Kontrol af ØR2017'!G22</f>
        <v>-1494284.3917274696</v>
      </c>
      <c r="D27" s="18" t="s">
        <v>2</v>
      </c>
      <c r="E27" s="17">
        <f>C27</f>
        <v>-1494284.3917274696</v>
      </c>
      <c r="F27" s="18" t="s">
        <v>2</v>
      </c>
      <c r="G27" s="1"/>
    </row>
    <row r="28" spans="1:7" x14ac:dyDescent="0.25">
      <c r="A28" s="1"/>
      <c r="B28" s="39" t="s">
        <v>56</v>
      </c>
      <c r="C28" s="40"/>
      <c r="D28" s="41"/>
      <c r="E28" s="20">
        <f>SUM(E14,E18,E23,E25,E27)</f>
        <v>90791801.03339389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7">
    <mergeCell ref="B3:F4"/>
    <mergeCell ref="B5:F5"/>
    <mergeCell ref="B26:F26"/>
    <mergeCell ref="B24:F24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85345328.885025218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1442336.058156926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-889256.53290748782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-747732.62492316705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-453455.32512429584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84697220.460227191</v>
      </c>
      <c r="D14" s="18" t="s">
        <v>2</v>
      </c>
      <c r="E14" s="17">
        <f>C14</f>
        <v>84697220.460227191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150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omk.'!E15*(1+Prisudvikling2019)^2</f>
        <v>5350880.5549237635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43" t="s">
        <v>152</v>
      </c>
      <c r="C22" s="11">
        <v>1678803</v>
      </c>
      <c r="D22" s="8" t="s">
        <v>2</v>
      </c>
      <c r="E22" s="14"/>
      <c r="F22" s="13"/>
      <c r="G22" s="1"/>
    </row>
    <row r="23" spans="1:7" ht="15" customHeight="1" x14ac:dyDescent="0.25">
      <c r="A23" s="1"/>
      <c r="B23" s="29" t="s">
        <v>80</v>
      </c>
      <c r="C23" s="17">
        <f>SUM(C20:C22)</f>
        <v>7029683.5549237635</v>
      </c>
      <c r="D23" s="18" t="s">
        <v>2</v>
      </c>
      <c r="E23" s="17">
        <f>C23</f>
        <v>7029683.5549237635</v>
      </c>
      <c r="F23" s="18" t="s">
        <v>2</v>
      </c>
      <c r="G23" s="1"/>
    </row>
    <row r="24" spans="1:7" ht="15" customHeight="1" x14ac:dyDescent="0.25">
      <c r="A24" s="1"/>
      <c r="B24" s="39" t="s">
        <v>116</v>
      </c>
      <c r="C24" s="40"/>
      <c r="D24" s="40"/>
      <c r="E24" s="40"/>
      <c r="F24" s="41"/>
      <c r="G24" s="1"/>
    </row>
    <row r="25" spans="1:7" ht="15" customHeight="1" x14ac:dyDescent="0.25">
      <c r="A25" s="1"/>
      <c r="B25" s="29" t="s">
        <v>108</v>
      </c>
      <c r="C25" s="17">
        <f>'Fane 2.2. Økonomisk ramme 2020'!C27*(1+Prisudvikling2019)</f>
        <v>-1519537.7979476638</v>
      </c>
      <c r="D25" s="18" t="s">
        <v>2</v>
      </c>
      <c r="E25" s="17">
        <f>C25</f>
        <v>-1519537.7979476638</v>
      </c>
      <c r="F25" s="18" t="s">
        <v>2</v>
      </c>
      <c r="G25" s="1"/>
    </row>
    <row r="26" spans="1:7" x14ac:dyDescent="0.25">
      <c r="A26" s="1"/>
      <c r="B26" s="39" t="s">
        <v>68</v>
      </c>
      <c r="C26" s="40"/>
      <c r="D26" s="41"/>
      <c r="E26" s="20">
        <f>SUM(E14,E18,E23,E25)</f>
        <v>90207366.217203289</v>
      </c>
      <c r="F26" s="21" t="s">
        <v>2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84697220.460227191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1431383.0257778394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-882503.56050333381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-745161.92015868111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-457106.98725386203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84043831.01808916</v>
      </c>
      <c r="D13" s="18" t="s">
        <v>2</v>
      </c>
      <c r="E13" s="17">
        <f>C13</f>
        <v>84043831.01808916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150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omk.'!E15*(1+Prisudvikling2019)^3</f>
        <v>5441310.4363019746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3" t="s">
        <v>152</v>
      </c>
      <c r="C21" s="11">
        <v>1678803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7120113.4363019746</v>
      </c>
      <c r="D22" s="18" t="s">
        <v>2</v>
      </c>
      <c r="E22" s="17">
        <f>C22</f>
        <v>7120113.4363019746</v>
      </c>
      <c r="F22" s="18" t="s">
        <v>2</v>
      </c>
      <c r="G22" s="1"/>
    </row>
    <row r="23" spans="1:7" x14ac:dyDescent="0.25">
      <c r="A23" s="1"/>
      <c r="B23" s="39" t="s">
        <v>78</v>
      </c>
      <c r="C23" s="40"/>
      <c r="D23" s="41"/>
      <c r="E23" s="20">
        <f>SUM(E13,E17,E22)</f>
        <v>91163944.454391137</v>
      </c>
      <c r="F23" s="21" t="s">
        <v>2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32</v>
      </c>
      <c r="C9" s="64"/>
      <c r="D9" s="64"/>
      <c r="E9" s="64"/>
      <c r="F9" s="65"/>
      <c r="G9" s="11">
        <v>90976786.772378907</v>
      </c>
      <c r="H9" s="22" t="s">
        <v>2</v>
      </c>
      <c r="I9" s="1"/>
    </row>
    <row r="10" spans="1:9" x14ac:dyDescent="0.25">
      <c r="A10" s="1"/>
      <c r="B10" s="47" t="s">
        <v>73</v>
      </c>
      <c r="C10" s="64"/>
      <c r="D10" s="64"/>
      <c r="E10" s="64"/>
      <c r="F10" s="65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4"/>
      <c r="D11" s="64"/>
      <c r="E11" s="64"/>
      <c r="F11" s="65"/>
      <c r="G11" s="11">
        <v>4110230.4872585242</v>
      </c>
      <c r="H11" s="22" t="s">
        <v>2</v>
      </c>
      <c r="I11" s="1"/>
    </row>
    <row r="12" spans="1:9" x14ac:dyDescent="0.25">
      <c r="A12" s="1"/>
      <c r="B12" s="47" t="s">
        <v>75</v>
      </c>
      <c r="C12" s="64"/>
      <c r="D12" s="64"/>
      <c r="E12" s="64"/>
      <c r="F12" s="65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86866556.285120383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57653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1994604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2324735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626950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5003942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5174504.4154746188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82</v>
      </c>
      <c r="C9" s="64"/>
      <c r="D9" s="64"/>
      <c r="E9" s="64"/>
      <c r="F9" s="65"/>
      <c r="G9" s="53">
        <v>755052.57059307443</v>
      </c>
      <c r="H9" s="22" t="s">
        <v>2</v>
      </c>
      <c r="I9" s="1"/>
    </row>
    <row r="10" spans="1:9" x14ac:dyDescent="0.25">
      <c r="A10" s="1"/>
      <c r="B10" s="63" t="s">
        <v>83</v>
      </c>
      <c r="C10" s="64"/>
      <c r="D10" s="64"/>
      <c r="E10" s="64"/>
      <c r="F10" s="65"/>
      <c r="G10" s="53">
        <f>G9/GenereltKravDrift2018</f>
        <v>37752628.529653721</v>
      </c>
      <c r="H10" s="22" t="s">
        <v>2</v>
      </c>
      <c r="I10" s="1"/>
    </row>
    <row r="11" spans="1:9" x14ac:dyDescent="0.25">
      <c r="A11" s="1"/>
      <c r="B11" s="63" t="s">
        <v>84</v>
      </c>
      <c r="C11" s="64"/>
      <c r="D11" s="64"/>
      <c r="E11" s="64"/>
      <c r="F11" s="65"/>
      <c r="G11" s="53">
        <v>915101.52622829156</v>
      </c>
      <c r="H11" s="22" t="s">
        <v>2</v>
      </c>
      <c r="I11" s="1"/>
    </row>
    <row r="12" spans="1:9" x14ac:dyDescent="0.25">
      <c r="A12" s="1"/>
      <c r="B12" s="63" t="s">
        <v>85</v>
      </c>
      <c r="C12" s="64"/>
      <c r="D12" s="64"/>
      <c r="E12" s="64"/>
      <c r="F12" s="65"/>
      <c r="G12" s="53">
        <f>G11/GenereltKravAnlæg2018</f>
        <v>51700651.199338503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3" t="s">
        <v>17</v>
      </c>
      <c r="C9" s="64"/>
      <c r="D9" s="64"/>
      <c r="E9" s="64"/>
      <c r="F9" s="65"/>
      <c r="G9" s="11">
        <v>-8774335</v>
      </c>
      <c r="H9" s="22" t="s">
        <v>2</v>
      </c>
      <c r="I9" s="1"/>
    </row>
    <row r="10" spans="1:9" x14ac:dyDescent="0.25">
      <c r="A10" s="1"/>
      <c r="B10" s="63" t="s">
        <v>46</v>
      </c>
      <c r="C10" s="64"/>
      <c r="D10" s="64"/>
      <c r="E10" s="64"/>
      <c r="F10" s="65"/>
      <c r="G10" s="11">
        <v>-8774335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0</v>
      </c>
      <c r="H11" s="26" t="s">
        <v>2</v>
      </c>
      <c r="I11" s="1"/>
    </row>
    <row r="12" spans="1:9" x14ac:dyDescent="0.25">
      <c r="A12" s="1"/>
      <c r="B12" s="63" t="s">
        <v>18</v>
      </c>
      <c r="C12" s="64"/>
      <c r="D12" s="64"/>
      <c r="E12" s="64"/>
      <c r="F12" s="65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2018-08-27T13:25:57Z</dcterms:modified>
</cp:coreProperties>
</file>