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C27" i="2" l="1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36" i="11"/>
  <c r="F36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E27" i="2" s="1"/>
  <c r="C20" i="22"/>
  <c r="C19" i="23"/>
  <c r="C22" i="23" s="1"/>
  <c r="C20" i="15"/>
  <c r="C23" i="15" s="1"/>
  <c r="C23" i="22" l="1"/>
  <c r="E23" i="22" s="1"/>
  <c r="E23" i="15"/>
  <c r="E22" i="23"/>
  <c r="G11" i="10"/>
  <c r="E32" i="2" l="1"/>
  <c r="G13" i="10"/>
  <c r="C25" i="15" s="1"/>
  <c r="E35" i="11"/>
  <c r="E25" i="15" l="1"/>
  <c r="D12" i="20"/>
  <c r="C10" i="2" s="1"/>
  <c r="C16" i="2" s="1"/>
  <c r="C12" i="15" l="1"/>
  <c r="C12" i="22" s="1"/>
  <c r="C11" i="23" s="1"/>
  <c r="E34" i="11"/>
  <c r="E36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4" i="15" l="1"/>
  <c r="E14" i="15" s="1"/>
  <c r="E28" i="15" s="1"/>
  <c r="C9" i="22" l="1"/>
  <c r="C10" i="22" l="1"/>
  <c r="C14" i="22" l="1"/>
  <c r="E14" i="22" s="1"/>
  <c r="E26" i="22" s="1"/>
  <c r="C8" i="23" l="1"/>
  <c r="C9" i="23" l="1"/>
  <c r="C13" i="23" s="1"/>
  <c r="E13" i="23" s="1"/>
  <c r="E23" i="23" s="1"/>
</calcChain>
</file>

<file path=xl/sharedStrings.xml><?xml version="1.0" encoding="utf-8"?>
<sst xmlns="http://schemas.openxmlformats.org/spreadsheetml/2006/main" count="377" uniqueCount="156">
  <si>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</si>
  <si>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</si>
  <si>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</si>
  <si>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</si>
  <si>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</si>
  <si>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</si>
  <si>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</si>
  <si>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</si>
  <si>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</si>
  <si>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</si>
  <si>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</si>
  <si>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</si>
  <si>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</si>
  <si>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</si>
  <si>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</si>
  <si>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</si>
  <si>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</si>
  <si>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</si>
  <si>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</si>
  <si>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</si>
  <si>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</si>
  <si>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</si>
  <si>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</si>
  <si>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</si>
  <si>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</si>
  <si>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</si>
  <si>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</si>
  <si>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</si>
  <si>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</si>
  <si>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</si>
  <si>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</si>
  <si>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</si>
  <si>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</si>
  <si>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</si>
  <si>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</si>
  <si>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</si>
  <si>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</si>
  <si>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</si>
  <si>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</si>
  <si>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</si>
  <si>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</si>
  <si>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</si>
  <si>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</si>
  <si>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</si>
  <si>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</si>
  <si>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</si>
  <si>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</si>
  <si>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</si>
  <si>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</si>
  <si>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</si>
  <si>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</si>
  <si>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</si>
  <si>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</si>
  <si>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</si>
  <si>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</si>
  <si>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</si>
  <si>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</si>
  <si>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</si>
  <si>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</si>
  <si>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</si>
  <si>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</si>
  <si>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</si>
  <si>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</si>
  <si>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</si>
  <si>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</si>
  <si>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</si>
  <si>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</si>
  <si>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</si>
  <si>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</si>
  <si>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</si>
  <si>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</si>
  <si>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</si>
  <si>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</si>
  <si>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</si>
  <si>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</si>
  <si>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</si>
  <si>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</si>
  <si>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</si>
  <si>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</si>
  <si>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</si>
  <si>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</si>
  <si>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</si>
  <si>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</si>
  <si>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</si>
  <si>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</si>
  <si>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</si>
  <si>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</si>
  <si>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</si>
  <si>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</si>
  <si>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</si>
  <si>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</si>
  <si>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</si>
  <si>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</si>
  <si>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</si>
  <si>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</si>
  <si>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</si>
  <si>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</si>
  <si>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</si>
  <si>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</si>
  <si>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</si>
  <si>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</si>
  <si>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</si>
  <si>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</si>
  <si>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</si>
  <si>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</si>
  <si>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</si>
  <si>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</si>
  <si>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</si>
  <si>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</si>
  <si>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</si>
  <si>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</si>
  <si>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</si>
  <si>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</si>
  <si>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</si>
  <si>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</si>
  <si>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</si>
  <si>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</si>
  <si>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</si>
  <si>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</si>
  <si>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</si>
  <si>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</si>
  <si>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</si>
  <si>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</si>
  <si>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</si>
  <si>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</si>
  <si>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</si>
  <si>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</si>
  <si>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</si>
  <si>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</si>
  <si>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</si>
  <si>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</si>
  <si>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</si>
  <si>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</si>
  <si>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</si>
  <si>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</si>
  <si>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</si>
  <si>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Ledningsnet ≤ Ø 200 mm</t>
  </si>
  <si>
    <t>Ø 200 mm &lt; Ledningsnet ≤ Ø 500 mm</t>
  </si>
  <si>
    <t>Ø 500 mm &lt; Ledningsnet ≤ Ø 800 mm</t>
  </si>
  <si>
    <t>Brønde</t>
  </si>
  <si>
    <t>Stik</t>
  </si>
  <si>
    <t>Jordbassin Klasse A</t>
  </si>
  <si>
    <t>Pumpestationer i brønde (&lt; 6,25 m2), Konstruktioner</t>
  </si>
  <si>
    <t>Pumpestationer i brønde (&lt; 6,25 m2), Mek/EL</t>
  </si>
  <si>
    <t>Pumpestationer i brønde (&lt; 6,25 m2), SRO</t>
  </si>
  <si>
    <t>Strømpeforing Ø 200 mm &lt; Ledningsnet ≤ Ø 500 mm</t>
  </si>
  <si>
    <t>Strømpeforing ≤ Ø 200 mm</t>
  </si>
  <si>
    <t>Forsinkelsesbassiner, lukkede med automatisk rensning og SRO Miljøklasse A (500-1.000 m3) - SRO</t>
  </si>
  <si>
    <t>Forsinkelsesbassiner, lukkede med automatisk rensning og SRO Miljøklasse A (500-1.000 m3) - Konstruktioner</t>
  </si>
  <si>
    <t>Jordbassin Klasse B</t>
  </si>
  <si>
    <t>Indløb-/udløbsarrangement</t>
  </si>
  <si>
    <t>Periodevise driftsomkostninger under prisloftsbekendtgørelsen</t>
  </si>
  <si>
    <t>Ingen bortfald eller nedsættelse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</si>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</sst>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57220925.343031675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65176927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-7956001.6569683254</v>
      </c>
      <c r="F12" s="25" t="s">
        <v>2</v>
      </c>
      <c r="G12" s="17">
        <f>E12</f>
        <v>-7956001.6569683254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-7956001.6569683254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-3978000.8284841627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-3978000.8284841627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-4183113.1419883789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1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0" t="s">
        <v>136</v>
      </c>
      <c r="C10" s="61">
        <v>75</v>
      </c>
      <c r="D10" s="11">
        <v>47238.75</v>
      </c>
      <c r="E10" s="11">
        <f>D10/C10</f>
        <v>629.85</v>
      </c>
      <c r="F10" s="11">
        <v>0</v>
      </c>
      <c r="G10" s="11">
        <v>1554.15</v>
      </c>
      <c r="H10" s="22" t="s">
        <v>2</v>
      </c>
      <c r="I10" s="1"/>
    </row>
    <row r="11" spans="1:9" ht="26.25" x14ac:dyDescent="0.25">
      <c r="A11" s="1"/>
      <c r="B11" s="60" t="s">
        <v>137</v>
      </c>
      <c r="C11" s="61">
        <v>75</v>
      </c>
      <c r="D11" s="11">
        <v>382416.02</v>
      </c>
      <c r="E11" s="11">
        <f t="shared" ref="E11:E33" si="0">D11/C11</f>
        <v>5098.880266666667</v>
      </c>
      <c r="F11" s="11">
        <v>0</v>
      </c>
      <c r="G11" s="11">
        <v>12581.49</v>
      </c>
      <c r="H11" s="22" t="s">
        <v>2</v>
      </c>
      <c r="I11" s="1"/>
    </row>
    <row r="12" spans="1:9" ht="26.25" x14ac:dyDescent="0.25">
      <c r="A12" s="1"/>
      <c r="B12" s="60" t="s">
        <v>138</v>
      </c>
      <c r="C12" s="61">
        <v>75</v>
      </c>
      <c r="D12" s="11">
        <v>78076.600000000006</v>
      </c>
      <c r="E12" s="11">
        <f t="shared" si="0"/>
        <v>1041.0213333333334</v>
      </c>
      <c r="F12" s="11">
        <v>0</v>
      </c>
      <c r="G12" s="11">
        <v>2568.7199999999998</v>
      </c>
      <c r="H12" s="22" t="s">
        <v>2</v>
      </c>
      <c r="I12" s="1"/>
    </row>
    <row r="13" spans="1:9" x14ac:dyDescent="0.25">
      <c r="A13" s="1"/>
      <c r="B13" s="60" t="s">
        <v>139</v>
      </c>
      <c r="C13" s="61">
        <v>75</v>
      </c>
      <c r="D13" s="11">
        <v>489737.09</v>
      </c>
      <c r="E13" s="11">
        <f t="shared" si="0"/>
        <v>6529.8278666666674</v>
      </c>
      <c r="F13" s="11">
        <v>0</v>
      </c>
      <c r="G13" s="11">
        <v>16112.35</v>
      </c>
      <c r="H13" s="22" t="s">
        <v>2</v>
      </c>
      <c r="I13" s="1"/>
    </row>
    <row r="14" spans="1:9" x14ac:dyDescent="0.25">
      <c r="A14" s="1"/>
      <c r="B14" s="60" t="s">
        <v>140</v>
      </c>
      <c r="C14" s="61">
        <v>75</v>
      </c>
      <c r="D14" s="11">
        <v>78076.600000000006</v>
      </c>
      <c r="E14" s="11">
        <f t="shared" si="0"/>
        <v>1041.0213333333334</v>
      </c>
      <c r="F14" s="11">
        <v>0</v>
      </c>
      <c r="G14" s="11">
        <v>2568.7199999999998</v>
      </c>
      <c r="H14" s="22" t="s">
        <v>2</v>
      </c>
      <c r="I14" s="1"/>
    </row>
    <row r="15" spans="1:9" x14ac:dyDescent="0.25">
      <c r="A15" s="1"/>
      <c r="B15" s="60" t="s">
        <v>141</v>
      </c>
      <c r="C15" s="61">
        <v>50</v>
      </c>
      <c r="D15" s="11">
        <v>517855.03</v>
      </c>
      <c r="E15" s="11">
        <f t="shared" si="0"/>
        <v>10357.1006</v>
      </c>
      <c r="F15" s="11">
        <v>0</v>
      </c>
      <c r="G15" s="11">
        <v>17037.43</v>
      </c>
      <c r="H15" s="22" t="s">
        <v>2</v>
      </c>
      <c r="I15" s="1"/>
    </row>
    <row r="16" spans="1:9" ht="26.25" x14ac:dyDescent="0.25">
      <c r="A16" s="1"/>
      <c r="B16" s="60" t="s">
        <v>137</v>
      </c>
      <c r="C16" s="61">
        <v>75</v>
      </c>
      <c r="D16" s="11">
        <v>810829.71</v>
      </c>
      <c r="E16" s="11">
        <f t="shared" si="0"/>
        <v>10811.0628</v>
      </c>
      <c r="F16" s="11">
        <v>0</v>
      </c>
      <c r="G16" s="11">
        <v>26676.3</v>
      </c>
      <c r="H16" s="22" t="s">
        <v>2</v>
      </c>
      <c r="I16" s="1"/>
    </row>
    <row r="17" spans="1:9" x14ac:dyDescent="0.25">
      <c r="A17" s="1"/>
      <c r="B17" s="60" t="s">
        <v>141</v>
      </c>
      <c r="C17" s="61">
        <v>50</v>
      </c>
      <c r="D17" s="11">
        <v>2466227.7999999998</v>
      </c>
      <c r="E17" s="11">
        <f t="shared" si="0"/>
        <v>49324.555999999997</v>
      </c>
      <c r="F17" s="11">
        <v>0</v>
      </c>
      <c r="G17" s="11">
        <v>81138.89</v>
      </c>
      <c r="H17" s="22" t="s">
        <v>2</v>
      </c>
      <c r="I17" s="1"/>
    </row>
    <row r="18" spans="1:9" ht="26.25" x14ac:dyDescent="0.25">
      <c r="A18" s="1"/>
      <c r="B18" s="60" t="s">
        <v>137</v>
      </c>
      <c r="C18" s="61">
        <v>75</v>
      </c>
      <c r="D18" s="11">
        <v>12207459.699999999</v>
      </c>
      <c r="E18" s="11">
        <f t="shared" si="0"/>
        <v>162766.12933333332</v>
      </c>
      <c r="F18" s="11">
        <v>0</v>
      </c>
      <c r="G18" s="11">
        <v>401625.42</v>
      </c>
      <c r="H18" s="22" t="s">
        <v>2</v>
      </c>
      <c r="I18" s="1"/>
    </row>
    <row r="19" spans="1:9" x14ac:dyDescent="0.25">
      <c r="A19" s="1"/>
      <c r="B19" s="60" t="s">
        <v>136</v>
      </c>
      <c r="C19" s="61">
        <v>75</v>
      </c>
      <c r="D19" s="11">
        <v>818710.9</v>
      </c>
      <c r="E19" s="11">
        <f t="shared" si="0"/>
        <v>10916.145333333334</v>
      </c>
      <c r="F19" s="11">
        <v>0</v>
      </c>
      <c r="G19" s="11">
        <v>26935.59</v>
      </c>
      <c r="H19" s="22" t="s">
        <v>2</v>
      </c>
      <c r="I19" s="1"/>
    </row>
    <row r="20" spans="1:9" x14ac:dyDescent="0.25">
      <c r="A20" s="1"/>
      <c r="B20" s="60" t="s">
        <v>136</v>
      </c>
      <c r="C20" s="61">
        <v>75</v>
      </c>
      <c r="D20" s="11">
        <v>1084985.9099999999</v>
      </c>
      <c r="E20" s="11">
        <f t="shared" si="0"/>
        <v>14466.478799999999</v>
      </c>
      <c r="F20" s="11">
        <v>0</v>
      </c>
      <c r="G20" s="11">
        <v>35696.04</v>
      </c>
      <c r="H20" s="22" t="s">
        <v>2</v>
      </c>
      <c r="I20" s="1"/>
    </row>
    <row r="21" spans="1:9" ht="26.25" x14ac:dyDescent="0.25">
      <c r="A21" s="1"/>
      <c r="B21" s="60" t="s">
        <v>142</v>
      </c>
      <c r="C21" s="61">
        <v>50</v>
      </c>
      <c r="D21" s="11">
        <v>929987.92</v>
      </c>
      <c r="E21" s="11">
        <f t="shared" si="0"/>
        <v>18599.758400000002</v>
      </c>
      <c r="F21" s="11">
        <v>0</v>
      </c>
      <c r="G21" s="11">
        <v>30596.6</v>
      </c>
      <c r="H21" s="22" t="s">
        <v>2</v>
      </c>
      <c r="I21" s="1"/>
    </row>
    <row r="22" spans="1:9" ht="26.25" x14ac:dyDescent="0.25">
      <c r="A22" s="1"/>
      <c r="B22" s="60" t="s">
        <v>143</v>
      </c>
      <c r="C22" s="61">
        <v>20</v>
      </c>
      <c r="D22" s="11">
        <v>464993.96</v>
      </c>
      <c r="E22" s="11">
        <f t="shared" si="0"/>
        <v>23249.698</v>
      </c>
      <c r="F22" s="11">
        <v>0</v>
      </c>
      <c r="G22" s="11">
        <v>15298.3</v>
      </c>
      <c r="H22" s="22" t="s">
        <v>2</v>
      </c>
      <c r="I22" s="1"/>
    </row>
    <row r="23" spans="1:9" ht="26.25" x14ac:dyDescent="0.25">
      <c r="A23" s="1"/>
      <c r="B23" s="60" t="s">
        <v>144</v>
      </c>
      <c r="C23" s="61">
        <v>10</v>
      </c>
      <c r="D23" s="11">
        <v>619991.94999999995</v>
      </c>
      <c r="E23" s="11">
        <f t="shared" si="0"/>
        <v>61999.194999999992</v>
      </c>
      <c r="F23" s="11">
        <v>0</v>
      </c>
      <c r="G23" s="11">
        <v>20397.740000000002</v>
      </c>
      <c r="H23" s="22" t="s">
        <v>2</v>
      </c>
      <c r="I23" s="1"/>
    </row>
    <row r="24" spans="1:9" ht="26.25" x14ac:dyDescent="0.25">
      <c r="A24" s="1"/>
      <c r="B24" s="60" t="s">
        <v>137</v>
      </c>
      <c r="C24" s="61">
        <v>75</v>
      </c>
      <c r="D24" s="11">
        <v>435558.86</v>
      </c>
      <c r="E24" s="11">
        <f t="shared" si="0"/>
        <v>5807.4514666666664</v>
      </c>
      <c r="F24" s="11">
        <v>0</v>
      </c>
      <c r="G24" s="11">
        <v>14329.89</v>
      </c>
      <c r="H24" s="22" t="s">
        <v>2</v>
      </c>
      <c r="I24" s="1"/>
    </row>
    <row r="25" spans="1:9" ht="26.25" x14ac:dyDescent="0.25">
      <c r="A25" s="1"/>
      <c r="B25" s="60" t="s">
        <v>137</v>
      </c>
      <c r="C25" s="61">
        <v>75</v>
      </c>
      <c r="D25" s="11">
        <v>186668.08</v>
      </c>
      <c r="E25" s="11">
        <f t="shared" si="0"/>
        <v>2488.907733333333</v>
      </c>
      <c r="F25" s="11">
        <v>0</v>
      </c>
      <c r="G25" s="11">
        <v>6141.38</v>
      </c>
      <c r="H25" s="22" t="s">
        <v>2</v>
      </c>
      <c r="I25" s="1"/>
    </row>
    <row r="26" spans="1:9" ht="26.25" x14ac:dyDescent="0.25">
      <c r="A26" s="1"/>
      <c r="B26" s="60" t="s">
        <v>145</v>
      </c>
      <c r="C26" s="61">
        <v>50</v>
      </c>
      <c r="D26" s="11">
        <v>428281.69</v>
      </c>
      <c r="E26" s="11">
        <f t="shared" si="0"/>
        <v>8565.6337999999996</v>
      </c>
      <c r="F26" s="11">
        <v>0</v>
      </c>
      <c r="G26" s="11">
        <v>14090.47</v>
      </c>
      <c r="H26" s="22" t="s">
        <v>2</v>
      </c>
      <c r="I26" s="1"/>
    </row>
    <row r="27" spans="1:9" x14ac:dyDescent="0.25">
      <c r="A27" s="1"/>
      <c r="B27" s="60" t="s">
        <v>146</v>
      </c>
      <c r="C27" s="61">
        <v>50</v>
      </c>
      <c r="D27" s="11">
        <v>183549.29</v>
      </c>
      <c r="E27" s="11">
        <f t="shared" si="0"/>
        <v>3670.9858000000004</v>
      </c>
      <c r="F27" s="11">
        <v>0</v>
      </c>
      <c r="G27" s="11">
        <v>6038.77</v>
      </c>
      <c r="H27" s="22" t="s">
        <v>2</v>
      </c>
      <c r="I27" s="1"/>
    </row>
    <row r="28" spans="1:9" ht="51.75" x14ac:dyDescent="0.25">
      <c r="A28" s="1"/>
      <c r="B28" s="60" t="s">
        <v>147</v>
      </c>
      <c r="C28" s="61">
        <v>10</v>
      </c>
      <c r="D28" s="11">
        <v>1595052.21</v>
      </c>
      <c r="E28" s="11">
        <f t="shared" si="0"/>
        <v>159505.22099999999</v>
      </c>
      <c r="F28" s="11">
        <v>0</v>
      </c>
      <c r="G28" s="11">
        <v>52477.22</v>
      </c>
      <c r="H28" s="22" t="s">
        <v>2</v>
      </c>
      <c r="I28" s="1"/>
    </row>
    <row r="29" spans="1:9" ht="51.75" x14ac:dyDescent="0.25">
      <c r="A29" s="1"/>
      <c r="B29" s="60" t="s">
        <v>148</v>
      </c>
      <c r="C29" s="61">
        <v>75</v>
      </c>
      <c r="D29" s="11">
        <v>4785156.6399999997</v>
      </c>
      <c r="E29" s="11">
        <f t="shared" si="0"/>
        <v>63802.088533333328</v>
      </c>
      <c r="F29" s="11">
        <v>0</v>
      </c>
      <c r="G29" s="11">
        <v>157431.65</v>
      </c>
      <c r="H29" s="22" t="s">
        <v>2</v>
      </c>
      <c r="I29" s="1"/>
    </row>
    <row r="30" spans="1:9" x14ac:dyDescent="0.25">
      <c r="A30" s="1"/>
      <c r="B30" s="60" t="s">
        <v>149</v>
      </c>
      <c r="C30" s="61">
        <v>50</v>
      </c>
      <c r="D30" s="11">
        <v>4785156.6399999997</v>
      </c>
      <c r="E30" s="11">
        <f t="shared" si="0"/>
        <v>95703.132799999992</v>
      </c>
      <c r="F30" s="11">
        <v>0</v>
      </c>
      <c r="G30" s="11">
        <v>157431.65</v>
      </c>
      <c r="H30" s="22" t="s">
        <v>2</v>
      </c>
      <c r="I30" s="1"/>
    </row>
    <row r="31" spans="1:9" x14ac:dyDescent="0.25">
      <c r="A31" s="1"/>
      <c r="B31" s="60" t="s">
        <v>150</v>
      </c>
      <c r="C31" s="61">
        <v>75</v>
      </c>
      <c r="D31" s="11">
        <v>4785156.6399999997</v>
      </c>
      <c r="E31" s="11">
        <f t="shared" si="0"/>
        <v>63802.088533333328</v>
      </c>
      <c r="F31" s="11">
        <v>0</v>
      </c>
      <c r="G31" s="11">
        <v>157431.65</v>
      </c>
      <c r="H31" s="22" t="s">
        <v>2</v>
      </c>
      <c r="I31" s="1"/>
    </row>
    <row r="32" spans="1:9" x14ac:dyDescent="0.25">
      <c r="A32" s="1"/>
      <c r="B32" s="60" t="s">
        <v>149</v>
      </c>
      <c r="C32" s="61">
        <v>50</v>
      </c>
      <c r="D32" s="11">
        <v>564158.67000000004</v>
      </c>
      <c r="E32" s="11">
        <f t="shared" si="0"/>
        <v>11283.173400000001</v>
      </c>
      <c r="F32" s="11">
        <v>0</v>
      </c>
      <c r="G32" s="11">
        <v>18560.82</v>
      </c>
      <c r="H32" s="22" t="s">
        <v>2</v>
      </c>
      <c r="I32" s="1"/>
    </row>
    <row r="33" spans="1:9" x14ac:dyDescent="0.25">
      <c r="A33" s="1"/>
      <c r="B33" s="60" t="s">
        <v>150</v>
      </c>
      <c r="C33" s="61">
        <v>75</v>
      </c>
      <c r="D33" s="11">
        <v>2256634.7000000002</v>
      </c>
      <c r="E33" s="11">
        <f t="shared" si="0"/>
        <v>30088.46266666667</v>
      </c>
      <c r="F33" s="11">
        <v>0</v>
      </c>
      <c r="G33" s="11">
        <v>74243.28</v>
      </c>
      <c r="H33" s="22" t="s">
        <v>2</v>
      </c>
      <c r="I33" s="1"/>
    </row>
    <row r="34" spans="1:9" x14ac:dyDescent="0.25">
      <c r="A34" s="1"/>
      <c r="B34" s="60" t="s">
        <v>136</v>
      </c>
      <c r="C34" s="61">
        <v>75</v>
      </c>
      <c r="D34" s="11">
        <v>1798027.24</v>
      </c>
      <c r="E34" s="11">
        <f t="shared" ref="E34:E35" si="1">D34/C34</f>
        <v>23973.696533333332</v>
      </c>
      <c r="F34" s="11">
        <v>0</v>
      </c>
      <c r="G34" s="11">
        <v>59155.1</v>
      </c>
      <c r="H34" s="22" t="s">
        <v>2</v>
      </c>
      <c r="I34" s="1"/>
    </row>
    <row r="35" spans="1:9" ht="26.25" x14ac:dyDescent="0.25">
      <c r="A35" s="1"/>
      <c r="B35" s="60" t="s">
        <v>137</v>
      </c>
      <c r="C35" s="61">
        <v>75</v>
      </c>
      <c r="D35" s="11">
        <v>1798027.24</v>
      </c>
      <c r="E35" s="11">
        <f t="shared" si="1"/>
        <v>23973.696533333332</v>
      </c>
      <c r="F35" s="11">
        <v>0</v>
      </c>
      <c r="G35" s="11">
        <v>59155.1</v>
      </c>
      <c r="H35" s="22" t="s">
        <v>2</v>
      </c>
      <c r="I35" s="1"/>
    </row>
    <row r="36" spans="1:9" x14ac:dyDescent="0.25">
      <c r="A36" s="1"/>
      <c r="B36" s="89" t="s">
        <v>131</v>
      </c>
      <c r="C36" s="90"/>
      <c r="D36" s="91"/>
      <c r="E36" s="20">
        <f>SUM(E10:E35)</f>
        <v>869495.26386666659</v>
      </c>
      <c r="F36" s="20">
        <f>SUM(F10:F35)</f>
        <v>0</v>
      </c>
      <c r="G36" s="20">
        <f>SUM(G10:G35)</f>
        <v>1467274.7200000002</v>
      </c>
      <c r="H36" s="21" t="s">
        <v>2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</sheetData>
  <sheetProtection password="DFE9" sheet="1" objects="1" scenarios="1"/>
  <mergeCells count="3">
    <mergeCell ref="B3:H4"/>
    <mergeCell ref="B8:H8"/>
    <mergeCell ref="B36:D36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Anlægsprojekter'!F36</f>
        <v>0</v>
      </c>
      <c r="E10" s="22" t="s">
        <v>2</v>
      </c>
      <c r="F10" s="11">
        <f>SUM('Fane 8. Anlægsprojekter'!E36,'Fane 8. Anlægsprojekter'!G36)</f>
        <v>2336769.9838666669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2336769.9838666669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2376261.3965940136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154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152</v>
      </c>
      <c r="C10" s="62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155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3" t="s">
        <v>44</v>
      </c>
      <c r="C9" s="64"/>
      <c r="D9" s="64"/>
      <c r="E9" s="65"/>
      <c r="F9" s="58">
        <v>1.7500000000000002E-2</v>
      </c>
      <c r="G9" s="59"/>
      <c r="H9" s="1"/>
    </row>
    <row r="10" spans="1:8" x14ac:dyDescent="0.25">
      <c r="A10" s="1"/>
      <c r="B10" s="63" t="s">
        <v>45</v>
      </c>
      <c r="C10" s="64"/>
      <c r="D10" s="64"/>
      <c r="E10" s="65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3" t="s">
        <v>13</v>
      </c>
      <c r="C14" s="64"/>
      <c r="D14" s="64"/>
      <c r="E14" s="65"/>
      <c r="F14" s="58">
        <v>8.6214773868320965E-3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43056662.591016039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Tillæg'!F12</f>
        <v>2376261.3965940136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793650.41294521966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-398541.36586509872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-259013.77671682695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-577487.39426156331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44991531.863711782</v>
      </c>
      <c r="D18" s="18" t="s">
        <v>2</v>
      </c>
      <c r="E18" s="17">
        <f>C18</f>
        <v>44991531.863711782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151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omk.'!E14</f>
        <v>33867585.993656389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3" t="s">
        <v>153</v>
      </c>
      <c r="C26" s="11">
        <v>1048876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34916461.993656389</v>
      </c>
      <c r="D27" s="18" t="s">
        <v>2</v>
      </c>
      <c r="E27" s="17">
        <f>C27</f>
        <v>34916461.993656389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2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2" t="s">
        <v>51</v>
      </c>
      <c r="C30" s="7">
        <v>-384473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3" t="s">
        <v>52</v>
      </c>
      <c r="C31" s="7">
        <v>119525.10580203193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4" t="s">
        <v>53</v>
      </c>
      <c r="C32" s="17">
        <f>SUM(C29:C31)</f>
        <v>-264947.89419796807</v>
      </c>
      <c r="D32" s="18" t="s">
        <v>2</v>
      </c>
      <c r="E32" s="17">
        <f>C32</f>
        <v>-264947.89419796807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4" t="s">
        <v>24</v>
      </c>
      <c r="C34" s="17">
        <f>'Fane 6. Hist. over el. underdæk'!G13</f>
        <v>-7795733</v>
      </c>
      <c r="D34" s="18" t="s">
        <v>2</v>
      </c>
      <c r="E34" s="17">
        <f>C34</f>
        <v>-7795733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71847312.963170201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44991531.863711782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760356.88849672908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-394448.8742820234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-258123.28735247449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-283537.748401955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44815778.842172056</v>
      </c>
      <c r="D14" s="18" t="s">
        <v>2</v>
      </c>
      <c r="E14" s="17">
        <f>C14</f>
        <v>44815778.842172056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3" t="s">
        <v>151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</f>
        <v>34439948.196949176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3" t="s">
        <v>153</v>
      </c>
      <c r="C22" s="11">
        <v>1048876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35488824.196949176</v>
      </c>
      <c r="D23" s="18" t="s">
        <v>2</v>
      </c>
      <c r="E23" s="17">
        <f>C23</f>
        <v>35488824.196949176</v>
      </c>
      <c r="F23" s="18" t="s">
        <v>2</v>
      </c>
      <c r="G23" s="1"/>
    </row>
    <row r="24" spans="1:7" x14ac:dyDescent="0.25">
      <c r="A24" s="1"/>
      <c r="B24" s="89" t="s">
        <v>15</v>
      </c>
      <c r="C24" s="90"/>
      <c r="D24" s="90"/>
      <c r="E24" s="90"/>
      <c r="F24" s="91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-7795733</v>
      </c>
      <c r="D25" s="18" t="s">
        <v>2</v>
      </c>
      <c r="E25" s="17">
        <f>C25</f>
        <v>-7795733</v>
      </c>
      <c r="F25" s="18" t="s">
        <v>2</v>
      </c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-4183113.1419883789</v>
      </c>
      <c r="D27" s="18" t="s">
        <v>2</v>
      </c>
      <c r="E27" s="17">
        <f>C27</f>
        <v>-4183113.1419883789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68325756.897132859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44815778.842172056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757386.66243270773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-392908.0158443065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-257235.85949055664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-285821.06938370346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44637200.559886195</v>
      </c>
      <c r="D14" s="18" t="s">
        <v>2</v>
      </c>
      <c r="E14" s="17">
        <f>C14</f>
        <v>44637200.559886195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151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omk.'!E14*(1+Prisudvikling2019)^2</f>
        <v>35021983.321477614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3" t="s">
        <v>153</v>
      </c>
      <c r="C22" s="11">
        <v>1048876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36070859.321477614</v>
      </c>
      <c r="D23" s="18" t="s">
        <v>2</v>
      </c>
      <c r="E23" s="17">
        <f>C23</f>
        <v>36070859.321477614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-4253807.7540879818</v>
      </c>
      <c r="D25" s="18" t="s">
        <v>2</v>
      </c>
      <c r="E25" s="17">
        <f>C25</f>
        <v>-4253807.7540879818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76454252.127275825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44637200.559886195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754368.68946207664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-391342.38783607923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-256351.48260562809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-288122.77788081829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44455752.601025745</v>
      </c>
      <c r="D13" s="18" t="s">
        <v>2</v>
      </c>
      <c r="E13" s="17">
        <f>C13</f>
        <v>44455752.601025745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151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omk.'!E14*(1+Prisudvikling2019)^3</f>
        <v>35613854.839610584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3" t="s">
        <v>153</v>
      </c>
      <c r="C21" s="11">
        <v>1048876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36662730.839610584</v>
      </c>
      <c r="D22" s="18" t="s">
        <v>2</v>
      </c>
      <c r="E22" s="17">
        <f>C22</f>
        <v>36662730.839610584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81118483.440636337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32</v>
      </c>
      <c r="C9" s="64"/>
      <c r="D9" s="64"/>
      <c r="E9" s="64"/>
      <c r="F9" s="65"/>
      <c r="G9" s="11">
        <v>70078890.32908991</v>
      </c>
      <c r="H9" s="22" t="s">
        <v>2</v>
      </c>
      <c r="I9" s="1"/>
    </row>
    <row r="10" spans="1:9" x14ac:dyDescent="0.25">
      <c r="A10" s="1"/>
      <c r="B10" s="47" t="s">
        <v>73</v>
      </c>
      <c r="C10" s="64"/>
      <c r="D10" s="64"/>
      <c r="E10" s="64"/>
      <c r="F10" s="65"/>
      <c r="G10" s="11">
        <v>0</v>
      </c>
      <c r="H10" s="22" t="s">
        <v>2</v>
      </c>
      <c r="I10" s="1"/>
    </row>
    <row r="11" spans="1:9" x14ac:dyDescent="0.25">
      <c r="A11" s="1"/>
      <c r="B11" s="47" t="s">
        <v>48</v>
      </c>
      <c r="C11" s="64"/>
      <c r="D11" s="64"/>
      <c r="E11" s="64"/>
      <c r="F11" s="65"/>
      <c r="G11" s="11">
        <v>27022227.738073871</v>
      </c>
      <c r="H11" s="22" t="s">
        <v>2</v>
      </c>
      <c r="I11" s="1"/>
    </row>
    <row r="12" spans="1:9" x14ac:dyDescent="0.25">
      <c r="A12" s="1"/>
      <c r="B12" s="47" t="s">
        <v>75</v>
      </c>
      <c r="C12" s="64"/>
      <c r="D12" s="64"/>
      <c r="E12" s="64"/>
      <c r="F12" s="65"/>
      <c r="G12" s="11">
        <v>0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43056662.591016039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59682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32144165</v>
      </c>
      <c r="F11" s="22" t="s">
        <v>2</v>
      </c>
      <c r="G11" s="1"/>
      <c r="H11" s="1"/>
    </row>
    <row r="12" spans="1:8" x14ac:dyDescent="0.25">
      <c r="A12" s="1"/>
      <c r="B12" s="93" t="s">
        <v>135</v>
      </c>
      <c r="C12" s="94"/>
      <c r="D12" s="95"/>
      <c r="E12" s="11">
        <v>547393</v>
      </c>
      <c r="F12" s="22" t="s">
        <v>2</v>
      </c>
      <c r="G12" s="1"/>
      <c r="H12" s="1"/>
    </row>
    <row r="13" spans="1:8" x14ac:dyDescent="0.25">
      <c r="A13" s="1"/>
      <c r="B13" s="89" t="s">
        <v>128</v>
      </c>
      <c r="C13" s="90"/>
      <c r="D13" s="91"/>
      <c r="E13" s="20">
        <f>SUM(E10:E12)</f>
        <v>32751240</v>
      </c>
      <c r="F13" s="21" t="s">
        <v>2</v>
      </c>
      <c r="G13" s="1"/>
      <c r="H13" s="1"/>
    </row>
    <row r="14" spans="1:8" x14ac:dyDescent="0.25">
      <c r="A14" s="1"/>
      <c r="B14" s="89" t="s">
        <v>129</v>
      </c>
      <c r="C14" s="90"/>
      <c r="D14" s="91"/>
      <c r="E14" s="20">
        <f>E13*(1+Prisudvikling2019)^2</f>
        <v>33867585.993656389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6">
    <mergeCell ref="B3:F4"/>
    <mergeCell ref="B13:D13"/>
    <mergeCell ref="B14:D14"/>
    <mergeCell ref="B10:D10"/>
    <mergeCell ref="B11:D11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82</v>
      </c>
      <c r="C9" s="64"/>
      <c r="D9" s="64"/>
      <c r="E9" s="64"/>
      <c r="F9" s="65"/>
      <c r="G9" s="53">
        <v>259754.07583295082</v>
      </c>
      <c r="H9" s="22" t="s">
        <v>2</v>
      </c>
      <c r="I9" s="1"/>
    </row>
    <row r="10" spans="1:9" x14ac:dyDescent="0.25">
      <c r="A10" s="1"/>
      <c r="B10" s="63" t="s">
        <v>83</v>
      </c>
      <c r="C10" s="64"/>
      <c r="D10" s="64"/>
      <c r="E10" s="64"/>
      <c r="F10" s="65"/>
      <c r="G10" s="53">
        <f>G9/GenereltKravDrift2018</f>
        <v>12987703.79164754</v>
      </c>
      <c r="H10" s="22" t="s">
        <v>2</v>
      </c>
      <c r="I10" s="1"/>
    </row>
    <row r="11" spans="1:9" x14ac:dyDescent="0.25">
      <c r="A11" s="1"/>
      <c r="B11" s="63" t="s">
        <v>84</v>
      </c>
      <c r="C11" s="64"/>
      <c r="D11" s="64"/>
      <c r="E11" s="64"/>
      <c r="F11" s="65"/>
      <c r="G11" s="53">
        <v>556748.34086480993</v>
      </c>
      <c r="H11" s="22" t="s">
        <v>2</v>
      </c>
      <c r="I11" s="1"/>
    </row>
    <row r="12" spans="1:9" x14ac:dyDescent="0.25">
      <c r="A12" s="1"/>
      <c r="B12" s="63" t="s">
        <v>85</v>
      </c>
      <c r="C12" s="64"/>
      <c r="D12" s="64"/>
      <c r="E12" s="64"/>
      <c r="F12" s="65"/>
      <c r="G12" s="53">
        <f>G11/GenereltKravAnlæg2018</f>
        <v>31454708.523435589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4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4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4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17</v>
      </c>
      <c r="C9" s="64"/>
      <c r="D9" s="64"/>
      <c r="E9" s="64"/>
      <c r="F9" s="65"/>
      <c r="G9" s="11">
        <v>-75380171</v>
      </c>
      <c r="H9" s="22" t="s">
        <v>2</v>
      </c>
      <c r="I9" s="1"/>
    </row>
    <row r="10" spans="1:9" x14ac:dyDescent="0.25">
      <c r="A10" s="1"/>
      <c r="B10" s="63" t="s">
        <v>46</v>
      </c>
      <c r="C10" s="64"/>
      <c r="D10" s="64"/>
      <c r="E10" s="64"/>
      <c r="F10" s="65"/>
      <c r="G10" s="11">
        <v>-59788705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-15591466</v>
      </c>
      <c r="H11" s="26" t="s">
        <v>2</v>
      </c>
      <c r="I11" s="1"/>
    </row>
    <row r="12" spans="1:9" x14ac:dyDescent="0.25">
      <c r="A12" s="1"/>
      <c r="B12" s="63" t="s">
        <v>18</v>
      </c>
      <c r="C12" s="64"/>
      <c r="D12" s="64"/>
      <c r="E12" s="64"/>
      <c r="F12" s="65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-7795733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2018-08-27T13:27:51Z</dcterms:modified>
</cp:coreProperties>
</file>