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18 - sagsbehandling\Modelpapirer\"/>
    </mc:Choice>
  </mc:AlternateContent>
  <bookViews>
    <workbookView xWindow="28755" yWindow="-285" windowWidth="27825" windowHeight="11910"/>
  </bookViews>
  <sheets>
    <sheet name="Potentialer og krav" sheetId="1" r:id="rId1"/>
    <sheet name="Netvolumenmål" sheetId="2" r:id="rId2"/>
    <sheet name="Costdrivere" sheetId="3" r:id="rId3"/>
    <sheet name="Opdelte costdrivere" sheetId="4" r:id="rId4"/>
    <sheet name="Opdelt renseanlæg" sheetId="5" r:id="rId5"/>
    <sheet name="Tæthed" sheetId="6" r:id="rId6"/>
    <sheet name="Tillæg" sheetId="7" r:id="rId7"/>
    <sheet name="Costdriveranalyse" sheetId="9" r:id="rId8"/>
    <sheet name="Alder" sheetId="10" r:id="rId9"/>
  </sheets>
  <definedNames>
    <definedName name="rente">'Potentialer og krav'!#REF!</definedName>
    <definedName name="Z_C966CD44_3921_4616_878B_5EA0322955EE_.wvu.Cols" localSheetId="0" hidden="1">'Potentialer og krav'!#REF!</definedName>
  </definedNames>
  <calcPr calcId="162913"/>
  <customWorkbookViews>
    <customWorkbookView name="Rikke Leerberg Jørgensen - Privat visning" guid="{CA125778-F8FD-4378-B746-C94ABF8D8556}" mergeInterval="0" personalView="1" maximized="1" windowWidth="1920" windowHeight="854" activeSheetId="1"/>
    <customWorkbookView name="Kirstine Sewohl (KFST) - Privat visning" guid="{630A50AD-37E0-4B13-8A0F-82608C065D57}" mergeInterval="0" personalView="1" maximized="1" windowWidth="1680" windowHeight="795" activeSheetId="1"/>
    <customWorkbookView name="Katrine Stagaard - Privat visning" guid="{D3117EF9-58ED-4C64-90FE-2236892BB5E7}" mergeInterval="0" personalView="1" maximized="1" windowWidth="1920" windowHeight="949" activeSheetId="1" showComments="commIndAndComment"/>
    <customWorkbookView name="Peter Mouritzen (KFST) - Privat visning" guid="{B9F8F50C-FEC1-4333-8AAC-30F1471FB5AB}" mergeInterval="0" personalView="1" maximized="1" windowWidth="1680" windowHeight="824" activeSheetId="2"/>
    <customWorkbookView name="Morten Peter Holme Specht (KFST) - Privat visning" guid="{C966CD44-3921-4616-878B-5EA0322955EE}" mergeInterval="0" personalView="1" maximized="1" windowWidth="1366" windowHeight="547" activeSheetId="1"/>
    <customWorkbookView name="Lasse Trøjborg Krogh (KFST) - Privat visning" guid="{898A57C7-EA84-4A1C-AA42-8284F31DD32C}" mergeInterval="0" personalView="1" maximized="1" windowWidth="1280" windowHeight="834" activeSheetId="2"/>
    <customWorkbookView name="Rikke Leerberg Jørgensen (KFST) - Privat visning" guid="{1AAC2EB3-B963-4CB8-8604-06326666FF8C}" mergeInterval="0" personalView="1" maximized="1" windowWidth="1680" windowHeight="860" activeSheetId="1"/>
    <customWorkbookView name="Eske Benn Thomsen (KFST) - Privat visning" guid="{A178F800-3B7E-4511-BF10-5AA233FDE985}" mergeInterval="0" personalView="1" maximized="1" windowWidth="1680" windowHeight="827" activeSheetId="1"/>
    <customWorkbookView name="Christina Cramer Calonius Hoffgaard - Privat visning" guid="{839FFD47-33A9-46F5-9782-5C0A6B45BB00}" mergeInterval="0" personalView="1" maximized="1" windowWidth="1680" windowHeight="835" activeSheetId="2"/>
    <customWorkbookView name="Eske Benn Thomsen - Privat visning" guid="{80E426B4-B9D0-45E3-ACA1-6AA797532F97}" mergeInterval="0" personalView="1" maximized="1" windowWidth="1680" windowHeight="795" activeSheetId="1"/>
    <customWorkbookView name="Lasse Trøjborg Krogh - Privat visning" guid="{88D7A6C6-1D77-4300-8600-F7BD640C7FF4}" mergeInterval="0" personalView="1" maximized="1" windowWidth="1680" windowHeight="804" activeSheetId="1" showComments="commIndAndComment"/>
    <customWorkbookView name="Tobias Bedstrup Eiberg - Privat visning" guid="{12F5703E-17C3-4A9E-A447-5910D4629E20}" mergeInterval="0" personalView="1" maximized="1" windowWidth="1920" windowHeight="862" tabRatio="786" activeSheetId="1"/>
    <customWorkbookView name="Emil Heesche - Privat visning" guid="{757F3120-86C6-465D-86FC-89CC3FED19AF}" mergeInterval="0" personalView="1" maximized="1" windowWidth="1920" windowHeight="814" activeSheetId="1" showComments="commIndAndComment"/>
    <customWorkbookView name="Nikos Vourexacis (KFST) - Privat visning" guid="{71479B77-60BF-4E16-AFBF-66A3C3D8F820}" mergeInterval="0" personalView="1" maximized="1" windowWidth="1680" windowHeight="664" activeSheetId="1"/>
    <customWorkbookView name="Tyge Helms Skov (KFST) - Privat visning" guid="{4A38270F-2C65-4DBD-9E0A-D49471E678AE}" mergeInterval="0" personalView="1" maximized="1" xWindow="1912" yWindow="-8" windowWidth="1936" windowHeight="1056" activeSheetId="10"/>
  </customWorkbookViews>
</workbook>
</file>

<file path=xl/calcChain.xml><?xml version="1.0" encoding="utf-8"?>
<calcChain xmlns="http://schemas.openxmlformats.org/spreadsheetml/2006/main">
  <c r="C106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3" i="9"/>
  <c r="W106" i="9" l="1"/>
  <c r="V106" i="9"/>
  <c r="Y106" i="9" s="1"/>
  <c r="AA106" i="9" s="1"/>
  <c r="U106" i="9"/>
  <c r="Y104" i="9" l="1"/>
  <c r="AA104" i="9" s="1"/>
  <c r="W4" i="9" l="1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5" i="9"/>
  <c r="W3" i="9"/>
  <c r="V4" i="9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5" i="9"/>
  <c r="V3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U71" i="9"/>
  <c r="U72" i="9"/>
  <c r="U73" i="9"/>
  <c r="U74" i="9"/>
  <c r="U75" i="9"/>
  <c r="U76" i="9"/>
  <c r="U77" i="9"/>
  <c r="U78" i="9"/>
  <c r="U79" i="9"/>
  <c r="U80" i="9"/>
  <c r="U81" i="9"/>
  <c r="U82" i="9"/>
  <c r="U83" i="9"/>
  <c r="U84" i="9"/>
  <c r="U85" i="9"/>
  <c r="U86" i="9"/>
  <c r="U87" i="9"/>
  <c r="U88" i="9"/>
  <c r="U89" i="9"/>
  <c r="U90" i="9"/>
  <c r="U91" i="9"/>
  <c r="U92" i="9"/>
  <c r="U93" i="9"/>
  <c r="U94" i="9"/>
  <c r="U95" i="9"/>
  <c r="U96" i="9"/>
  <c r="U97" i="9"/>
  <c r="U98" i="9"/>
  <c r="U99" i="9"/>
  <c r="U100" i="9"/>
  <c r="U101" i="9"/>
  <c r="U102" i="9"/>
  <c r="U103" i="9"/>
  <c r="U105" i="9"/>
  <c r="U3" i="9"/>
  <c r="Y3" i="9" l="1"/>
  <c r="AA3" i="9" s="1"/>
  <c r="Y101" i="9"/>
  <c r="AA101" i="9" s="1"/>
  <c r="Y97" i="9"/>
  <c r="AA97" i="9" s="1"/>
  <c r="Y94" i="9"/>
  <c r="AA94" i="9" s="1"/>
  <c r="Y90" i="9"/>
  <c r="AA90" i="9" s="1"/>
  <c r="Y86" i="9"/>
  <c r="AA86" i="9" s="1"/>
  <c r="Y82" i="9"/>
  <c r="AA82" i="9" s="1"/>
  <c r="Y78" i="9"/>
  <c r="AA78" i="9" s="1"/>
  <c r="Y74" i="9"/>
  <c r="AA74" i="9" s="1"/>
  <c r="Y70" i="9"/>
  <c r="AA70" i="9" s="1"/>
  <c r="Y66" i="9"/>
  <c r="AA66" i="9" s="1"/>
  <c r="Y62" i="9"/>
  <c r="AA62" i="9" s="1"/>
  <c r="Y58" i="9"/>
  <c r="AA58" i="9" s="1"/>
  <c r="Y54" i="9"/>
  <c r="AA54" i="9" s="1"/>
  <c r="Y50" i="9"/>
  <c r="AA50" i="9" s="1"/>
  <c r="Y46" i="9"/>
  <c r="AA46" i="9" s="1"/>
  <c r="Y42" i="9"/>
  <c r="AA42" i="9" s="1"/>
  <c r="Y38" i="9"/>
  <c r="AA38" i="9" s="1"/>
  <c r="Y34" i="9"/>
  <c r="AA34" i="9" s="1"/>
  <c r="Y30" i="9"/>
  <c r="AA30" i="9" s="1"/>
  <c r="Y26" i="9"/>
  <c r="AA26" i="9" s="1"/>
  <c r="Y22" i="9"/>
  <c r="AA22" i="9" s="1"/>
  <c r="Y18" i="9"/>
  <c r="AA18" i="9" s="1"/>
  <c r="Y15" i="9"/>
  <c r="AA15" i="9" s="1"/>
  <c r="Y11" i="9"/>
  <c r="AA11" i="9" s="1"/>
  <c r="Y7" i="9"/>
  <c r="AA7" i="9" s="1"/>
  <c r="Y105" i="9"/>
  <c r="AA105" i="9" s="1"/>
  <c r="Y100" i="9"/>
  <c r="AA100" i="9" s="1"/>
  <c r="Y96" i="9"/>
  <c r="AA96" i="9" s="1"/>
  <c r="Y93" i="9"/>
  <c r="AA93" i="9" s="1"/>
  <c r="Y89" i="9"/>
  <c r="AA89" i="9" s="1"/>
  <c r="Y85" i="9"/>
  <c r="AA85" i="9" s="1"/>
  <c r="Y81" i="9"/>
  <c r="AA81" i="9" s="1"/>
  <c r="Y77" i="9"/>
  <c r="AA77" i="9" s="1"/>
  <c r="Y73" i="9"/>
  <c r="AA73" i="9" s="1"/>
  <c r="Y69" i="9"/>
  <c r="AA69" i="9" s="1"/>
  <c r="Y65" i="9"/>
  <c r="AA65" i="9" s="1"/>
  <c r="Y61" i="9"/>
  <c r="AA61" i="9" s="1"/>
  <c r="Y57" i="9"/>
  <c r="AA57" i="9" s="1"/>
  <c r="Y53" i="9"/>
  <c r="AA53" i="9" s="1"/>
  <c r="Y49" i="9"/>
  <c r="AA49" i="9" s="1"/>
  <c r="Y45" i="9"/>
  <c r="AA45" i="9" s="1"/>
  <c r="Y41" i="9"/>
  <c r="AA41" i="9" s="1"/>
  <c r="Y37" i="9"/>
  <c r="AA37" i="9" s="1"/>
  <c r="Y33" i="9"/>
  <c r="AA33" i="9" s="1"/>
  <c r="Y29" i="9"/>
  <c r="AA29" i="9" s="1"/>
  <c r="Y25" i="9"/>
  <c r="AA25" i="9" s="1"/>
  <c r="Y21" i="9"/>
  <c r="AA21" i="9" s="1"/>
  <c r="Y17" i="9"/>
  <c r="AA17" i="9" s="1"/>
  <c r="Y14" i="9"/>
  <c r="AA14" i="9" s="1"/>
  <c r="Y10" i="9"/>
  <c r="AA10" i="9" s="1"/>
  <c r="Y6" i="9"/>
  <c r="AA6" i="9" s="1"/>
  <c r="Y103" i="9"/>
  <c r="AA103" i="9" s="1"/>
  <c r="Y99" i="9"/>
  <c r="AA99" i="9" s="1"/>
  <c r="Y95" i="9"/>
  <c r="AA95" i="9" s="1"/>
  <c r="Y92" i="9"/>
  <c r="AA92" i="9" s="1"/>
  <c r="Y88" i="9"/>
  <c r="AA88" i="9" s="1"/>
  <c r="Y84" i="9"/>
  <c r="AA84" i="9" s="1"/>
  <c r="Y80" i="9"/>
  <c r="AA80" i="9" s="1"/>
  <c r="Y76" i="9"/>
  <c r="AA76" i="9" s="1"/>
  <c r="Y72" i="9"/>
  <c r="AA72" i="9" s="1"/>
  <c r="Y68" i="9"/>
  <c r="AA68" i="9" s="1"/>
  <c r="Y64" i="9"/>
  <c r="AA64" i="9" s="1"/>
  <c r="Y60" i="9"/>
  <c r="AA60" i="9" s="1"/>
  <c r="Y56" i="9"/>
  <c r="AA56" i="9" s="1"/>
  <c r="Y52" i="9"/>
  <c r="AA52" i="9" s="1"/>
  <c r="Y48" i="9"/>
  <c r="AA48" i="9" s="1"/>
  <c r="Y44" i="9"/>
  <c r="AA44" i="9" s="1"/>
  <c r="Y40" i="9"/>
  <c r="AA40" i="9" s="1"/>
  <c r="Y36" i="9"/>
  <c r="AA36" i="9" s="1"/>
  <c r="Y32" i="9"/>
  <c r="AA32" i="9" s="1"/>
  <c r="Y28" i="9"/>
  <c r="AA28" i="9" s="1"/>
  <c r="Y24" i="9"/>
  <c r="AA24" i="9" s="1"/>
  <c r="Y20" i="9"/>
  <c r="AA20" i="9" s="1"/>
  <c r="Y13" i="9"/>
  <c r="AA13" i="9" s="1"/>
  <c r="Y9" i="9"/>
  <c r="AA9" i="9" s="1"/>
  <c r="Y5" i="9"/>
  <c r="AA5" i="9" s="1"/>
  <c r="Y102" i="9"/>
  <c r="AA102" i="9" s="1"/>
  <c r="Y98" i="9"/>
  <c r="AA98" i="9" s="1"/>
  <c r="Y91" i="9"/>
  <c r="AA91" i="9" s="1"/>
  <c r="Y87" i="9"/>
  <c r="AA87" i="9" s="1"/>
  <c r="Y83" i="9"/>
  <c r="AA83" i="9" s="1"/>
  <c r="Y79" i="9"/>
  <c r="AA79" i="9" s="1"/>
  <c r="Y75" i="9"/>
  <c r="AA75" i="9" s="1"/>
  <c r="Y71" i="9"/>
  <c r="AA71" i="9" s="1"/>
  <c r="Y67" i="9"/>
  <c r="AA67" i="9" s="1"/>
  <c r="Y63" i="9"/>
  <c r="AA63" i="9" s="1"/>
  <c r="Y59" i="9"/>
  <c r="AA59" i="9" s="1"/>
  <c r="Y55" i="9"/>
  <c r="AA55" i="9" s="1"/>
  <c r="Y51" i="9"/>
  <c r="AA51" i="9" s="1"/>
  <c r="Y47" i="9"/>
  <c r="AA47" i="9" s="1"/>
  <c r="Y43" i="9"/>
  <c r="AA43" i="9" s="1"/>
  <c r="Y39" i="9"/>
  <c r="AA39" i="9" s="1"/>
  <c r="Y35" i="9"/>
  <c r="AA35" i="9" s="1"/>
  <c r="Y31" i="9"/>
  <c r="AA31" i="9" s="1"/>
  <c r="Y27" i="9"/>
  <c r="AA27" i="9" s="1"/>
  <c r="Y23" i="9"/>
  <c r="AA23" i="9" s="1"/>
  <c r="Y19" i="9"/>
  <c r="AA19" i="9" s="1"/>
  <c r="Y16" i="9"/>
  <c r="AA16" i="9" s="1"/>
  <c r="Y12" i="9"/>
  <c r="AA12" i="9" s="1"/>
  <c r="Y8" i="9"/>
  <c r="AA8" i="9" s="1"/>
  <c r="Y4" i="9"/>
  <c r="AA4" i="9" s="1"/>
  <c r="L106" i="9" l="1"/>
  <c r="AG106" i="9" s="1"/>
  <c r="AH106" i="9" s="1"/>
  <c r="AI106" i="9" s="1"/>
  <c r="M106" i="9" l="1"/>
  <c r="H106" i="9"/>
  <c r="G106" i="9"/>
  <c r="I106" i="9"/>
  <c r="J106" i="9"/>
  <c r="E106" i="9"/>
  <c r="F106" i="9"/>
  <c r="K106" i="9"/>
  <c r="AC106" i="9" l="1"/>
  <c r="AD106" i="9" s="1"/>
  <c r="AE106" i="9" s="1"/>
  <c r="AK106" i="9" s="1"/>
  <c r="O106" i="9"/>
  <c r="Q106" i="9" s="1"/>
  <c r="S106" i="9" s="1"/>
  <c r="AM106" i="9" l="1"/>
  <c r="J104" i="9" l="1"/>
  <c r="G104" i="9"/>
  <c r="H104" i="9"/>
  <c r="I104" i="9"/>
  <c r="M104" i="9"/>
  <c r="K104" i="9"/>
  <c r="L104" i="9"/>
  <c r="AG104" i="9" s="1"/>
  <c r="AH104" i="9" s="1"/>
  <c r="AI104" i="9" s="1"/>
  <c r="E104" i="9"/>
  <c r="F104" i="9"/>
  <c r="O104" i="9" l="1"/>
  <c r="Q104" i="9" s="1"/>
  <c r="S104" i="9" s="1"/>
  <c r="AC104" i="9"/>
  <c r="AD104" i="9" s="1"/>
  <c r="AE104" i="9" s="1"/>
  <c r="AK104" i="9" s="1"/>
  <c r="AM104" i="9" l="1"/>
  <c r="M90" i="9"/>
  <c r="L90" i="9"/>
  <c r="AG90" i="9" s="1"/>
  <c r="K90" i="9"/>
  <c r="J90" i="9"/>
  <c r="I90" i="9"/>
  <c r="H90" i="9"/>
  <c r="G90" i="9"/>
  <c r="F90" i="9"/>
  <c r="E90" i="9"/>
  <c r="AC90" i="9" l="1"/>
  <c r="AD90" i="9" s="1"/>
  <c r="AE90" i="9" s="1"/>
  <c r="O90" i="9"/>
  <c r="Q90" i="9" s="1"/>
  <c r="S90" i="9" s="1"/>
  <c r="AH90" i="9"/>
  <c r="AI90" i="9" s="1"/>
  <c r="M77" i="9"/>
  <c r="L77" i="9"/>
  <c r="AG77" i="9" s="1"/>
  <c r="K77" i="9"/>
  <c r="J77" i="9"/>
  <c r="I77" i="9"/>
  <c r="H77" i="9"/>
  <c r="G77" i="9"/>
  <c r="F77" i="9"/>
  <c r="E77" i="9"/>
  <c r="M100" i="9"/>
  <c r="L100" i="9"/>
  <c r="AG100" i="9" s="1"/>
  <c r="K100" i="9"/>
  <c r="J100" i="9"/>
  <c r="I100" i="9"/>
  <c r="H100" i="9"/>
  <c r="G100" i="9"/>
  <c r="F100" i="9"/>
  <c r="E100" i="9"/>
  <c r="M93" i="9"/>
  <c r="L93" i="9"/>
  <c r="AG93" i="9" s="1"/>
  <c r="K93" i="9"/>
  <c r="J93" i="9"/>
  <c r="I93" i="9"/>
  <c r="H93" i="9"/>
  <c r="G93" i="9"/>
  <c r="F93" i="9"/>
  <c r="E93" i="9"/>
  <c r="M80" i="9"/>
  <c r="L80" i="9"/>
  <c r="AG80" i="9" s="1"/>
  <c r="K80" i="9"/>
  <c r="J80" i="9"/>
  <c r="I80" i="9"/>
  <c r="H80" i="9"/>
  <c r="G80" i="9"/>
  <c r="F80" i="9"/>
  <c r="E80" i="9"/>
  <c r="M71" i="9"/>
  <c r="L71" i="9"/>
  <c r="AG71" i="9" s="1"/>
  <c r="K71" i="9"/>
  <c r="J71" i="9"/>
  <c r="I71" i="9"/>
  <c r="H71" i="9"/>
  <c r="G71" i="9"/>
  <c r="F71" i="9"/>
  <c r="E71" i="9"/>
  <c r="M98" i="9"/>
  <c r="L98" i="9"/>
  <c r="AG98" i="9" s="1"/>
  <c r="J98" i="9"/>
  <c r="I98" i="9"/>
  <c r="K98" i="9"/>
  <c r="H98" i="9"/>
  <c r="G98" i="9"/>
  <c r="F98" i="9"/>
  <c r="E98" i="9"/>
  <c r="M92" i="9"/>
  <c r="K92" i="9"/>
  <c r="J92" i="9"/>
  <c r="I92" i="9"/>
  <c r="H92" i="9"/>
  <c r="L92" i="9"/>
  <c r="AG92" i="9" s="1"/>
  <c r="G92" i="9"/>
  <c r="F92" i="9"/>
  <c r="E92" i="9"/>
  <c r="M91" i="9"/>
  <c r="L91" i="9"/>
  <c r="AG91" i="9" s="1"/>
  <c r="K91" i="9"/>
  <c r="J91" i="9"/>
  <c r="I91" i="9"/>
  <c r="H91" i="9"/>
  <c r="G91" i="9"/>
  <c r="F91" i="9"/>
  <c r="E91" i="9"/>
  <c r="M76" i="9"/>
  <c r="L76" i="9"/>
  <c r="AG76" i="9" s="1"/>
  <c r="K76" i="9"/>
  <c r="J76" i="9"/>
  <c r="I76" i="9"/>
  <c r="H76" i="9"/>
  <c r="G76" i="9"/>
  <c r="F76" i="9"/>
  <c r="E76" i="9"/>
  <c r="M101" i="9"/>
  <c r="L101" i="9"/>
  <c r="AG101" i="9" s="1"/>
  <c r="K101" i="9"/>
  <c r="J101" i="9"/>
  <c r="I101" i="9"/>
  <c r="H101" i="9"/>
  <c r="G101" i="9"/>
  <c r="F101" i="9"/>
  <c r="E101" i="9"/>
  <c r="M75" i="9"/>
  <c r="L75" i="9"/>
  <c r="AG75" i="9" s="1"/>
  <c r="K75" i="9"/>
  <c r="J75" i="9"/>
  <c r="I75" i="9"/>
  <c r="H75" i="9"/>
  <c r="G75" i="9"/>
  <c r="F75" i="9"/>
  <c r="E75" i="9"/>
  <c r="M99" i="9"/>
  <c r="L99" i="9"/>
  <c r="AG99" i="9" s="1"/>
  <c r="J99" i="9"/>
  <c r="I99" i="9"/>
  <c r="K99" i="9"/>
  <c r="H99" i="9"/>
  <c r="G99" i="9"/>
  <c r="F99" i="9"/>
  <c r="E99" i="9"/>
  <c r="M86" i="9"/>
  <c r="L86" i="9"/>
  <c r="AG86" i="9" s="1"/>
  <c r="K86" i="9"/>
  <c r="J86" i="9"/>
  <c r="I86" i="9"/>
  <c r="H86" i="9"/>
  <c r="G86" i="9"/>
  <c r="F86" i="9"/>
  <c r="E86" i="9"/>
  <c r="AC93" i="9" l="1"/>
  <c r="AD93" i="9" s="1"/>
  <c r="AE93" i="9" s="1"/>
  <c r="O93" i="9"/>
  <c r="Q93" i="9" s="1"/>
  <c r="S93" i="9" s="1"/>
  <c r="AC101" i="9"/>
  <c r="AD101" i="9" s="1"/>
  <c r="AE101" i="9" s="1"/>
  <c r="O101" i="9"/>
  <c r="Q101" i="9" s="1"/>
  <c r="S101" i="9" s="1"/>
  <c r="AC98" i="9"/>
  <c r="AD98" i="9" s="1"/>
  <c r="AE98" i="9" s="1"/>
  <c r="O98" i="9"/>
  <c r="Q98" i="9" s="1"/>
  <c r="S98" i="9" s="1"/>
  <c r="AC100" i="9"/>
  <c r="AD100" i="9" s="1"/>
  <c r="AE100" i="9" s="1"/>
  <c r="O100" i="9"/>
  <c r="Q100" i="9" s="1"/>
  <c r="S100" i="9" s="1"/>
  <c r="AC92" i="9"/>
  <c r="AD92" i="9" s="1"/>
  <c r="AE92" i="9" s="1"/>
  <c r="O92" i="9"/>
  <c r="Q92" i="9" s="1"/>
  <c r="S92" i="9" s="1"/>
  <c r="AC76" i="9"/>
  <c r="AD76" i="9" s="1"/>
  <c r="AE76" i="9" s="1"/>
  <c r="O76" i="9"/>
  <c r="Q76" i="9" s="1"/>
  <c r="S76" i="9" s="1"/>
  <c r="AC71" i="9"/>
  <c r="AD71" i="9" s="1"/>
  <c r="AE71" i="9" s="1"/>
  <c r="O71" i="9"/>
  <c r="Q71" i="9" s="1"/>
  <c r="S71" i="9" s="1"/>
  <c r="AC77" i="9"/>
  <c r="AD77" i="9" s="1"/>
  <c r="AE77" i="9" s="1"/>
  <c r="O77" i="9"/>
  <c r="Q77" i="9" s="1"/>
  <c r="S77" i="9" s="1"/>
  <c r="AC75" i="9"/>
  <c r="AD75" i="9" s="1"/>
  <c r="AE75" i="9" s="1"/>
  <c r="O75" i="9"/>
  <c r="Q75" i="9" s="1"/>
  <c r="S75" i="9" s="1"/>
  <c r="AC86" i="9"/>
  <c r="AD86" i="9" s="1"/>
  <c r="AE86" i="9" s="1"/>
  <c r="O86" i="9"/>
  <c r="Q86" i="9" s="1"/>
  <c r="S86" i="9" s="1"/>
  <c r="AC99" i="9"/>
  <c r="AD99" i="9" s="1"/>
  <c r="AE99" i="9" s="1"/>
  <c r="O99" i="9"/>
  <c r="Q99" i="9" s="1"/>
  <c r="S99" i="9" s="1"/>
  <c r="AC91" i="9"/>
  <c r="AD91" i="9" s="1"/>
  <c r="AE91" i="9" s="1"/>
  <c r="O91" i="9"/>
  <c r="Q91" i="9" s="1"/>
  <c r="S91" i="9" s="1"/>
  <c r="AC80" i="9"/>
  <c r="AD80" i="9" s="1"/>
  <c r="AE80" i="9" s="1"/>
  <c r="O80" i="9"/>
  <c r="Q80" i="9" s="1"/>
  <c r="S80" i="9" s="1"/>
  <c r="AK90" i="9"/>
  <c r="AM90" i="9" s="1"/>
  <c r="AH101" i="9"/>
  <c r="AI101" i="9" s="1"/>
  <c r="AH98" i="9"/>
  <c r="AI98" i="9" s="1"/>
  <c r="AH100" i="9"/>
  <c r="AI100" i="9" s="1"/>
  <c r="AH86" i="9"/>
  <c r="AI86" i="9" s="1"/>
  <c r="AH76" i="9"/>
  <c r="AI76" i="9" s="1"/>
  <c r="AH71" i="9"/>
  <c r="AI71" i="9" s="1"/>
  <c r="AH77" i="9"/>
  <c r="AI77" i="9" s="1"/>
  <c r="AH99" i="9"/>
  <c r="AI99" i="9" s="1"/>
  <c r="AH91" i="9"/>
  <c r="AI91" i="9" s="1"/>
  <c r="AH80" i="9"/>
  <c r="AI80" i="9" s="1"/>
  <c r="AH75" i="9"/>
  <c r="AI75" i="9" s="1"/>
  <c r="AH92" i="9"/>
  <c r="AI92" i="9" s="1"/>
  <c r="AH93" i="9"/>
  <c r="AI93" i="9" s="1"/>
  <c r="AK91" i="9" l="1"/>
  <c r="AM91" i="9" s="1"/>
  <c r="AK77" i="9"/>
  <c r="AK76" i="9"/>
  <c r="AM76" i="9" s="1"/>
  <c r="AK100" i="9"/>
  <c r="AM100" i="9" s="1"/>
  <c r="AK101" i="9"/>
  <c r="AM101" i="9" s="1"/>
  <c r="AK92" i="9"/>
  <c r="AM92" i="9" s="1"/>
  <c r="AK93" i="9"/>
  <c r="AK98" i="9"/>
  <c r="AM98" i="9" s="1"/>
  <c r="AK80" i="9"/>
  <c r="AM80" i="9" s="1"/>
  <c r="AK75" i="9"/>
  <c r="AM75" i="9" s="1"/>
  <c r="AK86" i="9"/>
  <c r="AK71" i="9"/>
  <c r="AM71" i="9" s="1"/>
  <c r="AK99" i="9"/>
  <c r="AM99" i="9" s="1"/>
  <c r="M105" i="9"/>
  <c r="L105" i="9"/>
  <c r="AG105" i="9" s="1"/>
  <c r="J105" i="9"/>
  <c r="I105" i="9"/>
  <c r="K105" i="9"/>
  <c r="H105" i="9"/>
  <c r="G105" i="9"/>
  <c r="F105" i="9"/>
  <c r="E105" i="9"/>
  <c r="AM86" i="9" l="1"/>
  <c r="AM93" i="9"/>
  <c r="AC105" i="9"/>
  <c r="AD105" i="9" s="1"/>
  <c r="AE105" i="9" s="1"/>
  <c r="O105" i="9"/>
  <c r="Q105" i="9" s="1"/>
  <c r="S105" i="9" s="1"/>
  <c r="AM77" i="9"/>
  <c r="AH105" i="9"/>
  <c r="AI105" i="9" s="1"/>
  <c r="AK105" i="9" l="1"/>
  <c r="AM105" i="9" s="1"/>
  <c r="M96" i="9"/>
  <c r="L96" i="9"/>
  <c r="AG96" i="9" s="1"/>
  <c r="K96" i="9"/>
  <c r="J96" i="9"/>
  <c r="I96" i="9"/>
  <c r="G96" i="9"/>
  <c r="F96" i="9"/>
  <c r="E96" i="9"/>
  <c r="H96" i="9"/>
  <c r="M97" i="9"/>
  <c r="L97" i="9"/>
  <c r="AG97" i="9" s="1"/>
  <c r="K97" i="9"/>
  <c r="J97" i="9"/>
  <c r="I97" i="9"/>
  <c r="H97" i="9"/>
  <c r="G97" i="9"/>
  <c r="F97" i="9"/>
  <c r="E97" i="9"/>
  <c r="M66" i="9"/>
  <c r="L66" i="9"/>
  <c r="AG66" i="9" s="1"/>
  <c r="K66" i="9"/>
  <c r="J66" i="9"/>
  <c r="I66" i="9"/>
  <c r="H66" i="9"/>
  <c r="G66" i="9"/>
  <c r="F66" i="9"/>
  <c r="E66" i="9"/>
  <c r="AC66" i="9" l="1"/>
  <c r="O66" i="9"/>
  <c r="Q66" i="9" s="1"/>
  <c r="S66" i="9" s="1"/>
  <c r="AC97" i="9"/>
  <c r="AD97" i="9" s="1"/>
  <c r="AE97" i="9" s="1"/>
  <c r="O97" i="9"/>
  <c r="Q97" i="9" s="1"/>
  <c r="S97" i="9" s="1"/>
  <c r="AC96" i="9"/>
  <c r="AD96" i="9" s="1"/>
  <c r="AE96" i="9" s="1"/>
  <c r="O96" i="9"/>
  <c r="Q96" i="9" s="1"/>
  <c r="S96" i="9" s="1"/>
  <c r="AH96" i="9"/>
  <c r="AI96" i="9" s="1"/>
  <c r="AH66" i="9"/>
  <c r="AI66" i="9" s="1"/>
  <c r="AD66" i="9"/>
  <c r="AE66" i="9" s="1"/>
  <c r="AH97" i="9"/>
  <c r="AI97" i="9" s="1"/>
  <c r="M67" i="9"/>
  <c r="L67" i="9"/>
  <c r="AG67" i="9" s="1"/>
  <c r="K67" i="9"/>
  <c r="J67" i="9"/>
  <c r="I67" i="9"/>
  <c r="H67" i="9"/>
  <c r="G67" i="9"/>
  <c r="F67" i="9"/>
  <c r="E67" i="9"/>
  <c r="AC67" i="9" l="1"/>
  <c r="AD67" i="9" s="1"/>
  <c r="AE67" i="9" s="1"/>
  <c r="O67" i="9"/>
  <c r="Q67" i="9" s="1"/>
  <c r="S67" i="9" s="1"/>
  <c r="AK66" i="9"/>
  <c r="AM66" i="9" s="1"/>
  <c r="AK97" i="9"/>
  <c r="AM97" i="9" s="1"/>
  <c r="AK96" i="9"/>
  <c r="AH67" i="9"/>
  <c r="AI67" i="9" s="1"/>
  <c r="AM96" i="9" l="1"/>
  <c r="AK67" i="9"/>
  <c r="AM67" i="9" s="1"/>
  <c r="M11" i="9"/>
  <c r="L11" i="9"/>
  <c r="AG11" i="9" s="1"/>
  <c r="K11" i="9"/>
  <c r="J11" i="9"/>
  <c r="I11" i="9"/>
  <c r="H11" i="9"/>
  <c r="G11" i="9"/>
  <c r="F11" i="9"/>
  <c r="E11" i="9"/>
  <c r="M62" i="9"/>
  <c r="L62" i="9"/>
  <c r="AG62" i="9" s="1"/>
  <c r="K62" i="9"/>
  <c r="J62" i="9"/>
  <c r="I62" i="9"/>
  <c r="H62" i="9"/>
  <c r="G62" i="9"/>
  <c r="F62" i="9"/>
  <c r="E62" i="9"/>
  <c r="AC62" i="9" l="1"/>
  <c r="AD62" i="9" s="1"/>
  <c r="AE62" i="9" s="1"/>
  <c r="O62" i="9"/>
  <c r="Q62" i="9" s="1"/>
  <c r="S62" i="9" s="1"/>
  <c r="AC11" i="9"/>
  <c r="AD11" i="9" s="1"/>
  <c r="AE11" i="9" s="1"/>
  <c r="O11" i="9"/>
  <c r="Q11" i="9" s="1"/>
  <c r="S11" i="9" s="1"/>
  <c r="AH62" i="9"/>
  <c r="AI62" i="9" s="1"/>
  <c r="AH11" i="9"/>
  <c r="AI11" i="9" s="1"/>
  <c r="M103" i="9"/>
  <c r="L103" i="9"/>
  <c r="AG103" i="9" s="1"/>
  <c r="J103" i="9"/>
  <c r="I103" i="9"/>
  <c r="K103" i="9"/>
  <c r="H103" i="9"/>
  <c r="G103" i="9"/>
  <c r="F103" i="9"/>
  <c r="E103" i="9"/>
  <c r="M50" i="9"/>
  <c r="L50" i="9"/>
  <c r="AG50" i="9" s="1"/>
  <c r="K50" i="9"/>
  <c r="J50" i="9"/>
  <c r="I50" i="9"/>
  <c r="H50" i="9"/>
  <c r="G50" i="9"/>
  <c r="F50" i="9"/>
  <c r="E50" i="9"/>
  <c r="M36" i="9"/>
  <c r="L36" i="9"/>
  <c r="AG36" i="9" s="1"/>
  <c r="J36" i="9"/>
  <c r="I36" i="9"/>
  <c r="H36" i="9"/>
  <c r="K36" i="9"/>
  <c r="G36" i="9"/>
  <c r="F36" i="9"/>
  <c r="E36" i="9"/>
  <c r="M89" i="9"/>
  <c r="L89" i="9"/>
  <c r="AG89" i="9" s="1"/>
  <c r="K89" i="9"/>
  <c r="J89" i="9"/>
  <c r="I89" i="9"/>
  <c r="H89" i="9"/>
  <c r="G89" i="9"/>
  <c r="F89" i="9"/>
  <c r="E89" i="9"/>
  <c r="M5" i="9"/>
  <c r="L5" i="9"/>
  <c r="AG5" i="9" s="1"/>
  <c r="J5" i="9"/>
  <c r="I5" i="9"/>
  <c r="H5" i="9"/>
  <c r="K5" i="9"/>
  <c r="G5" i="9"/>
  <c r="F5" i="9"/>
  <c r="E5" i="9"/>
  <c r="M95" i="9"/>
  <c r="K95" i="9"/>
  <c r="J95" i="9"/>
  <c r="I95" i="9"/>
  <c r="L95" i="9"/>
  <c r="AG95" i="9" s="1"/>
  <c r="H95" i="9"/>
  <c r="G95" i="9"/>
  <c r="F95" i="9"/>
  <c r="E95" i="9"/>
  <c r="M56" i="9"/>
  <c r="L56" i="9"/>
  <c r="AG56" i="9" s="1"/>
  <c r="J56" i="9"/>
  <c r="I56" i="9"/>
  <c r="H56" i="9"/>
  <c r="K56" i="9"/>
  <c r="G56" i="9"/>
  <c r="F56" i="9"/>
  <c r="E56" i="9"/>
  <c r="M72" i="9"/>
  <c r="L72" i="9"/>
  <c r="AG72" i="9" s="1"/>
  <c r="J72" i="9"/>
  <c r="I72" i="9"/>
  <c r="H72" i="9"/>
  <c r="K72" i="9"/>
  <c r="G72" i="9"/>
  <c r="F72" i="9"/>
  <c r="E72" i="9"/>
  <c r="M10" i="9"/>
  <c r="L10" i="9"/>
  <c r="AG10" i="9" s="1"/>
  <c r="K10" i="9"/>
  <c r="J10" i="9"/>
  <c r="I10" i="9"/>
  <c r="H10" i="9"/>
  <c r="G10" i="9"/>
  <c r="F10" i="9"/>
  <c r="E10" i="9"/>
  <c r="M68" i="9"/>
  <c r="L68" i="9"/>
  <c r="AG68" i="9" s="1"/>
  <c r="J68" i="9"/>
  <c r="I68" i="9"/>
  <c r="H68" i="9"/>
  <c r="K68" i="9"/>
  <c r="G68" i="9"/>
  <c r="F68" i="9"/>
  <c r="E68" i="9"/>
  <c r="M94" i="9"/>
  <c r="L94" i="9"/>
  <c r="AG94" i="9" s="1"/>
  <c r="K94" i="9"/>
  <c r="J94" i="9"/>
  <c r="I94" i="9"/>
  <c r="H94" i="9"/>
  <c r="G94" i="9"/>
  <c r="F94" i="9"/>
  <c r="E94" i="9"/>
  <c r="M17" i="9"/>
  <c r="L17" i="9"/>
  <c r="AG17" i="9" s="1"/>
  <c r="K17" i="9"/>
  <c r="I17" i="9"/>
  <c r="H17" i="9"/>
  <c r="J17" i="9"/>
  <c r="G17" i="9"/>
  <c r="F17" i="9"/>
  <c r="E17" i="9"/>
  <c r="M38" i="9"/>
  <c r="L38" i="9"/>
  <c r="AG38" i="9" s="1"/>
  <c r="K38" i="9"/>
  <c r="J38" i="9"/>
  <c r="I38" i="9"/>
  <c r="H38" i="9"/>
  <c r="G38" i="9"/>
  <c r="F38" i="9"/>
  <c r="E38" i="9"/>
  <c r="M52" i="9"/>
  <c r="L52" i="9"/>
  <c r="AG52" i="9" s="1"/>
  <c r="J52" i="9"/>
  <c r="I52" i="9"/>
  <c r="H52" i="9"/>
  <c r="K52" i="9"/>
  <c r="G52" i="9"/>
  <c r="F52" i="9"/>
  <c r="E52" i="9"/>
  <c r="M40" i="9"/>
  <c r="L40" i="9"/>
  <c r="AG40" i="9" s="1"/>
  <c r="J40" i="9"/>
  <c r="I40" i="9"/>
  <c r="H40" i="9"/>
  <c r="K40" i="9"/>
  <c r="G40" i="9"/>
  <c r="F40" i="9"/>
  <c r="E40" i="9"/>
  <c r="M32" i="9"/>
  <c r="L32" i="9"/>
  <c r="AG32" i="9" s="1"/>
  <c r="K32" i="9"/>
  <c r="J32" i="9"/>
  <c r="I32" i="9"/>
  <c r="H32" i="9"/>
  <c r="G32" i="9"/>
  <c r="F32" i="9"/>
  <c r="E32" i="9"/>
  <c r="M33" i="9"/>
  <c r="L33" i="9"/>
  <c r="AG33" i="9" s="1"/>
  <c r="K33" i="9"/>
  <c r="J33" i="9"/>
  <c r="I33" i="9"/>
  <c r="H33" i="9"/>
  <c r="G33" i="9"/>
  <c r="F33" i="9"/>
  <c r="E33" i="9"/>
  <c r="M27" i="9"/>
  <c r="L27" i="9"/>
  <c r="AG27" i="9" s="1"/>
  <c r="K27" i="9"/>
  <c r="J27" i="9"/>
  <c r="I27" i="9"/>
  <c r="H27" i="9"/>
  <c r="G27" i="9"/>
  <c r="F27" i="9"/>
  <c r="E27" i="9"/>
  <c r="M21" i="9"/>
  <c r="L21" i="9"/>
  <c r="AG21" i="9" s="1"/>
  <c r="K21" i="9"/>
  <c r="J21" i="9"/>
  <c r="I21" i="9"/>
  <c r="H21" i="9"/>
  <c r="G21" i="9"/>
  <c r="F21" i="9"/>
  <c r="E21" i="9"/>
  <c r="M69" i="9"/>
  <c r="L69" i="9"/>
  <c r="AG69" i="9" s="1"/>
  <c r="K69" i="9"/>
  <c r="J69" i="9"/>
  <c r="I69" i="9"/>
  <c r="H69" i="9"/>
  <c r="G69" i="9"/>
  <c r="F69" i="9"/>
  <c r="E69" i="9"/>
  <c r="M102" i="9"/>
  <c r="L102" i="9"/>
  <c r="AG102" i="9" s="1"/>
  <c r="J102" i="9"/>
  <c r="I102" i="9"/>
  <c r="K102" i="9"/>
  <c r="H102" i="9"/>
  <c r="G102" i="9"/>
  <c r="F102" i="9"/>
  <c r="E102" i="9"/>
  <c r="M88" i="9"/>
  <c r="L88" i="9"/>
  <c r="AG88" i="9" s="1"/>
  <c r="J88" i="9"/>
  <c r="I88" i="9"/>
  <c r="H88" i="9"/>
  <c r="K88" i="9"/>
  <c r="G88" i="9"/>
  <c r="F88" i="9"/>
  <c r="E88" i="9"/>
  <c r="M73" i="9"/>
  <c r="L73" i="9"/>
  <c r="AG73" i="9" s="1"/>
  <c r="K73" i="9"/>
  <c r="J73" i="9"/>
  <c r="I73" i="9"/>
  <c r="H73" i="9"/>
  <c r="G73" i="9"/>
  <c r="F73" i="9"/>
  <c r="E73" i="9"/>
  <c r="M30" i="9"/>
  <c r="L30" i="9"/>
  <c r="AG30" i="9" s="1"/>
  <c r="K30" i="9"/>
  <c r="J30" i="9"/>
  <c r="I30" i="9"/>
  <c r="H30" i="9"/>
  <c r="G30" i="9"/>
  <c r="F30" i="9"/>
  <c r="E30" i="9"/>
  <c r="M25" i="9"/>
  <c r="L25" i="9"/>
  <c r="AG25" i="9" s="1"/>
  <c r="K25" i="9"/>
  <c r="J25" i="9"/>
  <c r="I25" i="9"/>
  <c r="H25" i="9"/>
  <c r="G25" i="9"/>
  <c r="F25" i="9"/>
  <c r="E25" i="9"/>
  <c r="M24" i="9"/>
  <c r="L24" i="9"/>
  <c r="AG24" i="9" s="1"/>
  <c r="J24" i="9"/>
  <c r="I24" i="9"/>
  <c r="H24" i="9"/>
  <c r="K24" i="9"/>
  <c r="G24" i="9"/>
  <c r="F24" i="9"/>
  <c r="E24" i="9"/>
  <c r="M45" i="9"/>
  <c r="L45" i="9"/>
  <c r="AG45" i="9" s="1"/>
  <c r="K45" i="9"/>
  <c r="J45" i="9"/>
  <c r="I45" i="9"/>
  <c r="H45" i="9"/>
  <c r="G45" i="9"/>
  <c r="F45" i="9"/>
  <c r="E45" i="9"/>
  <c r="M37" i="9"/>
  <c r="L37" i="9"/>
  <c r="AG37" i="9" s="1"/>
  <c r="K37" i="9"/>
  <c r="J37" i="9"/>
  <c r="I37" i="9"/>
  <c r="H37" i="9"/>
  <c r="G37" i="9"/>
  <c r="F37" i="9"/>
  <c r="E37" i="9"/>
  <c r="M81" i="9"/>
  <c r="L81" i="9"/>
  <c r="AG81" i="9" s="1"/>
  <c r="K81" i="9"/>
  <c r="J81" i="9"/>
  <c r="I81" i="9"/>
  <c r="H81" i="9"/>
  <c r="G81" i="9"/>
  <c r="F81" i="9"/>
  <c r="E81" i="9"/>
  <c r="M55" i="9"/>
  <c r="L55" i="9"/>
  <c r="AG55" i="9" s="1"/>
  <c r="K55" i="9"/>
  <c r="J55" i="9"/>
  <c r="I55" i="9"/>
  <c r="H55" i="9"/>
  <c r="G55" i="9"/>
  <c r="F55" i="9"/>
  <c r="E55" i="9"/>
  <c r="M35" i="9"/>
  <c r="L35" i="9"/>
  <c r="AG35" i="9" s="1"/>
  <c r="K35" i="9"/>
  <c r="J35" i="9"/>
  <c r="I35" i="9"/>
  <c r="H35" i="9"/>
  <c r="G35" i="9"/>
  <c r="F35" i="9"/>
  <c r="E35" i="9"/>
  <c r="M46" i="9"/>
  <c r="L46" i="9"/>
  <c r="AG46" i="9" s="1"/>
  <c r="K46" i="9"/>
  <c r="J46" i="9"/>
  <c r="I46" i="9"/>
  <c r="H46" i="9"/>
  <c r="G46" i="9"/>
  <c r="F46" i="9"/>
  <c r="E46" i="9"/>
  <c r="M49" i="9"/>
  <c r="L49" i="9"/>
  <c r="AG49" i="9" s="1"/>
  <c r="K49" i="9"/>
  <c r="J49" i="9"/>
  <c r="I49" i="9"/>
  <c r="H49" i="9"/>
  <c r="G49" i="9"/>
  <c r="F49" i="9"/>
  <c r="E49" i="9"/>
  <c r="M57" i="9"/>
  <c r="L57" i="9"/>
  <c r="AG57" i="9" s="1"/>
  <c r="K57" i="9"/>
  <c r="J57" i="9"/>
  <c r="I57" i="9"/>
  <c r="H57" i="9"/>
  <c r="G57" i="9"/>
  <c r="F57" i="9"/>
  <c r="E57" i="9"/>
  <c r="M47" i="9"/>
  <c r="L47" i="9"/>
  <c r="AG47" i="9" s="1"/>
  <c r="K47" i="9"/>
  <c r="J47" i="9"/>
  <c r="I47" i="9"/>
  <c r="H47" i="9"/>
  <c r="G47" i="9"/>
  <c r="F47" i="9"/>
  <c r="E47" i="9"/>
  <c r="M41" i="9"/>
  <c r="L41" i="9"/>
  <c r="AG41" i="9" s="1"/>
  <c r="K41" i="9"/>
  <c r="J41" i="9"/>
  <c r="I41" i="9"/>
  <c r="H41" i="9"/>
  <c r="G41" i="9"/>
  <c r="F41" i="9"/>
  <c r="E41" i="9"/>
  <c r="M9" i="9"/>
  <c r="L9" i="9"/>
  <c r="AG9" i="9" s="1"/>
  <c r="J9" i="9"/>
  <c r="I9" i="9"/>
  <c r="H9" i="9"/>
  <c r="K9" i="9"/>
  <c r="G9" i="9"/>
  <c r="F9" i="9"/>
  <c r="E9" i="9"/>
  <c r="M63" i="9"/>
  <c r="L63" i="9"/>
  <c r="AG63" i="9" s="1"/>
  <c r="K63" i="9"/>
  <c r="J63" i="9"/>
  <c r="I63" i="9"/>
  <c r="H63" i="9"/>
  <c r="G63" i="9"/>
  <c r="F63" i="9"/>
  <c r="E63" i="9"/>
  <c r="M83" i="9"/>
  <c r="L83" i="9"/>
  <c r="AG83" i="9" s="1"/>
  <c r="K83" i="9"/>
  <c r="J83" i="9"/>
  <c r="I83" i="9"/>
  <c r="H83" i="9"/>
  <c r="G83" i="9"/>
  <c r="F83" i="9"/>
  <c r="E83" i="9"/>
  <c r="M87" i="9"/>
  <c r="L87" i="9"/>
  <c r="AG87" i="9" s="1"/>
  <c r="K87" i="9"/>
  <c r="J87" i="9"/>
  <c r="I87" i="9"/>
  <c r="H87" i="9"/>
  <c r="G87" i="9"/>
  <c r="F87" i="9"/>
  <c r="E87" i="9"/>
  <c r="M16" i="9"/>
  <c r="L16" i="9"/>
  <c r="AG16" i="9" s="1"/>
  <c r="K16" i="9"/>
  <c r="I16" i="9"/>
  <c r="H16" i="9"/>
  <c r="J16" i="9"/>
  <c r="G16" i="9"/>
  <c r="F16" i="9"/>
  <c r="E16" i="9"/>
  <c r="M84" i="9"/>
  <c r="L84" i="9"/>
  <c r="AG84" i="9" s="1"/>
  <c r="J84" i="9"/>
  <c r="I84" i="9"/>
  <c r="H84" i="9"/>
  <c r="K84" i="9"/>
  <c r="G84" i="9"/>
  <c r="F84" i="9"/>
  <c r="E84" i="9"/>
  <c r="M7" i="9"/>
  <c r="L7" i="9"/>
  <c r="AG7" i="9" s="1"/>
  <c r="K7" i="9"/>
  <c r="J7" i="9"/>
  <c r="I7" i="9"/>
  <c r="H7" i="9"/>
  <c r="G7" i="9"/>
  <c r="F7" i="9"/>
  <c r="E7" i="9"/>
  <c r="M23" i="9"/>
  <c r="L23" i="9"/>
  <c r="AG23" i="9" s="1"/>
  <c r="K23" i="9"/>
  <c r="J23" i="9"/>
  <c r="I23" i="9"/>
  <c r="H23" i="9"/>
  <c r="G23" i="9"/>
  <c r="F23" i="9"/>
  <c r="E23" i="9"/>
  <c r="M48" i="9"/>
  <c r="L48" i="9"/>
  <c r="AG48" i="9" s="1"/>
  <c r="K48" i="9"/>
  <c r="J48" i="9"/>
  <c r="I48" i="9"/>
  <c r="H48" i="9"/>
  <c r="G48" i="9"/>
  <c r="F48" i="9"/>
  <c r="E48" i="9"/>
  <c r="M28" i="9"/>
  <c r="L28" i="9"/>
  <c r="AG28" i="9" s="1"/>
  <c r="K28" i="9"/>
  <c r="J28" i="9"/>
  <c r="I28" i="9"/>
  <c r="H28" i="9"/>
  <c r="G28" i="9"/>
  <c r="F28" i="9"/>
  <c r="E28" i="9"/>
  <c r="M79" i="9"/>
  <c r="L79" i="9"/>
  <c r="AG79" i="9" s="1"/>
  <c r="K79" i="9"/>
  <c r="J79" i="9"/>
  <c r="I79" i="9"/>
  <c r="H79" i="9"/>
  <c r="G79" i="9"/>
  <c r="F79" i="9"/>
  <c r="E79" i="9"/>
  <c r="M65" i="9"/>
  <c r="L65" i="9"/>
  <c r="AG65" i="9" s="1"/>
  <c r="K65" i="9"/>
  <c r="J65" i="9"/>
  <c r="I65" i="9"/>
  <c r="H65" i="9"/>
  <c r="G65" i="9"/>
  <c r="F65" i="9"/>
  <c r="E65" i="9"/>
  <c r="M70" i="9"/>
  <c r="L70" i="9"/>
  <c r="AG70" i="9" s="1"/>
  <c r="K70" i="9"/>
  <c r="J70" i="9"/>
  <c r="I70" i="9"/>
  <c r="H70" i="9"/>
  <c r="G70" i="9"/>
  <c r="F70" i="9"/>
  <c r="E70" i="9"/>
  <c r="M43" i="9"/>
  <c r="L43" i="9"/>
  <c r="AG43" i="9" s="1"/>
  <c r="K43" i="9"/>
  <c r="J43" i="9"/>
  <c r="I43" i="9"/>
  <c r="H43" i="9"/>
  <c r="G43" i="9"/>
  <c r="F43" i="9"/>
  <c r="E43" i="9"/>
  <c r="M19" i="9"/>
  <c r="L19" i="9"/>
  <c r="AG19" i="9" s="1"/>
  <c r="K19" i="9"/>
  <c r="J19" i="9"/>
  <c r="I19" i="9"/>
  <c r="H19" i="9"/>
  <c r="G19" i="9"/>
  <c r="F19" i="9"/>
  <c r="E19" i="9"/>
  <c r="M31" i="9"/>
  <c r="L31" i="9"/>
  <c r="AG31" i="9" s="1"/>
  <c r="K31" i="9"/>
  <c r="J31" i="9"/>
  <c r="I31" i="9"/>
  <c r="H31" i="9"/>
  <c r="G31" i="9"/>
  <c r="F31" i="9"/>
  <c r="E31" i="9"/>
  <c r="M64" i="9"/>
  <c r="L64" i="9"/>
  <c r="AG64" i="9" s="1"/>
  <c r="K64" i="9"/>
  <c r="J64" i="9"/>
  <c r="I64" i="9"/>
  <c r="H64" i="9"/>
  <c r="G64" i="9"/>
  <c r="F64" i="9"/>
  <c r="E64" i="9"/>
  <c r="M53" i="9"/>
  <c r="L53" i="9"/>
  <c r="AG53" i="9" s="1"/>
  <c r="K53" i="9"/>
  <c r="J53" i="9"/>
  <c r="I53" i="9"/>
  <c r="H53" i="9"/>
  <c r="G53" i="9"/>
  <c r="F53" i="9"/>
  <c r="E53" i="9"/>
  <c r="M39" i="9"/>
  <c r="L39" i="9"/>
  <c r="AG39" i="9" s="1"/>
  <c r="K39" i="9"/>
  <c r="J39" i="9"/>
  <c r="I39" i="9"/>
  <c r="H39" i="9"/>
  <c r="G39" i="9"/>
  <c r="F39" i="9"/>
  <c r="E39" i="9"/>
  <c r="M18" i="9"/>
  <c r="L18" i="9"/>
  <c r="AG18" i="9" s="1"/>
  <c r="K18" i="9"/>
  <c r="J18" i="9"/>
  <c r="I18" i="9"/>
  <c r="H18" i="9"/>
  <c r="G18" i="9"/>
  <c r="F18" i="9"/>
  <c r="E18" i="9"/>
  <c r="M8" i="9"/>
  <c r="L8" i="9"/>
  <c r="AG8" i="9" s="1"/>
  <c r="K8" i="9"/>
  <c r="I8" i="9"/>
  <c r="H8" i="9"/>
  <c r="J8" i="9"/>
  <c r="G8" i="9"/>
  <c r="F8" i="9"/>
  <c r="E8" i="9"/>
  <c r="M14" i="9"/>
  <c r="L14" i="9"/>
  <c r="AG14" i="9" s="1"/>
  <c r="K14" i="9"/>
  <c r="J14" i="9"/>
  <c r="I14" i="9"/>
  <c r="H14" i="9"/>
  <c r="G14" i="9"/>
  <c r="F14" i="9"/>
  <c r="E14" i="9"/>
  <c r="M20" i="9"/>
  <c r="L20" i="9"/>
  <c r="AG20" i="9" s="1"/>
  <c r="J20" i="9"/>
  <c r="I20" i="9"/>
  <c r="H20" i="9"/>
  <c r="K20" i="9"/>
  <c r="G20" i="9"/>
  <c r="F20" i="9"/>
  <c r="E20" i="9"/>
  <c r="M51" i="9"/>
  <c r="L51" i="9"/>
  <c r="AG51" i="9" s="1"/>
  <c r="K51" i="9"/>
  <c r="J51" i="9"/>
  <c r="I51" i="9"/>
  <c r="H51" i="9"/>
  <c r="G51" i="9"/>
  <c r="F51" i="9"/>
  <c r="E51" i="9"/>
  <c r="M58" i="9"/>
  <c r="L58" i="9"/>
  <c r="AG58" i="9" s="1"/>
  <c r="K58" i="9"/>
  <c r="J58" i="9"/>
  <c r="I58" i="9"/>
  <c r="H58" i="9"/>
  <c r="G58" i="9"/>
  <c r="F58" i="9"/>
  <c r="E58" i="9"/>
  <c r="M74" i="9"/>
  <c r="L74" i="9"/>
  <c r="AG74" i="9" s="1"/>
  <c r="K74" i="9"/>
  <c r="J74" i="9"/>
  <c r="I74" i="9"/>
  <c r="H74" i="9"/>
  <c r="G74" i="9"/>
  <c r="F74" i="9"/>
  <c r="E74" i="9"/>
  <c r="M12" i="9"/>
  <c r="L12" i="9"/>
  <c r="AG12" i="9" s="1"/>
  <c r="K12" i="9"/>
  <c r="I12" i="9"/>
  <c r="H12" i="9"/>
  <c r="J12" i="9"/>
  <c r="G12" i="9"/>
  <c r="F12" i="9"/>
  <c r="E12" i="9"/>
  <c r="M60" i="9"/>
  <c r="L60" i="9"/>
  <c r="AG60" i="9" s="1"/>
  <c r="K60" i="9"/>
  <c r="J60" i="9"/>
  <c r="I60" i="9"/>
  <c r="H60" i="9"/>
  <c r="G60" i="9"/>
  <c r="F60" i="9"/>
  <c r="E60" i="9"/>
  <c r="M34" i="9"/>
  <c r="L34" i="9"/>
  <c r="AG34" i="9" s="1"/>
  <c r="K34" i="9"/>
  <c r="J34" i="9"/>
  <c r="I34" i="9"/>
  <c r="H34" i="9"/>
  <c r="G34" i="9"/>
  <c r="F34" i="9"/>
  <c r="E34" i="9"/>
  <c r="M6" i="9"/>
  <c r="L6" i="9"/>
  <c r="AG6" i="9" s="1"/>
  <c r="K6" i="9"/>
  <c r="J6" i="9"/>
  <c r="I6" i="9"/>
  <c r="H6" i="9"/>
  <c r="G6" i="9"/>
  <c r="F6" i="9"/>
  <c r="E6" i="9"/>
  <c r="M85" i="9"/>
  <c r="L85" i="9"/>
  <c r="AG85" i="9" s="1"/>
  <c r="K85" i="9"/>
  <c r="J85" i="9"/>
  <c r="I85" i="9"/>
  <c r="H85" i="9"/>
  <c r="G85" i="9"/>
  <c r="F85" i="9"/>
  <c r="E85" i="9"/>
  <c r="M22" i="9"/>
  <c r="L22" i="9"/>
  <c r="AG22" i="9" s="1"/>
  <c r="K22" i="9"/>
  <c r="J22" i="9"/>
  <c r="I22" i="9"/>
  <c r="H22" i="9"/>
  <c r="G22" i="9"/>
  <c r="F22" i="9"/>
  <c r="E22" i="9"/>
  <c r="M4" i="9"/>
  <c r="L4" i="9"/>
  <c r="AG4" i="9" s="1"/>
  <c r="K4" i="9"/>
  <c r="J4" i="9"/>
  <c r="I4" i="9"/>
  <c r="H4" i="9"/>
  <c r="G4" i="9"/>
  <c r="F4" i="9"/>
  <c r="E4" i="9"/>
  <c r="M82" i="9"/>
  <c r="L82" i="9"/>
  <c r="AG82" i="9" s="1"/>
  <c r="K82" i="9"/>
  <c r="J82" i="9"/>
  <c r="I82" i="9"/>
  <c r="H82" i="9"/>
  <c r="G82" i="9"/>
  <c r="F82" i="9"/>
  <c r="E82" i="9"/>
  <c r="M78" i="9"/>
  <c r="L78" i="9"/>
  <c r="AG78" i="9" s="1"/>
  <c r="K78" i="9"/>
  <c r="J78" i="9"/>
  <c r="I78" i="9"/>
  <c r="H78" i="9"/>
  <c r="G78" i="9"/>
  <c r="F78" i="9"/>
  <c r="E78" i="9"/>
  <c r="M15" i="9"/>
  <c r="L15" i="9"/>
  <c r="AG15" i="9" s="1"/>
  <c r="K15" i="9"/>
  <c r="J15" i="9"/>
  <c r="I15" i="9"/>
  <c r="H15" i="9"/>
  <c r="G15" i="9"/>
  <c r="F15" i="9"/>
  <c r="E15" i="9"/>
  <c r="M59" i="9"/>
  <c r="L59" i="9"/>
  <c r="AG59" i="9" s="1"/>
  <c r="K59" i="9"/>
  <c r="J59" i="9"/>
  <c r="I59" i="9"/>
  <c r="H59" i="9"/>
  <c r="G59" i="9"/>
  <c r="F59" i="9"/>
  <c r="E59" i="9"/>
  <c r="M42" i="9"/>
  <c r="L42" i="9"/>
  <c r="AG42" i="9" s="1"/>
  <c r="K42" i="9"/>
  <c r="J42" i="9"/>
  <c r="I42" i="9"/>
  <c r="H42" i="9"/>
  <c r="G42" i="9"/>
  <c r="F42" i="9"/>
  <c r="E42" i="9"/>
  <c r="M26" i="9"/>
  <c r="L26" i="9"/>
  <c r="AG26" i="9" s="1"/>
  <c r="K26" i="9"/>
  <c r="J26" i="9"/>
  <c r="I26" i="9"/>
  <c r="H26" i="9"/>
  <c r="G26" i="9"/>
  <c r="F26" i="9"/>
  <c r="E26" i="9"/>
  <c r="M61" i="9"/>
  <c r="L61" i="9"/>
  <c r="AG61" i="9" s="1"/>
  <c r="K61" i="9"/>
  <c r="J61" i="9"/>
  <c r="I61" i="9"/>
  <c r="H61" i="9"/>
  <c r="G61" i="9"/>
  <c r="F61" i="9"/>
  <c r="E61" i="9"/>
  <c r="M29" i="9"/>
  <c r="L29" i="9"/>
  <c r="AG29" i="9" s="1"/>
  <c r="K29" i="9"/>
  <c r="J29" i="9"/>
  <c r="I29" i="9"/>
  <c r="H29" i="9"/>
  <c r="G29" i="9"/>
  <c r="F29" i="9"/>
  <c r="E29" i="9"/>
  <c r="M54" i="9"/>
  <c r="L54" i="9"/>
  <c r="AG54" i="9" s="1"/>
  <c r="K54" i="9"/>
  <c r="J54" i="9"/>
  <c r="I54" i="9"/>
  <c r="H54" i="9"/>
  <c r="G54" i="9"/>
  <c r="F54" i="9"/>
  <c r="E54" i="9"/>
  <c r="M44" i="9"/>
  <c r="L44" i="9"/>
  <c r="AG44" i="9" s="1"/>
  <c r="K44" i="9"/>
  <c r="J44" i="9"/>
  <c r="I44" i="9"/>
  <c r="H44" i="9"/>
  <c r="G44" i="9"/>
  <c r="F44" i="9"/>
  <c r="E44" i="9"/>
  <c r="AC29" i="9" l="1"/>
  <c r="AD29" i="9" s="1"/>
  <c r="AE29" i="9" s="1"/>
  <c r="O29" i="9"/>
  <c r="Q29" i="9" s="1"/>
  <c r="S29" i="9" s="1"/>
  <c r="AC59" i="9"/>
  <c r="AD59" i="9" s="1"/>
  <c r="AE59" i="9" s="1"/>
  <c r="O59" i="9"/>
  <c r="Q59" i="9" s="1"/>
  <c r="S59" i="9" s="1"/>
  <c r="AC4" i="9"/>
  <c r="AD4" i="9" s="1"/>
  <c r="AE4" i="9" s="1"/>
  <c r="O4" i="9"/>
  <c r="Q4" i="9" s="1"/>
  <c r="S4" i="9" s="1"/>
  <c r="AC61" i="9"/>
  <c r="AD61" i="9" s="1"/>
  <c r="O61" i="9"/>
  <c r="Q61" i="9" s="1"/>
  <c r="S61" i="9" s="1"/>
  <c r="AC15" i="9"/>
  <c r="AD15" i="9" s="1"/>
  <c r="AE15" i="9" s="1"/>
  <c r="O15" i="9"/>
  <c r="Q15" i="9" s="1"/>
  <c r="S15" i="9" s="1"/>
  <c r="AC22" i="9"/>
  <c r="AD22" i="9" s="1"/>
  <c r="O22" i="9"/>
  <c r="Q22" i="9" s="1"/>
  <c r="S22" i="9" s="1"/>
  <c r="AC60" i="9"/>
  <c r="AD60" i="9" s="1"/>
  <c r="AE60" i="9" s="1"/>
  <c r="O60" i="9"/>
  <c r="Q60" i="9" s="1"/>
  <c r="S60" i="9" s="1"/>
  <c r="AC51" i="9"/>
  <c r="AD51" i="9" s="1"/>
  <c r="O51" i="9"/>
  <c r="Q51" i="9" s="1"/>
  <c r="S51" i="9" s="1"/>
  <c r="AC18" i="9"/>
  <c r="AD18" i="9" s="1"/>
  <c r="AE18" i="9" s="1"/>
  <c r="O18" i="9"/>
  <c r="Q18" i="9" s="1"/>
  <c r="S18" i="9" s="1"/>
  <c r="AC31" i="9"/>
  <c r="AD31" i="9" s="1"/>
  <c r="O31" i="9"/>
  <c r="Q31" i="9" s="1"/>
  <c r="S31" i="9" s="1"/>
  <c r="AC65" i="9"/>
  <c r="AD65" i="9" s="1"/>
  <c r="AE65" i="9" s="1"/>
  <c r="O65" i="9"/>
  <c r="Q65" i="9" s="1"/>
  <c r="S65" i="9" s="1"/>
  <c r="AC23" i="9"/>
  <c r="AD23" i="9" s="1"/>
  <c r="AE23" i="9" s="1"/>
  <c r="O23" i="9"/>
  <c r="Q23" i="9" s="1"/>
  <c r="S23" i="9" s="1"/>
  <c r="AC16" i="9"/>
  <c r="AD16" i="9" s="1"/>
  <c r="O16" i="9"/>
  <c r="Q16" i="9" s="1"/>
  <c r="S16" i="9" s="1"/>
  <c r="AC9" i="9"/>
  <c r="AD9" i="9" s="1"/>
  <c r="AE9" i="9" s="1"/>
  <c r="O9" i="9"/>
  <c r="Q9" i="9" s="1"/>
  <c r="S9" i="9" s="1"/>
  <c r="AC49" i="9"/>
  <c r="AD49" i="9" s="1"/>
  <c r="AE49" i="9" s="1"/>
  <c r="O49" i="9"/>
  <c r="Q49" i="9" s="1"/>
  <c r="S49" i="9" s="1"/>
  <c r="AC81" i="9"/>
  <c r="AD81" i="9" s="1"/>
  <c r="AE81" i="9" s="1"/>
  <c r="O81" i="9"/>
  <c r="Q81" i="9" s="1"/>
  <c r="S81" i="9" s="1"/>
  <c r="AC24" i="9"/>
  <c r="AD24" i="9" s="1"/>
  <c r="O24" i="9"/>
  <c r="Q24" i="9" s="1"/>
  <c r="S24" i="9" s="1"/>
  <c r="AC88" i="9"/>
  <c r="AD88" i="9" s="1"/>
  <c r="AE88" i="9" s="1"/>
  <c r="O88" i="9"/>
  <c r="Q88" i="9" s="1"/>
  <c r="S88" i="9" s="1"/>
  <c r="AC27" i="9"/>
  <c r="AD27" i="9" s="1"/>
  <c r="AE27" i="9" s="1"/>
  <c r="O27" i="9"/>
  <c r="Q27" i="9" s="1"/>
  <c r="S27" i="9" s="1"/>
  <c r="AC52" i="9"/>
  <c r="AD52" i="9" s="1"/>
  <c r="AE52" i="9" s="1"/>
  <c r="O52" i="9"/>
  <c r="Q52" i="9" s="1"/>
  <c r="S52" i="9" s="1"/>
  <c r="AC68" i="9"/>
  <c r="AD68" i="9" s="1"/>
  <c r="AE68" i="9" s="1"/>
  <c r="O68" i="9"/>
  <c r="Q68" i="9" s="1"/>
  <c r="S68" i="9" s="1"/>
  <c r="AC95" i="9"/>
  <c r="AD95" i="9" s="1"/>
  <c r="O95" i="9"/>
  <c r="Q95" i="9" s="1"/>
  <c r="S95" i="9" s="1"/>
  <c r="AC50" i="9"/>
  <c r="AD50" i="9" s="1"/>
  <c r="AE50" i="9" s="1"/>
  <c r="O50" i="9"/>
  <c r="Q50" i="9" s="1"/>
  <c r="S50" i="9" s="1"/>
  <c r="AC12" i="9"/>
  <c r="AD12" i="9" s="1"/>
  <c r="AE12" i="9" s="1"/>
  <c r="O12" i="9"/>
  <c r="Q12" i="9" s="1"/>
  <c r="S12" i="9" s="1"/>
  <c r="AC20" i="9"/>
  <c r="AD20" i="9" s="1"/>
  <c r="AE20" i="9" s="1"/>
  <c r="O20" i="9"/>
  <c r="Q20" i="9" s="1"/>
  <c r="S20" i="9" s="1"/>
  <c r="AC39" i="9"/>
  <c r="AD39" i="9" s="1"/>
  <c r="AE39" i="9" s="1"/>
  <c r="O39" i="9"/>
  <c r="Q39" i="9" s="1"/>
  <c r="S39" i="9" s="1"/>
  <c r="AC19" i="9"/>
  <c r="AD19" i="9" s="1"/>
  <c r="AE19" i="9" s="1"/>
  <c r="O19" i="9"/>
  <c r="Q19" i="9" s="1"/>
  <c r="S19" i="9" s="1"/>
  <c r="AC79" i="9"/>
  <c r="AD79" i="9" s="1"/>
  <c r="AE79" i="9" s="1"/>
  <c r="O79" i="9"/>
  <c r="Q79" i="9" s="1"/>
  <c r="S79" i="9" s="1"/>
  <c r="AC87" i="9"/>
  <c r="AD87" i="9" s="1"/>
  <c r="AE87" i="9" s="1"/>
  <c r="O87" i="9"/>
  <c r="Q87" i="9" s="1"/>
  <c r="S87" i="9" s="1"/>
  <c r="AC41" i="9"/>
  <c r="AD41" i="9" s="1"/>
  <c r="AE41" i="9" s="1"/>
  <c r="O41" i="9"/>
  <c r="Q41" i="9" s="1"/>
  <c r="S41" i="9" s="1"/>
  <c r="AC46" i="9"/>
  <c r="AD46" i="9" s="1"/>
  <c r="AE46" i="9" s="1"/>
  <c r="O46" i="9"/>
  <c r="Q46" i="9" s="1"/>
  <c r="S46" i="9" s="1"/>
  <c r="AC25" i="9"/>
  <c r="AD25" i="9" s="1"/>
  <c r="AE25" i="9" s="1"/>
  <c r="O25" i="9"/>
  <c r="Q25" i="9" s="1"/>
  <c r="S25" i="9" s="1"/>
  <c r="AC102" i="9"/>
  <c r="AD102" i="9" s="1"/>
  <c r="AE102" i="9" s="1"/>
  <c r="O102" i="9"/>
  <c r="Q102" i="9" s="1"/>
  <c r="S102" i="9" s="1"/>
  <c r="AC33" i="9"/>
  <c r="AD33" i="9" s="1"/>
  <c r="O33" i="9"/>
  <c r="Q33" i="9" s="1"/>
  <c r="S33" i="9" s="1"/>
  <c r="AC38" i="9"/>
  <c r="AD38" i="9" s="1"/>
  <c r="AE38" i="9" s="1"/>
  <c r="O38" i="9"/>
  <c r="Q38" i="9" s="1"/>
  <c r="S38" i="9" s="1"/>
  <c r="AC10" i="9"/>
  <c r="AD10" i="9" s="1"/>
  <c r="AE10" i="9" s="1"/>
  <c r="O10" i="9"/>
  <c r="Q10" i="9" s="1"/>
  <c r="S10" i="9" s="1"/>
  <c r="AC5" i="9"/>
  <c r="AD5" i="9" s="1"/>
  <c r="AE5" i="9" s="1"/>
  <c r="O5" i="9"/>
  <c r="Q5" i="9" s="1"/>
  <c r="S5" i="9" s="1"/>
  <c r="AC103" i="9"/>
  <c r="AD103" i="9" s="1"/>
  <c r="AE103" i="9" s="1"/>
  <c r="O103" i="9"/>
  <c r="Q103" i="9" s="1"/>
  <c r="S103" i="9" s="1"/>
  <c r="AC44" i="9"/>
  <c r="AD44" i="9" s="1"/>
  <c r="AE44" i="9" s="1"/>
  <c r="O44" i="9"/>
  <c r="Q44" i="9" s="1"/>
  <c r="S44" i="9" s="1"/>
  <c r="AC26" i="9"/>
  <c r="AD26" i="9" s="1"/>
  <c r="AE26" i="9" s="1"/>
  <c r="O26" i="9"/>
  <c r="Q26" i="9" s="1"/>
  <c r="S26" i="9" s="1"/>
  <c r="AC78" i="9"/>
  <c r="AD78" i="9" s="1"/>
  <c r="AE78" i="9" s="1"/>
  <c r="O78" i="9"/>
  <c r="Q78" i="9" s="1"/>
  <c r="S78" i="9" s="1"/>
  <c r="AC85" i="9"/>
  <c r="AD85" i="9" s="1"/>
  <c r="AE85" i="9" s="1"/>
  <c r="O85" i="9"/>
  <c r="Q85" i="9" s="1"/>
  <c r="S85" i="9" s="1"/>
  <c r="AC54" i="9"/>
  <c r="AD54" i="9" s="1"/>
  <c r="AE54" i="9" s="1"/>
  <c r="O54" i="9"/>
  <c r="Q54" i="9" s="1"/>
  <c r="S54" i="9" s="1"/>
  <c r="AC42" i="9"/>
  <c r="AD42" i="9" s="1"/>
  <c r="AE42" i="9" s="1"/>
  <c r="O42" i="9"/>
  <c r="Q42" i="9" s="1"/>
  <c r="S42" i="9" s="1"/>
  <c r="AC82" i="9"/>
  <c r="AD82" i="9" s="1"/>
  <c r="AE82" i="9" s="1"/>
  <c r="O82" i="9"/>
  <c r="Q82" i="9" s="1"/>
  <c r="S82" i="9" s="1"/>
  <c r="AC6" i="9"/>
  <c r="AD6" i="9" s="1"/>
  <c r="AE6" i="9" s="1"/>
  <c r="O6" i="9"/>
  <c r="Q6" i="9" s="1"/>
  <c r="S6" i="9" s="1"/>
  <c r="AC74" i="9"/>
  <c r="AD74" i="9" s="1"/>
  <c r="AE74" i="9" s="1"/>
  <c r="O74" i="9"/>
  <c r="Q74" i="9" s="1"/>
  <c r="S74" i="9" s="1"/>
  <c r="AC14" i="9"/>
  <c r="AD14" i="9" s="1"/>
  <c r="AE14" i="9" s="1"/>
  <c r="O14" i="9"/>
  <c r="Q14" i="9" s="1"/>
  <c r="S14" i="9" s="1"/>
  <c r="AC53" i="9"/>
  <c r="AD53" i="9" s="1"/>
  <c r="AE53" i="9" s="1"/>
  <c r="O53" i="9"/>
  <c r="Q53" i="9" s="1"/>
  <c r="S53" i="9" s="1"/>
  <c r="AC43" i="9"/>
  <c r="AD43" i="9" s="1"/>
  <c r="AE43" i="9" s="1"/>
  <c r="O43" i="9"/>
  <c r="Q43" i="9" s="1"/>
  <c r="S43" i="9" s="1"/>
  <c r="AC28" i="9"/>
  <c r="AD28" i="9" s="1"/>
  <c r="AE28" i="9" s="1"/>
  <c r="O28" i="9"/>
  <c r="Q28" i="9" s="1"/>
  <c r="S28" i="9" s="1"/>
  <c r="AC7" i="9"/>
  <c r="AD7" i="9" s="1"/>
  <c r="AE7" i="9" s="1"/>
  <c r="O7" i="9"/>
  <c r="Q7" i="9" s="1"/>
  <c r="S7" i="9" s="1"/>
  <c r="AC83" i="9"/>
  <c r="AD83" i="9" s="1"/>
  <c r="AE83" i="9" s="1"/>
  <c r="O83" i="9"/>
  <c r="Q83" i="9" s="1"/>
  <c r="S83" i="9" s="1"/>
  <c r="AC47" i="9"/>
  <c r="AD47" i="9" s="1"/>
  <c r="AE47" i="9" s="1"/>
  <c r="O47" i="9"/>
  <c r="Q47" i="9" s="1"/>
  <c r="S47" i="9" s="1"/>
  <c r="AC35" i="9"/>
  <c r="AD35" i="9" s="1"/>
  <c r="AE35" i="9" s="1"/>
  <c r="O35" i="9"/>
  <c r="Q35" i="9" s="1"/>
  <c r="S35" i="9" s="1"/>
  <c r="AC37" i="9"/>
  <c r="AD37" i="9" s="1"/>
  <c r="AE37" i="9" s="1"/>
  <c r="O37" i="9"/>
  <c r="Q37" i="9" s="1"/>
  <c r="S37" i="9" s="1"/>
  <c r="AC30" i="9"/>
  <c r="AD30" i="9" s="1"/>
  <c r="AE30" i="9" s="1"/>
  <c r="O30" i="9"/>
  <c r="Q30" i="9" s="1"/>
  <c r="S30" i="9" s="1"/>
  <c r="AC69" i="9"/>
  <c r="AD69" i="9" s="1"/>
  <c r="AE69" i="9" s="1"/>
  <c r="O69" i="9"/>
  <c r="Q69" i="9" s="1"/>
  <c r="S69" i="9" s="1"/>
  <c r="AC32" i="9"/>
  <c r="AD32" i="9" s="1"/>
  <c r="AE32" i="9" s="1"/>
  <c r="O32" i="9"/>
  <c r="Q32" i="9" s="1"/>
  <c r="S32" i="9" s="1"/>
  <c r="AC17" i="9"/>
  <c r="AD17" i="9" s="1"/>
  <c r="AE17" i="9" s="1"/>
  <c r="O17" i="9"/>
  <c r="Q17" i="9" s="1"/>
  <c r="S17" i="9" s="1"/>
  <c r="AC72" i="9"/>
  <c r="AD72" i="9" s="1"/>
  <c r="AE72" i="9" s="1"/>
  <c r="O72" i="9"/>
  <c r="Q72" i="9" s="1"/>
  <c r="S72" i="9" s="1"/>
  <c r="AC89" i="9"/>
  <c r="AD89" i="9" s="1"/>
  <c r="AE89" i="9" s="1"/>
  <c r="O89" i="9"/>
  <c r="Q89" i="9" s="1"/>
  <c r="S89" i="9" s="1"/>
  <c r="AC34" i="9"/>
  <c r="AD34" i="9" s="1"/>
  <c r="AE34" i="9" s="1"/>
  <c r="O34" i="9"/>
  <c r="Q34" i="9" s="1"/>
  <c r="S34" i="9" s="1"/>
  <c r="AC58" i="9"/>
  <c r="AD58" i="9" s="1"/>
  <c r="AE58" i="9" s="1"/>
  <c r="O58" i="9"/>
  <c r="Q58" i="9" s="1"/>
  <c r="S58" i="9" s="1"/>
  <c r="AC8" i="9"/>
  <c r="AD8" i="9" s="1"/>
  <c r="AE8" i="9" s="1"/>
  <c r="O8" i="9"/>
  <c r="Q8" i="9" s="1"/>
  <c r="S8" i="9" s="1"/>
  <c r="AC64" i="9"/>
  <c r="AD64" i="9" s="1"/>
  <c r="AE64" i="9" s="1"/>
  <c r="O64" i="9"/>
  <c r="Q64" i="9" s="1"/>
  <c r="S64" i="9" s="1"/>
  <c r="AC70" i="9"/>
  <c r="AD70" i="9" s="1"/>
  <c r="AE70" i="9" s="1"/>
  <c r="O70" i="9"/>
  <c r="Q70" i="9" s="1"/>
  <c r="S70" i="9" s="1"/>
  <c r="AC48" i="9"/>
  <c r="AD48" i="9" s="1"/>
  <c r="AE48" i="9" s="1"/>
  <c r="O48" i="9"/>
  <c r="Q48" i="9" s="1"/>
  <c r="S48" i="9" s="1"/>
  <c r="AC84" i="9"/>
  <c r="AD84" i="9" s="1"/>
  <c r="AE84" i="9" s="1"/>
  <c r="O84" i="9"/>
  <c r="Q84" i="9" s="1"/>
  <c r="S84" i="9" s="1"/>
  <c r="AC63" i="9"/>
  <c r="AD63" i="9" s="1"/>
  <c r="AE63" i="9" s="1"/>
  <c r="O63" i="9"/>
  <c r="Q63" i="9" s="1"/>
  <c r="S63" i="9" s="1"/>
  <c r="AC57" i="9"/>
  <c r="AD57" i="9" s="1"/>
  <c r="O57" i="9"/>
  <c r="Q57" i="9" s="1"/>
  <c r="S57" i="9" s="1"/>
  <c r="AC55" i="9"/>
  <c r="AD55" i="9" s="1"/>
  <c r="AE55" i="9" s="1"/>
  <c r="O55" i="9"/>
  <c r="Q55" i="9" s="1"/>
  <c r="S55" i="9" s="1"/>
  <c r="AC45" i="9"/>
  <c r="AD45" i="9" s="1"/>
  <c r="AE45" i="9" s="1"/>
  <c r="O45" i="9"/>
  <c r="Q45" i="9" s="1"/>
  <c r="S45" i="9" s="1"/>
  <c r="AC73" i="9"/>
  <c r="AD73" i="9" s="1"/>
  <c r="AE73" i="9" s="1"/>
  <c r="O73" i="9"/>
  <c r="Q73" i="9" s="1"/>
  <c r="S73" i="9" s="1"/>
  <c r="AC21" i="9"/>
  <c r="AD21" i="9" s="1"/>
  <c r="O21" i="9"/>
  <c r="Q21" i="9" s="1"/>
  <c r="S21" i="9" s="1"/>
  <c r="AC40" i="9"/>
  <c r="AD40" i="9" s="1"/>
  <c r="AE40" i="9" s="1"/>
  <c r="O40" i="9"/>
  <c r="Q40" i="9" s="1"/>
  <c r="S40" i="9" s="1"/>
  <c r="AC94" i="9"/>
  <c r="AD94" i="9" s="1"/>
  <c r="AE94" i="9" s="1"/>
  <c r="O94" i="9"/>
  <c r="Q94" i="9" s="1"/>
  <c r="S94" i="9" s="1"/>
  <c r="AC56" i="9"/>
  <c r="AD56" i="9" s="1"/>
  <c r="AE56" i="9" s="1"/>
  <c r="O56" i="9"/>
  <c r="Q56" i="9" s="1"/>
  <c r="S56" i="9" s="1"/>
  <c r="AC36" i="9"/>
  <c r="AD36" i="9" s="1"/>
  <c r="AE36" i="9" s="1"/>
  <c r="O36" i="9"/>
  <c r="Q36" i="9" s="1"/>
  <c r="S36" i="9" s="1"/>
  <c r="AK11" i="9"/>
  <c r="AM11" i="9" s="1"/>
  <c r="AK62" i="9"/>
  <c r="AM62" i="9" s="1"/>
  <c r="AH59" i="9"/>
  <c r="AI59" i="9" s="1"/>
  <c r="AH34" i="9"/>
  <c r="AI34" i="9" s="1"/>
  <c r="AH48" i="9"/>
  <c r="AI48" i="9" s="1"/>
  <c r="AH84" i="9"/>
  <c r="AI84" i="9" s="1"/>
  <c r="AH63" i="9"/>
  <c r="AI63" i="9" s="1"/>
  <c r="AH57" i="9"/>
  <c r="AI57" i="9" s="1"/>
  <c r="AH55" i="9"/>
  <c r="AI55" i="9" s="1"/>
  <c r="AH45" i="9"/>
  <c r="AI45" i="9" s="1"/>
  <c r="AH73" i="9"/>
  <c r="AI73" i="9" s="1"/>
  <c r="AH21" i="9"/>
  <c r="AI21" i="9" s="1"/>
  <c r="AH40" i="9"/>
  <c r="AI40" i="9" s="1"/>
  <c r="AH94" i="9"/>
  <c r="AI94" i="9" s="1"/>
  <c r="AH56" i="9"/>
  <c r="AI56" i="9" s="1"/>
  <c r="AH36" i="9"/>
  <c r="AI36" i="9" s="1"/>
  <c r="AH4" i="9"/>
  <c r="AI4" i="9" s="1"/>
  <c r="AH58" i="9"/>
  <c r="AI58" i="9" s="1"/>
  <c r="AH64" i="9"/>
  <c r="AI64" i="9" s="1"/>
  <c r="AH70" i="9"/>
  <c r="AI70" i="9" s="1"/>
  <c r="AH61" i="9"/>
  <c r="AI61" i="9" s="1"/>
  <c r="AH15" i="9"/>
  <c r="AI15" i="9" s="1"/>
  <c r="AH22" i="9"/>
  <c r="AI22" i="9" s="1"/>
  <c r="AH60" i="9"/>
  <c r="AI60" i="9" s="1"/>
  <c r="AH51" i="9"/>
  <c r="AI51" i="9" s="1"/>
  <c r="AH18" i="9"/>
  <c r="AI18" i="9" s="1"/>
  <c r="AH31" i="9"/>
  <c r="AI31" i="9" s="1"/>
  <c r="AH65" i="9"/>
  <c r="AI65" i="9" s="1"/>
  <c r="AH23" i="9"/>
  <c r="AI23" i="9" s="1"/>
  <c r="AH16" i="9"/>
  <c r="AI16" i="9" s="1"/>
  <c r="AH9" i="9"/>
  <c r="AI9" i="9" s="1"/>
  <c r="AH49" i="9"/>
  <c r="AI49" i="9" s="1"/>
  <c r="AH81" i="9"/>
  <c r="AI81" i="9" s="1"/>
  <c r="AH24" i="9"/>
  <c r="AI24" i="9" s="1"/>
  <c r="AH88" i="9"/>
  <c r="AI88" i="9" s="1"/>
  <c r="AH27" i="9"/>
  <c r="AI27" i="9" s="1"/>
  <c r="AH52" i="9"/>
  <c r="AI52" i="9" s="1"/>
  <c r="AH68" i="9"/>
  <c r="AI68" i="9" s="1"/>
  <c r="AH50" i="9"/>
  <c r="AI50" i="9" s="1"/>
  <c r="AH29" i="9"/>
  <c r="AI29" i="9" s="1"/>
  <c r="AH8" i="9"/>
  <c r="AI8" i="9" s="1"/>
  <c r="AH44" i="9"/>
  <c r="AI44" i="9" s="1"/>
  <c r="AH26" i="9"/>
  <c r="AI26" i="9" s="1"/>
  <c r="AH78" i="9"/>
  <c r="AI78" i="9" s="1"/>
  <c r="AH85" i="9"/>
  <c r="AI85" i="9" s="1"/>
  <c r="AH12" i="9"/>
  <c r="AI12" i="9" s="1"/>
  <c r="AH20" i="9"/>
  <c r="AI20" i="9" s="1"/>
  <c r="AH39" i="9"/>
  <c r="AI39" i="9" s="1"/>
  <c r="AH19" i="9"/>
  <c r="AI19" i="9" s="1"/>
  <c r="AH79" i="9"/>
  <c r="AI79" i="9" s="1"/>
  <c r="AH87" i="9"/>
  <c r="AI87" i="9" s="1"/>
  <c r="AH41" i="9"/>
  <c r="AI41" i="9" s="1"/>
  <c r="AH46" i="9"/>
  <c r="AI46" i="9" s="1"/>
  <c r="AH25" i="9"/>
  <c r="AI25" i="9" s="1"/>
  <c r="AH102" i="9"/>
  <c r="AI102" i="9" s="1"/>
  <c r="AH33" i="9"/>
  <c r="AI33" i="9" s="1"/>
  <c r="AH38" i="9"/>
  <c r="AI38" i="9" s="1"/>
  <c r="AH10" i="9"/>
  <c r="AI10" i="9" s="1"/>
  <c r="AH95" i="9"/>
  <c r="AI95" i="9" s="1"/>
  <c r="AH5" i="9"/>
  <c r="AI5" i="9" s="1"/>
  <c r="AH103" i="9"/>
  <c r="AI103" i="9" s="1"/>
  <c r="AH54" i="9"/>
  <c r="AI54" i="9" s="1"/>
  <c r="AH42" i="9"/>
  <c r="AI42" i="9" s="1"/>
  <c r="AH82" i="9"/>
  <c r="AI82" i="9" s="1"/>
  <c r="AH6" i="9"/>
  <c r="AI6" i="9" s="1"/>
  <c r="AH74" i="9"/>
  <c r="AI74" i="9" s="1"/>
  <c r="AH14" i="9"/>
  <c r="AI14" i="9" s="1"/>
  <c r="AH53" i="9"/>
  <c r="AI53" i="9" s="1"/>
  <c r="AH43" i="9"/>
  <c r="AI43" i="9" s="1"/>
  <c r="AH28" i="9"/>
  <c r="AI28" i="9" s="1"/>
  <c r="AH7" i="9"/>
  <c r="AI7" i="9" s="1"/>
  <c r="AH83" i="9"/>
  <c r="AI83" i="9" s="1"/>
  <c r="AH47" i="9"/>
  <c r="AI47" i="9" s="1"/>
  <c r="AH35" i="9"/>
  <c r="AI35" i="9" s="1"/>
  <c r="AH37" i="9"/>
  <c r="AI37" i="9" s="1"/>
  <c r="AH30" i="9"/>
  <c r="AI30" i="9" s="1"/>
  <c r="AH69" i="9"/>
  <c r="AI69" i="9" s="1"/>
  <c r="AH32" i="9"/>
  <c r="AI32" i="9" s="1"/>
  <c r="AH17" i="9"/>
  <c r="AI17" i="9" s="1"/>
  <c r="AH72" i="9"/>
  <c r="AI72" i="9" s="1"/>
  <c r="AH89" i="9"/>
  <c r="AI89" i="9" s="1"/>
  <c r="M13" i="9"/>
  <c r="L13" i="9"/>
  <c r="AG13" i="9" s="1"/>
  <c r="K13" i="9"/>
  <c r="I13" i="9"/>
  <c r="H13" i="9"/>
  <c r="J13" i="9"/>
  <c r="G13" i="9"/>
  <c r="F13" i="9"/>
  <c r="E13" i="9"/>
  <c r="AC13" i="9" l="1"/>
  <c r="AD13" i="9" s="1"/>
  <c r="AE13" i="9" s="1"/>
  <c r="O13" i="9"/>
  <c r="Q13" i="9" s="1"/>
  <c r="S13" i="9" s="1"/>
  <c r="AE33" i="9"/>
  <c r="AK33" i="9" s="1"/>
  <c r="AM33" i="9" s="1"/>
  <c r="AE31" i="9"/>
  <c r="AE22" i="9"/>
  <c r="AK22" i="9" s="1"/>
  <c r="AM22" i="9" s="1"/>
  <c r="AE95" i="9"/>
  <c r="AE24" i="9"/>
  <c r="AK24" i="9" s="1"/>
  <c r="AM24" i="9" s="1"/>
  <c r="AE16" i="9"/>
  <c r="AK16" i="9" s="1"/>
  <c r="AM16" i="9" s="1"/>
  <c r="AE21" i="9"/>
  <c r="AK21" i="9" s="1"/>
  <c r="AM21" i="9" s="1"/>
  <c r="AE57" i="9"/>
  <c r="AE51" i="9"/>
  <c r="AK51" i="9" s="1"/>
  <c r="AM51" i="9" s="1"/>
  <c r="AE61" i="9"/>
  <c r="AK61" i="9" s="1"/>
  <c r="AM61" i="9" s="1"/>
  <c r="AK27" i="9"/>
  <c r="AM27" i="9" s="1"/>
  <c r="AK26" i="9"/>
  <c r="AM26" i="9" s="1"/>
  <c r="AK49" i="9"/>
  <c r="AM49" i="9" s="1"/>
  <c r="AK60" i="9"/>
  <c r="AM60" i="9" s="1"/>
  <c r="AK84" i="9"/>
  <c r="AM84" i="9" s="1"/>
  <c r="AK36" i="9"/>
  <c r="AM36" i="9" s="1"/>
  <c r="AK68" i="9"/>
  <c r="AM68" i="9" s="1"/>
  <c r="AK38" i="9"/>
  <c r="AM38" i="9" s="1"/>
  <c r="AK20" i="9"/>
  <c r="AM20" i="9" s="1"/>
  <c r="AK65" i="9"/>
  <c r="AM65" i="9" s="1"/>
  <c r="AK94" i="9"/>
  <c r="AM94" i="9" s="1"/>
  <c r="AK45" i="9"/>
  <c r="AM45" i="9" s="1"/>
  <c r="AK50" i="9"/>
  <c r="AM50" i="9" s="1"/>
  <c r="AK102" i="9"/>
  <c r="AM102" i="9" s="1"/>
  <c r="AK41" i="9"/>
  <c r="AM41" i="9" s="1"/>
  <c r="AK19" i="9"/>
  <c r="AM19" i="9" s="1"/>
  <c r="AK85" i="9"/>
  <c r="AM85" i="9" s="1"/>
  <c r="AK42" i="9"/>
  <c r="AM42" i="9" s="1"/>
  <c r="AK103" i="9"/>
  <c r="AM103" i="9" s="1"/>
  <c r="AK58" i="9"/>
  <c r="AM58" i="9" s="1"/>
  <c r="AK70" i="9"/>
  <c r="AM70" i="9" s="1"/>
  <c r="AK34" i="9"/>
  <c r="AM34" i="9" s="1"/>
  <c r="AK54" i="9"/>
  <c r="AM54" i="9" s="1"/>
  <c r="AK40" i="9"/>
  <c r="AM40" i="9" s="1"/>
  <c r="AK55" i="9"/>
  <c r="AM55" i="9" s="1"/>
  <c r="AK56" i="9"/>
  <c r="AM56" i="9" s="1"/>
  <c r="AK6" i="9"/>
  <c r="AM6" i="9" s="1"/>
  <c r="AK59" i="9"/>
  <c r="AM59" i="9" s="1"/>
  <c r="AK46" i="9"/>
  <c r="AM46" i="9" s="1"/>
  <c r="AK79" i="9"/>
  <c r="AM79" i="9" s="1"/>
  <c r="AK12" i="9"/>
  <c r="AM12" i="9" s="1"/>
  <c r="AK44" i="9"/>
  <c r="AM44" i="9" s="1"/>
  <c r="AK69" i="9"/>
  <c r="AM69" i="9" s="1"/>
  <c r="AK47" i="9"/>
  <c r="AM47" i="9" s="1"/>
  <c r="AK28" i="9"/>
  <c r="AM28" i="9" s="1"/>
  <c r="AK74" i="9"/>
  <c r="AM74" i="9" s="1"/>
  <c r="AK52" i="9"/>
  <c r="AM52" i="9" s="1"/>
  <c r="AK88" i="9"/>
  <c r="AM88" i="9" s="1"/>
  <c r="AK9" i="9"/>
  <c r="AM9" i="9" s="1"/>
  <c r="AK5" i="9"/>
  <c r="AM5" i="9" s="1"/>
  <c r="AK29" i="9"/>
  <c r="AM29" i="9" s="1"/>
  <c r="AK30" i="9"/>
  <c r="AM30" i="9" s="1"/>
  <c r="AK83" i="9"/>
  <c r="AM83" i="9" s="1"/>
  <c r="AK48" i="9"/>
  <c r="AM48" i="9" s="1"/>
  <c r="AK89" i="9"/>
  <c r="AM89" i="9" s="1"/>
  <c r="AK43" i="9"/>
  <c r="AM43" i="9" s="1"/>
  <c r="AK18" i="9"/>
  <c r="AM18" i="9" s="1"/>
  <c r="AK15" i="9"/>
  <c r="AM15" i="9" s="1"/>
  <c r="AK10" i="9"/>
  <c r="AM10" i="9" s="1"/>
  <c r="AK25" i="9"/>
  <c r="AM25" i="9" s="1"/>
  <c r="AK87" i="9"/>
  <c r="AM87" i="9" s="1"/>
  <c r="AK39" i="9"/>
  <c r="AM39" i="9" s="1"/>
  <c r="AK78" i="9"/>
  <c r="AM78" i="9" s="1"/>
  <c r="AK8" i="9"/>
  <c r="AM8" i="9" s="1"/>
  <c r="AK17" i="9"/>
  <c r="AM17" i="9" s="1"/>
  <c r="AK37" i="9"/>
  <c r="AM37" i="9" s="1"/>
  <c r="AK72" i="9"/>
  <c r="AM72" i="9" s="1"/>
  <c r="AK53" i="9"/>
  <c r="AM53" i="9" s="1"/>
  <c r="AK81" i="9"/>
  <c r="AM81" i="9" s="1"/>
  <c r="AK23" i="9"/>
  <c r="AM23" i="9" s="1"/>
  <c r="AK73" i="9"/>
  <c r="AM73" i="9" s="1"/>
  <c r="AK63" i="9"/>
  <c r="AM63" i="9" s="1"/>
  <c r="AK64" i="9"/>
  <c r="AM64" i="9" s="1"/>
  <c r="AK4" i="9"/>
  <c r="AM4" i="9" s="1"/>
  <c r="AK32" i="9"/>
  <c r="AM32" i="9" s="1"/>
  <c r="AK35" i="9"/>
  <c r="AM35" i="9" s="1"/>
  <c r="AK82" i="9"/>
  <c r="AM82" i="9" s="1"/>
  <c r="AK7" i="9"/>
  <c r="AM7" i="9" s="1"/>
  <c r="AK14" i="9"/>
  <c r="AM14" i="9" s="1"/>
  <c r="AH13" i="9"/>
  <c r="AI13" i="9" s="1"/>
  <c r="AK57" i="9" l="1"/>
  <c r="AM57" i="9" s="1"/>
  <c r="AK95" i="9"/>
  <c r="AM95" i="9" s="1"/>
  <c r="AK31" i="9"/>
  <c r="AM31" i="9" s="1"/>
  <c r="AK13" i="9"/>
  <c r="AM13" i="9" s="1"/>
  <c r="M3" i="9" l="1"/>
  <c r="L3" i="9"/>
  <c r="K3" i="9"/>
  <c r="J3" i="9"/>
  <c r="I3" i="9"/>
  <c r="H3" i="9"/>
  <c r="G3" i="9"/>
  <c r="F3" i="9"/>
  <c r="E3" i="9"/>
  <c r="O3" i="9" l="1"/>
  <c r="AG3" i="9"/>
  <c r="AC3" i="9"/>
  <c r="Q3" i="9" l="1"/>
  <c r="S3" i="9" s="1"/>
  <c r="AH3" i="9"/>
  <c r="AI3" i="9" s="1"/>
  <c r="AD3" i="9"/>
  <c r="S108" i="9" l="1"/>
  <c r="AE3" i="9"/>
  <c r="AK3" i="9" l="1"/>
  <c r="AM3" i="9" l="1"/>
</calcChain>
</file>

<file path=xl/comments1.xml><?xml version="1.0" encoding="utf-8"?>
<comments xmlns="http://schemas.openxmlformats.org/spreadsheetml/2006/main">
  <authors>
    <author>Rikke Leerberg Jørgensen</author>
    <author>Tobias Bedstrup Eiberg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>Rikke Leerberg Jørgensen:</t>
        </r>
        <r>
          <rPr>
            <b/>
            <i/>
            <sz val="9"/>
            <color indexed="81"/>
            <rFont val="Tahoma"/>
            <family val="2"/>
          </rPr>
          <t xml:space="preserve">
Overvej hvor dynamisk det skal være - nye mål i år i hvert fald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>Rikke Leerberg Jørgensen:</t>
        </r>
        <r>
          <rPr>
            <b/>
            <i/>
            <sz val="9"/>
            <color indexed="81"/>
            <rFont val="Tahoma"/>
            <family val="2"/>
          </rPr>
          <t xml:space="preserve">
Hentet manuelt fra MasterPOLKA i Makro kørselsfanen</t>
        </r>
        <r>
          <rPr>
            <sz val="9"/>
            <color indexed="81"/>
            <rFont val="Tahoma"/>
            <family val="2"/>
          </rPr>
          <t xml:space="preserve"> 7/6 2017</t>
        </r>
      </text>
    </comment>
    <comment ref="J2" authorId="1" shapeId="0">
      <text>
        <r>
          <rPr>
            <sz val="9"/>
            <color indexed="81"/>
            <rFont val="Tahoma"/>
            <family val="2"/>
          </rPr>
          <t>Tobias Bedstrup Eiberg:</t>
        </r>
        <r>
          <rPr>
            <b/>
            <i/>
            <sz val="9"/>
            <color indexed="81"/>
            <rFont val="Tahoma"/>
            <family val="2"/>
          </rPr>
          <t xml:space="preserve">
FADO er fastlåst pr. </t>
        </r>
        <r>
          <rPr>
            <sz val="9"/>
            <color indexed="81"/>
            <rFont val="Tahoma"/>
            <family val="2"/>
          </rPr>
          <t xml:space="preserve">[DATO] </t>
        </r>
      </text>
    </comment>
  </commentList>
</comments>
</file>

<file path=xl/comments2.xml><?xml version="1.0" encoding="utf-8"?>
<comments xmlns="http://schemas.openxmlformats.org/spreadsheetml/2006/main">
  <authors>
    <author>Rikke Leerberg Jørgensen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Rikke Leerberg Jørgensen:</t>
        </r>
        <r>
          <rPr>
            <b/>
            <i/>
            <sz val="9"/>
            <color indexed="81"/>
            <rFont val="Tahoma"/>
            <family val="2"/>
          </rPr>
          <t xml:space="preserve">
Hentet fra BM fremdriftsarket den 6. juni 2017</t>
        </r>
      </text>
    </comment>
    <comment ref="U1" authorId="0" shapeId="0">
      <text>
        <r>
          <rPr>
            <b/>
            <i/>
            <sz val="9"/>
            <color indexed="81"/>
            <rFont val="Tahoma"/>
            <family val="2"/>
          </rPr>
          <t>Rikke Leerberg Jørgensen:</t>
        </r>
        <r>
          <rPr>
            <i/>
            <sz val="9"/>
            <color indexed="81"/>
            <rFont val="Tahoma"/>
            <family val="2"/>
          </rPr>
          <t xml:space="preserve">
Indsat manuelt pr. 8/6-2017
</t>
        </r>
      </text>
    </comment>
  </commentList>
</comments>
</file>

<file path=xl/sharedStrings.xml><?xml version="1.0" encoding="utf-8"?>
<sst xmlns="http://schemas.openxmlformats.org/spreadsheetml/2006/main" count="3401" uniqueCount="550">
  <si>
    <t>Selskabsnavn</t>
  </si>
  <si>
    <t>Pumpestationer</t>
  </si>
  <si>
    <t>Regnvandsbassiner</t>
  </si>
  <si>
    <t>Spildevandsbassiner</t>
  </si>
  <si>
    <t>Slambehandling</t>
  </si>
  <si>
    <t>Kunder</t>
  </si>
  <si>
    <t>Allerød Spildevand A/S</t>
  </si>
  <si>
    <t>Billund Spildevand A/S</t>
  </si>
  <si>
    <t>Bornholms Spildevand A/S</t>
  </si>
  <si>
    <t>Esbjerg Spildevand A/S</t>
  </si>
  <si>
    <t>FFV Spildevand A/S</t>
  </si>
  <si>
    <t>Fredensborg Spildevand A/S</t>
  </si>
  <si>
    <t>Gentofte Spildevand A/S</t>
  </si>
  <si>
    <t>Gribvand Spildevand A/S</t>
  </si>
  <si>
    <t>Guldborgsund Spildevand A/S</t>
  </si>
  <si>
    <t>Frederikshavn Spildevand A/S</t>
  </si>
  <si>
    <t>Hillerød Spildevand A/S</t>
  </si>
  <si>
    <t>HTK Kloak A/S</t>
  </si>
  <si>
    <t>Ikast-Brande Spildevand A/S</t>
  </si>
  <si>
    <t>Jammerbugt Forsyning A/S</t>
  </si>
  <si>
    <t>Kalundborg Spildevandsanlæg A/S</t>
  </si>
  <si>
    <t>Kerteminde Forsyning - Spildevand A/S</t>
  </si>
  <si>
    <t>Kolding Spildevand A/S</t>
  </si>
  <si>
    <t>Køge Afløb A/S</t>
  </si>
  <si>
    <t>Lyngby-Taarbæk Spildevand A/S</t>
  </si>
  <si>
    <t>Morsø Forsyning A/S</t>
  </si>
  <si>
    <t>Ishøj Spildevand A/S</t>
  </si>
  <si>
    <t>NFS Spildevand A/S</t>
  </si>
  <si>
    <t>Odder Spildevand A/S</t>
  </si>
  <si>
    <t>Syddjurs Spildevand A/S</t>
  </si>
  <si>
    <t>NK-Spildevand A/S</t>
  </si>
  <si>
    <t>Aarhus Vand A/S</t>
  </si>
  <si>
    <t>Rudersdal Forsyning A/S</t>
  </si>
  <si>
    <t>Silkeborg Spildevand A/S</t>
  </si>
  <si>
    <t>Skanderborg Forsyningsvirksomhed A/S</t>
  </si>
  <si>
    <t>Skive Vand A/S</t>
  </si>
  <si>
    <t>Solrød Spildevand A/S</t>
  </si>
  <si>
    <t>Alder</t>
  </si>
  <si>
    <t>Netvolumenmål</t>
  </si>
  <si>
    <t>Alderskorrigeret netvolumenmål</t>
  </si>
  <si>
    <t>Tæthedskorrigeret netvolumenmål</t>
  </si>
  <si>
    <t>Pumpesta-tioner</t>
  </si>
  <si>
    <t>Regnvands-bassiner</t>
  </si>
  <si>
    <t>Spildevands-bassiner</t>
  </si>
  <si>
    <t>Selskabs navn</t>
  </si>
  <si>
    <t>Lolland Spildevand A/S</t>
  </si>
  <si>
    <t>Costdriverandele</t>
  </si>
  <si>
    <t>Costdriverafvigelse</t>
  </si>
  <si>
    <t>Middelværdi</t>
  </si>
  <si>
    <t>Varians</t>
  </si>
  <si>
    <t>Standardafvigelse</t>
  </si>
  <si>
    <t>Standardafvigelse (minus)</t>
  </si>
  <si>
    <t>ID nummer</t>
  </si>
  <si>
    <t>Ledning i alt</t>
  </si>
  <si>
    <t>Afløb Ballerup A/S</t>
  </si>
  <si>
    <t>S001</t>
  </si>
  <si>
    <t>S002</t>
  </si>
  <si>
    <t>AquaDjurs A/S</t>
  </si>
  <si>
    <t>S003</t>
  </si>
  <si>
    <t>Arwos Spildevand A/S</t>
  </si>
  <si>
    <t>S004</t>
  </si>
  <si>
    <t>Assens Rensning A/S</t>
  </si>
  <si>
    <t>S005</t>
  </si>
  <si>
    <t>Assens Spildevand A/S</t>
  </si>
  <si>
    <t>S006</t>
  </si>
  <si>
    <t>S007</t>
  </si>
  <si>
    <t>Biofos Lynettefællesskabet A/S</t>
  </si>
  <si>
    <t>S008</t>
  </si>
  <si>
    <t>Biofos Spildevandscenter Avedøre A/S</t>
  </si>
  <si>
    <t>S009</t>
  </si>
  <si>
    <t>S010</t>
  </si>
  <si>
    <t>S011</t>
  </si>
  <si>
    <t>Brønderslev Spildevand A/S</t>
  </si>
  <si>
    <t>S012</t>
  </si>
  <si>
    <t>Egedal Spildevand A/S</t>
  </si>
  <si>
    <t>S013</t>
  </si>
  <si>
    <t>S014</t>
  </si>
  <si>
    <t>S015</t>
  </si>
  <si>
    <t>Favrskov Spildevand A/S</t>
  </si>
  <si>
    <t>S017</t>
  </si>
  <si>
    <t>Faxe Spildevand A/S</t>
  </si>
  <si>
    <t>S018</t>
  </si>
  <si>
    <t>Faxe Spildevandscenter A/S</t>
  </si>
  <si>
    <t>S019</t>
  </si>
  <si>
    <t>S020</t>
  </si>
  <si>
    <t>Forsyning Helsingør Spildevand A/S</t>
  </si>
  <si>
    <t>S021</t>
  </si>
  <si>
    <t>S022</t>
  </si>
  <si>
    <t>S023</t>
  </si>
  <si>
    <t>Frederiksberg Kloak A/S</t>
  </si>
  <si>
    <t>S024</t>
  </si>
  <si>
    <t>S025</t>
  </si>
  <si>
    <t>Frederikssund Spildevand A/S</t>
  </si>
  <si>
    <t>S026</t>
  </si>
  <si>
    <t>Furesø Spildevand A/S</t>
  </si>
  <si>
    <t>S027</t>
  </si>
  <si>
    <t>S028</t>
  </si>
  <si>
    <t>Gladsaxe Spildevand A/S</t>
  </si>
  <si>
    <t>S029</t>
  </si>
  <si>
    <t>Glostrup Spildevand A/S</t>
  </si>
  <si>
    <t>S030</t>
  </si>
  <si>
    <t>Greve Spildevand A/S</t>
  </si>
  <si>
    <t>S031</t>
  </si>
  <si>
    <t>S032</t>
  </si>
  <si>
    <t>S033</t>
  </si>
  <si>
    <t>Haderslev Spildevand A/S</t>
  </si>
  <si>
    <t>S034</t>
  </si>
  <si>
    <t>S035</t>
  </si>
  <si>
    <t>Hedensted Spildevand</t>
  </si>
  <si>
    <t>S036</t>
  </si>
  <si>
    <t>Herning Rens A/S</t>
  </si>
  <si>
    <t>S037</t>
  </si>
  <si>
    <t>S038</t>
  </si>
  <si>
    <t>S039</t>
  </si>
  <si>
    <t>S040</t>
  </si>
  <si>
    <t>HOFOR Spildevand Albertslund A/S</t>
  </si>
  <si>
    <t>S041</t>
  </si>
  <si>
    <t>HOFOR Spildevand Herlev A/S</t>
  </si>
  <si>
    <t>S043</t>
  </si>
  <si>
    <t>HOFOR Spildevand Hvidovre A/S</t>
  </si>
  <si>
    <t>S044</t>
  </si>
  <si>
    <t>HOFOR Spildevand København A/S</t>
  </si>
  <si>
    <t>S045</t>
  </si>
  <si>
    <t>HOFOR Spildevand Rødovre A/S</t>
  </si>
  <si>
    <t>S046</t>
  </si>
  <si>
    <t>Holbæk Spildevand A/S</t>
  </si>
  <si>
    <t>S047</t>
  </si>
  <si>
    <t>S048</t>
  </si>
  <si>
    <t>S049</t>
  </si>
  <si>
    <t>Hunseby Renseanlæg</t>
  </si>
  <si>
    <t>S050</t>
  </si>
  <si>
    <t>Hørsholm Vand ApS</t>
  </si>
  <si>
    <t>S051</t>
  </si>
  <si>
    <t>S052</t>
  </si>
  <si>
    <t>S053</t>
  </si>
  <si>
    <t>S054</t>
  </si>
  <si>
    <t>Kalundborg Renseanlæg A/S</t>
  </si>
  <si>
    <t>S055</t>
  </si>
  <si>
    <t>S056</t>
  </si>
  <si>
    <t>S057</t>
  </si>
  <si>
    <t>S058</t>
  </si>
  <si>
    <t>S059</t>
  </si>
  <si>
    <t>Lejre Spildevand A/S</t>
  </si>
  <si>
    <t>S061</t>
  </si>
  <si>
    <t>S062</t>
  </si>
  <si>
    <t>S063</t>
  </si>
  <si>
    <t>S064</t>
  </si>
  <si>
    <t>S066</t>
  </si>
  <si>
    <t>Middelfart Spildevand A/S</t>
  </si>
  <si>
    <t>S067</t>
  </si>
  <si>
    <t>S068</t>
  </si>
  <si>
    <t>Mølleåværket A/S</t>
  </si>
  <si>
    <t>S069</t>
  </si>
  <si>
    <t>Måløv Rens A/S</t>
  </si>
  <si>
    <t>S070</t>
  </si>
  <si>
    <t>S071</t>
  </si>
  <si>
    <t>S072</t>
  </si>
  <si>
    <t>S073</t>
  </si>
  <si>
    <t>Odsherred Spildevand A/S</t>
  </si>
  <si>
    <t>S074</t>
  </si>
  <si>
    <t>Randers Spildevand A/S</t>
  </si>
  <si>
    <t>S075</t>
  </si>
  <si>
    <t>S076</t>
  </si>
  <si>
    <t>Ringkøbing-Skjern Spildevand A/S</t>
  </si>
  <si>
    <t>S077</t>
  </si>
  <si>
    <t>Ringsted Centralrenseanlæg A/S</t>
  </si>
  <si>
    <t>S078</t>
  </si>
  <si>
    <t>Ringsted Spildevand A/S</t>
  </si>
  <si>
    <t>S079</t>
  </si>
  <si>
    <t>Roskilde Spildevand A/S</t>
  </si>
  <si>
    <t>S080</t>
  </si>
  <si>
    <t>S081</t>
  </si>
  <si>
    <t>S083</t>
  </si>
  <si>
    <t>SK Spildevand A/S</t>
  </si>
  <si>
    <t>S084</t>
  </si>
  <si>
    <t>S085</t>
  </si>
  <si>
    <t>S086</t>
  </si>
  <si>
    <t>S087</t>
  </si>
  <si>
    <t>Sorø Spildevand A/S</t>
  </si>
  <si>
    <t>S088</t>
  </si>
  <si>
    <t>Stevns Spildevand A/S</t>
  </si>
  <si>
    <t>S089</t>
  </si>
  <si>
    <t>Struer Forsyning Spildevand A/S</t>
  </si>
  <si>
    <t>S090</t>
  </si>
  <si>
    <t>Svendborg Spildevand A/S</t>
  </si>
  <si>
    <t>S091</t>
  </si>
  <si>
    <t>S092</t>
  </si>
  <si>
    <t>Sønderborg Spildevandsforsyning A/S</t>
  </si>
  <si>
    <t>S093</t>
  </si>
  <si>
    <t>Thisted Renseanlæg A/S</t>
  </si>
  <si>
    <t>S094</t>
  </si>
  <si>
    <t>Thisted Spildevand Transport A/S</t>
  </si>
  <si>
    <t>S095</t>
  </si>
  <si>
    <t>Tønder Spildevand A/S</t>
  </si>
  <si>
    <t>S096</t>
  </si>
  <si>
    <t>TÅRNBYFORSYNING Spildevand</t>
  </si>
  <si>
    <t>S097</t>
  </si>
  <si>
    <t>S099</t>
  </si>
  <si>
    <t>Varde Kloak og Spildevand A/S</t>
  </si>
  <si>
    <t>S100</t>
  </si>
  <si>
    <t>S101</t>
  </si>
  <si>
    <t>S102</t>
  </si>
  <si>
    <t>Vejle Spildevand A/S</t>
  </si>
  <si>
    <t>S103</t>
  </si>
  <si>
    <t>Vestforsyning Spildevand A/S</t>
  </si>
  <si>
    <t>S104</t>
  </si>
  <si>
    <t>S105</t>
  </si>
  <si>
    <t>Vordingborg Rens A/S</t>
  </si>
  <si>
    <t>S106</t>
  </si>
  <si>
    <t>Vordingborg Spildevand A/S</t>
  </si>
  <si>
    <t>S107</t>
  </si>
  <si>
    <t>Aalborg Forsyning, Kloak A/S</t>
  </si>
  <si>
    <t>S109</t>
  </si>
  <si>
    <t>S110</t>
  </si>
  <si>
    <t>Antal målere</t>
  </si>
  <si>
    <t>Renseanlæg</t>
  </si>
  <si>
    <t>Herning Vand A/S</t>
  </si>
  <si>
    <t>Hjørring Vandselskab A/S</t>
  </si>
  <si>
    <t>Horsens Vand A/S</t>
  </si>
  <si>
    <t>Mariagerfjord Vand A/S</t>
  </si>
  <si>
    <t>Rebild Vand &amp; Spildevand A/S</t>
  </si>
  <si>
    <t>Vandcenter Syd A/S</t>
  </si>
  <si>
    <t>Vesthimmerlands Vand A/S</t>
  </si>
  <si>
    <t>Vejle Spildevand a/s</t>
  </si>
  <si>
    <t>Slamdisponering</t>
  </si>
  <si>
    <t>Slam-disponering</t>
  </si>
  <si>
    <t>Slam-behandling</t>
  </si>
  <si>
    <t>Måler pr. km spildledning</t>
  </si>
  <si>
    <t>S111</t>
  </si>
  <si>
    <t>HOFOR SPILDEVAND BRØNDBY A/S</t>
  </si>
  <si>
    <t>Energi Viborg Vand A/S</t>
  </si>
  <si>
    <t>FREDERICIA SPILDEVAND OG ENERGI A/S</t>
  </si>
  <si>
    <t>HALSNÆS SPILDEVAND A/S</t>
  </si>
  <si>
    <t>Vejen Renseanlæg</t>
  </si>
  <si>
    <t>RINGKØBING-SKJERN RENSEANLÆG A/S</t>
  </si>
  <si>
    <t>AQUADJURS A/S</t>
  </si>
  <si>
    <t>ARWOS SPILDEVAND A/S</t>
  </si>
  <si>
    <t>HORSENS VAND A/S</t>
  </si>
  <si>
    <t>IKAST-BRANDE SPILDEVAND A/S</t>
  </si>
  <si>
    <t>KALUNDBORG RENSEANLÆG A/S</t>
  </si>
  <si>
    <t>KALUNDBORG SPILDEVANDSANLÆG A/S</t>
  </si>
  <si>
    <t>Lemvig Vand &amp; Spildevand A/S</t>
  </si>
  <si>
    <t>Mariagerfjord Vand a/s</t>
  </si>
  <si>
    <t>REBILD VAND &amp; SPILDEVAND A/S</t>
  </si>
  <si>
    <t>Vejen Spildevand</t>
  </si>
  <si>
    <t>OPEX-Netvolumenbidrag</t>
  </si>
  <si>
    <t>OPEX-Alder</t>
  </si>
  <si>
    <t>OPEX-Tæthed</t>
  </si>
  <si>
    <t>OPEX-Netvolumemål</t>
  </si>
  <si>
    <t>Faktiske anlægsomkostninger</t>
  </si>
  <si>
    <t>CAPEX-Netvolumemål</t>
  </si>
  <si>
    <t>ASSENS RENSNING A/S</t>
  </si>
  <si>
    <t>FORS Spildevand Holbæk A/S</t>
  </si>
  <si>
    <t>BlueKolding Spildevand A/S</t>
  </si>
  <si>
    <t>FORS Spildevand Lejre A/S</t>
  </si>
  <si>
    <t>Fors Spildevand Roskilde A/S</t>
  </si>
  <si>
    <t>AALBORG KLOAK A/S</t>
  </si>
  <si>
    <t>BIOFOS Lynettefællesskabet A/S</t>
  </si>
  <si>
    <t>BIOFOS Spildevandscenter Avedøre A/S</t>
  </si>
  <si>
    <t>MÅLØV RENS A/S</t>
  </si>
  <si>
    <t>Tillæg til OPEX</t>
  </si>
  <si>
    <t>Tillæg til CAPEX</t>
  </si>
  <si>
    <t>Tilknyttede 
aktiviteter</t>
  </si>
  <si>
    <t>Finansielle
omkostninger</t>
  </si>
  <si>
    <t>Øvrige aktiver</t>
  </si>
  <si>
    <t xml:space="preserve">Totale omkostninger </t>
  </si>
  <si>
    <t>Historiske 
Investeringer</t>
  </si>
  <si>
    <t>Gennemførte
Investeringer</t>
  </si>
  <si>
    <t>Faktiske 
driftsomkostninger</t>
  </si>
  <si>
    <t>FATO</t>
  </si>
  <si>
    <t>Totale 
omkostninger
minus særlige forhold</t>
  </si>
  <si>
    <t>Fradrag for særlige forhold i kr.</t>
  </si>
  <si>
    <t>Potentiale med
 særlige forhold i kr.</t>
  </si>
  <si>
    <t>CAPEX-Netvolumenbidrag</t>
  </si>
  <si>
    <t>Potentiale med 
særlige forhold i pct.</t>
  </si>
  <si>
    <t>Ledninger</t>
  </si>
  <si>
    <t>Generel adm.</t>
  </si>
  <si>
    <r>
      <rPr>
        <sz val="11"/>
        <color theme="1"/>
        <rFont val="Calibri"/>
        <family val="2"/>
        <scheme val="minor"/>
      </rPr>
      <t xml:space="preserve">Jordbrugsformål    </t>
    </r>
    <r>
      <rPr>
        <i/>
        <sz val="11"/>
        <color theme="1"/>
        <rFont val="Calibri"/>
        <family val="2"/>
        <scheme val="minor"/>
      </rPr>
      <t xml:space="preserve">            (TT eksklusiv tørstof disponeret fra
tømning af slambede og
slammineraliseringsanlæg)</t>
    </r>
  </si>
  <si>
    <r>
      <rPr>
        <sz val="11"/>
        <color theme="1"/>
        <rFont val="Calibri"/>
        <family val="2"/>
        <scheme val="minor"/>
      </rPr>
      <t xml:space="preserve">Kompostering  </t>
    </r>
    <r>
      <rPr>
        <i/>
        <sz val="11"/>
        <color theme="1"/>
        <rFont val="Calibri"/>
        <family val="2"/>
        <scheme val="minor"/>
      </rPr>
      <t xml:space="preserve">                    (TT eksklusiv tørstof disponeret fra
tømning af slambede og
slammineraliseringsanlæg)</t>
    </r>
  </si>
  <si>
    <r>
      <rPr>
        <sz val="11"/>
        <color theme="1"/>
        <rFont val="Calibri"/>
        <family val="2"/>
        <scheme val="minor"/>
      </rPr>
      <t>Forbrænding/ Deponering</t>
    </r>
    <r>
      <rPr>
        <i/>
        <sz val="11"/>
        <color theme="1"/>
        <rFont val="Calibri"/>
        <family val="2"/>
        <scheme val="minor"/>
      </rPr>
      <t xml:space="preserve">                            (TT eksklusiv tørstof disponeret fra
tømning af slambede og
slammineraliseringsanlæg)</t>
    </r>
  </si>
  <si>
    <r>
      <rPr>
        <sz val="11"/>
        <color theme="1"/>
        <rFont val="Calibri"/>
        <family val="2"/>
        <scheme val="minor"/>
      </rPr>
      <t xml:space="preserve">Jordbrugsformål    </t>
    </r>
    <r>
      <rPr>
        <i/>
        <sz val="11"/>
        <color theme="1"/>
        <rFont val="Calibri"/>
        <family val="2"/>
        <scheme val="minor"/>
      </rPr>
      <t xml:space="preserve">            (TT disponeret fra
tømning af slambede og
slammineraliseringsanlæg)</t>
    </r>
  </si>
  <si>
    <r>
      <rPr>
        <sz val="11"/>
        <color theme="1"/>
        <rFont val="Calibri"/>
        <family val="2"/>
        <scheme val="minor"/>
      </rPr>
      <t xml:space="preserve">Kompostering  </t>
    </r>
    <r>
      <rPr>
        <i/>
        <sz val="11"/>
        <color theme="1"/>
        <rFont val="Calibri"/>
        <family val="2"/>
        <scheme val="minor"/>
      </rPr>
      <t xml:space="preserve">                    (TT disponeret fra
tømning af slambede og
slammineraliseringsanlæg)</t>
    </r>
  </si>
  <si>
    <r>
      <rPr>
        <sz val="11"/>
        <color theme="1"/>
        <rFont val="Calibri"/>
        <family val="2"/>
        <scheme val="minor"/>
      </rPr>
      <t>Forbrænding/ Deponering</t>
    </r>
    <r>
      <rPr>
        <i/>
        <sz val="11"/>
        <color theme="1"/>
        <rFont val="Calibri"/>
        <family val="2"/>
        <scheme val="minor"/>
      </rPr>
      <t xml:space="preserve">                            (TT disponeret fra
tømning af slambede og
slammineraliseringsanlæg)</t>
    </r>
  </si>
  <si>
    <r>
      <t>Antal målere, 0-200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 </t>
    </r>
    <r>
      <rPr>
        <i/>
        <sz val="11"/>
        <color theme="1"/>
        <rFont val="Calibri"/>
        <family val="2"/>
        <scheme val="minor"/>
      </rPr>
      <t>(stk)</t>
    </r>
  </si>
  <si>
    <r>
      <t>Antal målere, 201-10.000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 </t>
    </r>
    <r>
      <rPr>
        <i/>
        <sz val="11"/>
        <color theme="1"/>
        <rFont val="Calibri"/>
        <family val="2"/>
        <scheme val="minor"/>
      </rPr>
      <t>(stk)</t>
    </r>
  </si>
  <si>
    <r>
      <t>Antal målere, over 10.000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</si>
  <si>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Sommerhus + Land     </t>
    </r>
    <r>
      <rPr>
        <i/>
        <sz val="11"/>
        <color theme="1"/>
        <rFont val="Calibri"/>
        <family val="2"/>
        <scheme val="minor"/>
      </rPr>
      <t>(km)</t>
    </r>
  </si>
  <si>
    <r>
      <t xml:space="preserve">By            </t>
    </r>
    <r>
      <rPr>
        <i/>
        <sz val="11"/>
        <color theme="1"/>
        <rFont val="Calibri"/>
        <family val="2"/>
        <scheme val="minor"/>
      </rPr>
      <t>(km)</t>
    </r>
  </si>
  <si>
    <r>
      <t xml:space="preserve">City + Indre city          </t>
    </r>
    <r>
      <rPr>
        <i/>
        <sz val="11"/>
        <color theme="1"/>
        <rFont val="Calibri"/>
        <family val="2"/>
        <scheme val="minor"/>
      </rPr>
      <t>(km)</t>
    </r>
  </si>
  <si>
    <r>
      <t xml:space="preserve">Rørbassin </t>
    </r>
    <r>
      <rPr>
        <i/>
        <sz val="11"/>
        <color theme="1"/>
        <rFont val="Calibri"/>
        <family val="2"/>
        <scheme val="minor"/>
      </rPr>
      <t>(km)</t>
    </r>
  </si>
  <si>
    <r>
      <t xml:space="preserve">Antal husstands-pumper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</si>
  <si>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0 l/s - 10 l/s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</si>
  <si>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11 l/s - 100 l/s </t>
    </r>
    <r>
      <rPr>
        <i/>
        <sz val="11"/>
        <color theme="1"/>
        <rFont val="Calibri"/>
        <family val="2"/>
        <scheme val="minor"/>
      </rPr>
      <t>(stk)</t>
    </r>
  </si>
  <si>
    <r>
      <t xml:space="preserve">Samlet kap.                 ml 101 l/s -600 l/s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</si>
  <si>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over 600 l/s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</si>
  <si>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Vedligeholdelses-areal, land          </t>
    </r>
    <r>
      <rPr>
        <i/>
        <sz val="11"/>
        <color theme="1"/>
        <rFont val="Calibri"/>
        <family val="2"/>
        <scheme val="minor"/>
      </rPr>
      <t>(m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)</t>
    </r>
  </si>
  <si>
    <r>
      <t xml:space="preserve">Vedligeholdelses-areal, by              </t>
    </r>
    <r>
      <rPr>
        <i/>
        <sz val="11"/>
        <color theme="1"/>
        <rFont val="Calibri"/>
        <family val="2"/>
        <scheme val="minor"/>
      </rPr>
      <t>(m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)</t>
    </r>
  </si>
  <si>
    <r>
      <t xml:space="preserve">Volumen                           </t>
    </r>
    <r>
      <rPr>
        <i/>
        <sz val="11"/>
        <color theme="1"/>
        <rFont val="Calibri"/>
        <family val="2"/>
        <scheme val="minor"/>
      </rPr>
      <t>(m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</t>
    </r>
  </si>
  <si>
    <r>
      <t xml:space="preserve">Normal behandling           </t>
    </r>
    <r>
      <rPr>
        <i/>
        <sz val="11"/>
        <color theme="1"/>
        <rFont val="Calibri"/>
        <family val="2"/>
        <scheme val="minor"/>
      </rPr>
      <t xml:space="preserve">(TT </t>
    </r>
    <r>
      <rPr>
        <i/>
        <u/>
        <sz val="11"/>
        <color theme="1"/>
        <rFont val="Calibri"/>
        <family val="2"/>
        <scheme val="minor"/>
      </rPr>
      <t>før</t>
    </r>
    <r>
      <rPr>
        <i/>
        <sz val="11"/>
        <color theme="1"/>
        <rFont val="Calibri"/>
        <family val="2"/>
        <scheme val="minor"/>
      </rPr>
      <t xml:space="preserve"> beh.)</t>
    </r>
  </si>
  <si>
    <r>
      <t xml:space="preserve">Anaerob udrådning        </t>
    </r>
    <r>
      <rPr>
        <i/>
        <sz val="11"/>
        <color theme="1"/>
        <rFont val="Calibri"/>
        <family val="2"/>
        <scheme val="minor"/>
      </rPr>
      <t xml:space="preserve">(TT </t>
    </r>
    <r>
      <rPr>
        <i/>
        <u/>
        <sz val="11"/>
        <color theme="1"/>
        <rFont val="Calibri"/>
        <family val="2"/>
        <scheme val="minor"/>
      </rPr>
      <t>før</t>
    </r>
    <r>
      <rPr>
        <i/>
        <sz val="11"/>
        <color theme="1"/>
        <rFont val="Calibri"/>
        <family val="2"/>
        <scheme val="minor"/>
      </rPr>
      <t xml:space="preserve"> beh.)</t>
    </r>
  </si>
  <si>
    <r>
      <t xml:space="preserve">Slam-mineraliserings-anlæg                         </t>
    </r>
    <r>
      <rPr>
        <i/>
        <sz val="11"/>
        <color theme="1"/>
        <rFont val="Calibri"/>
        <family val="2"/>
        <scheme val="minor"/>
      </rPr>
      <t xml:space="preserve">(TT </t>
    </r>
    <r>
      <rPr>
        <i/>
        <u/>
        <sz val="11"/>
        <color theme="1"/>
        <rFont val="Calibri"/>
        <family val="2"/>
        <scheme val="minor"/>
      </rPr>
      <t>før</t>
    </r>
    <r>
      <rPr>
        <i/>
        <sz val="11"/>
        <color theme="1"/>
        <rFont val="Calibri"/>
        <family val="2"/>
        <scheme val="minor"/>
      </rPr>
      <t xml:space="preserve"> beh.)</t>
    </r>
  </si>
  <si>
    <r>
      <t xml:space="preserve">Jordbrugsformål            </t>
    </r>
    <r>
      <rPr>
        <i/>
        <sz val="11"/>
        <color theme="1"/>
        <rFont val="Calibri"/>
        <family val="2"/>
        <scheme val="minor"/>
      </rPr>
      <t xml:space="preserve">(TT </t>
    </r>
    <r>
      <rPr>
        <i/>
        <u/>
        <sz val="11"/>
        <color theme="1"/>
        <rFont val="Calibri"/>
        <family val="2"/>
        <scheme val="minor"/>
      </rPr>
      <t>efter</t>
    </r>
    <r>
      <rPr>
        <i/>
        <sz val="11"/>
        <color theme="1"/>
        <rFont val="Calibri"/>
        <family val="2"/>
        <scheme val="minor"/>
      </rPr>
      <t xml:space="preserve"> beh.)</t>
    </r>
  </si>
  <si>
    <r>
      <t xml:space="preserve">Kompostering          </t>
    </r>
    <r>
      <rPr>
        <i/>
        <sz val="11"/>
        <color theme="1"/>
        <rFont val="Calibri"/>
        <family val="2"/>
        <scheme val="minor"/>
      </rPr>
      <t xml:space="preserve">(TT </t>
    </r>
    <r>
      <rPr>
        <i/>
        <u/>
        <sz val="11"/>
        <color theme="1"/>
        <rFont val="Calibri"/>
        <family val="2"/>
        <scheme val="minor"/>
      </rPr>
      <t>efter</t>
    </r>
    <r>
      <rPr>
        <i/>
        <sz val="11"/>
        <color theme="1"/>
        <rFont val="Calibri"/>
        <family val="2"/>
        <scheme val="minor"/>
      </rPr>
      <t xml:space="preserve"> beh.)</t>
    </r>
  </si>
  <si>
    <r>
      <t xml:space="preserve">Forbrænding/ Deponering                            </t>
    </r>
    <r>
      <rPr>
        <i/>
        <sz val="11"/>
        <color theme="1"/>
        <rFont val="Calibri"/>
        <family val="2"/>
        <scheme val="minor"/>
      </rPr>
      <t xml:space="preserve">(TT </t>
    </r>
    <r>
      <rPr>
        <i/>
        <u/>
        <sz val="11"/>
        <color theme="1"/>
        <rFont val="Calibri"/>
        <family val="2"/>
        <scheme val="minor"/>
      </rPr>
      <t>efter</t>
    </r>
    <r>
      <rPr>
        <i/>
        <sz val="11"/>
        <color theme="1"/>
        <rFont val="Calibri"/>
        <family val="2"/>
        <scheme val="minor"/>
      </rPr>
      <t xml:space="preserve"> beh.)</t>
    </r>
  </si>
  <si>
    <r>
      <t xml:space="preserve">Antal målere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</si>
  <si>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husstands-pumper, fælles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</si>
  <si>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husstands-pumper, spildevand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</si>
  <si>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husstands-pumper, regnvand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</si>
  <si>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0 l/s - 10 l/s, fælles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</si>
  <si>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0 l/s - 10 l/s, spildevand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</si>
  <si>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0 l/s - 10 l/s, regnvand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</si>
  <si>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 11 l/s - 50 l/s, fælles      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</si>
  <si>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  11 l/s - 50 l/s, spildevand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</si>
  <si>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  11 l/s - 50 l/s, regnvand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</si>
  <si>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 51 l/s - 100 l/s, fælles      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</si>
  <si>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  51 l/s - 100 l/s, spildevand 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</si>
  <si>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               51 l/s - 100 l/s, regnvand   </t>
    </r>
    <r>
      <rPr>
        <i/>
        <sz val="11"/>
        <color theme="1"/>
        <rFont val="Calibri"/>
        <family val="2"/>
        <scheme val="minor"/>
      </rPr>
      <t>(stk)</t>
    </r>
  </si>
  <si>
    <r>
      <t xml:space="preserve">Samlet kap.                 ml 101 l/s -200 l/s, fælles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</si>
  <si>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101 l/s -200 l/s, spildevand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</si>
  <si>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101 l/s -200 l/s, regnvand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</si>
  <si>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201 l/s -400 l/s, fælles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</si>
  <si>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201 l/s -400 l/s, spildevand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</si>
  <si>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201 l/s -400 l/s, regnvand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</si>
  <si>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401 l/s -600 l/s, fælles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</si>
  <si>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401 l/s -600 l/s, spildevand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</si>
  <si>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401 l/s -600 l/s, regnvand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</si>
  <si>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601 l/s -800 l/s, fælles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</si>
  <si>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601 l/s -800 l/s, spildevand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</si>
  <si>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601 l/s -800 l/s, regnvand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</si>
  <si>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801 l/s -1000 l/s, fælles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</si>
  <si>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801 l/s -1000 l/s, spildevand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</si>
  <si>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ml 801 l/s -1000 l/s, regnvand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</si>
  <si>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over 1000 l/s, fælles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</si>
  <si>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over 1000 l/s, spildevand                    </t>
    </r>
    <r>
      <rPr>
        <i/>
        <sz val="11"/>
        <color theme="1"/>
        <rFont val="Calibri"/>
        <family val="2"/>
        <scheme val="minor"/>
      </rPr>
      <t>(l/s)</t>
    </r>
  </si>
  <si>
    <r>
      <t xml:space="preserve">Samlet kap.                 over 1000 l/s, regnvand                 </t>
    </r>
    <r>
      <rPr>
        <i/>
        <sz val="11"/>
        <color theme="1"/>
        <rFont val="Calibri"/>
        <family val="2"/>
        <scheme val="minor"/>
      </rPr>
      <t>(l/s)</t>
    </r>
  </si>
  <si>
    <r>
      <rPr>
        <sz val="11"/>
        <color theme="1"/>
        <rFont val="Calibri"/>
        <family val="2"/>
        <scheme val="minor"/>
      </rPr>
      <t xml:space="preserve">Land, fælles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</si>
  <si>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Land, spildevand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</si>
  <si>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Land, regnvand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</si>
  <si>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Land, tryk  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</si>
  <si>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Land, rørbassin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</si>
  <si>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By, fælles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</si>
  <si>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By, spildevand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</si>
  <si>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By, regnvand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</si>
  <si>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By,       tryk  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</si>
  <si>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By, rørbassin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</si>
  <si>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City, fælles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</si>
  <si>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City, spildevand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</si>
  <si>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City, regnvand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</si>
  <si>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City, rørbassin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</si>
  <si>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City,    tryk  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</si>
  <si>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Indre city, fælles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</si>
  <si>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Indre city, spildevand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</si>
  <si>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Indre city, regnvand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</si>
  <si>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Indre city,    tryk     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</si>
  <si>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Indre city, rørbassin </t>
    </r>
    <r>
      <rPr>
        <i/>
        <sz val="11"/>
        <color theme="1"/>
        <rFont val="Calibri"/>
        <family val="2"/>
        <scheme val="minor"/>
      </rPr>
      <t>(km)</t>
    </r>
  </si>
  <si>
    <t>FADO2016</t>
  </si>
  <si>
    <t>ID-nummer</t>
  </si>
  <si>
    <t>Landzone</t>
  </si>
  <si>
    <t>Byzone</t>
  </si>
  <si>
    <t>Selskab</t>
  </si>
  <si>
    <t>ID</t>
  </si>
  <si>
    <t>M</t>
  </si>
  <si>
    <t>MB</t>
  </si>
  <si>
    <t>MK</t>
  </si>
  <si>
    <t>MBN</t>
  </si>
  <si>
    <t>MBK</t>
  </si>
  <si>
    <t>MBNK/MBND</t>
  </si>
  <si>
    <t>MBNNKD</t>
  </si>
  <si>
    <t>MBNKD</t>
  </si>
  <si>
    <t>Godkendt
kapacitet
(PE)</t>
  </si>
  <si>
    <t>Faktisk
belastning
(PE)</t>
  </si>
  <si>
    <t>Samlet godkendt
kapacitet
i landzone</t>
  </si>
  <si>
    <t>Samlet 
faktisk 
kapacitet
i landzone</t>
  </si>
  <si>
    <t>Samlet godkendt
kapacitet
i byzone</t>
  </si>
  <si>
    <t>Samlet 
faktisk 
kapacitet
i byzone</t>
  </si>
  <si>
    <t>GREVE SPILDEVAND A/S</t>
  </si>
  <si>
    <t>SOLRØD SPILDEVAND A/S</t>
  </si>
  <si>
    <t>KERTEMINDE FORSYNING - SPILDEVAND A/S</t>
  </si>
  <si>
    <t>FATO
+ Finansielle omk.
- Øvrige aktiver</t>
  </si>
  <si>
    <t>FATO
+ Finansielle omk.
- Øvrige aktiver
- Særlige forhold</t>
  </si>
  <si>
    <r>
      <rPr>
        <sz val="11"/>
        <color theme="1"/>
        <rFont val="Calibri"/>
        <family val="2"/>
        <scheme val="minor"/>
      </rPr>
      <t>Debiteret vandmængde</t>
    </r>
    <r>
      <rPr>
        <i/>
        <sz val="11"/>
        <color theme="1"/>
        <rFont val="Calibri"/>
        <family val="2"/>
        <scheme val="minor"/>
      </rPr>
      <t xml:space="preserve"> (m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</t>
    </r>
  </si>
  <si>
    <t>Generel administration</t>
  </si>
  <si>
    <t>Selskabstype</t>
  </si>
  <si>
    <t>Gns. af samlet godkendt og faktisk kapacitet</t>
  </si>
  <si>
    <r>
      <t xml:space="preserve">Antal minirenseanlæg </t>
    </r>
    <r>
      <rPr>
        <i/>
        <sz val="11"/>
        <color theme="1"/>
        <rFont val="Calibri"/>
        <family val="2"/>
        <scheme val="minor"/>
      </rPr>
      <t>(stk)</t>
    </r>
  </si>
  <si>
    <r>
      <t xml:space="preserve">Antal renseanlæg af typen M/MB/MK/  MBN/MBK MBNK/MBND       </t>
    </r>
    <r>
      <rPr>
        <i/>
        <sz val="11"/>
        <color theme="1"/>
        <rFont val="Calibri"/>
        <family val="2"/>
        <scheme val="minor"/>
      </rPr>
      <t>(stk)</t>
    </r>
  </si>
  <si>
    <t>Antal renseanlæg af typen MBNKD (stk)</t>
  </si>
  <si>
    <r>
      <t xml:space="preserve">Antal renseanlæg af typen MBNKD </t>
    </r>
    <r>
      <rPr>
        <i/>
        <sz val="11"/>
        <color theme="1"/>
        <rFont val="Calibri"/>
        <family val="2"/>
        <scheme val="minor"/>
      </rPr>
      <t>(stk)</t>
    </r>
  </si>
  <si>
    <r>
      <t xml:space="preserve">Gns. af samlet godkendt og faktisk kapacitet, Land                     </t>
    </r>
    <r>
      <rPr>
        <i/>
        <sz val="11"/>
        <color theme="1"/>
        <rFont val="Calibri"/>
        <family val="2"/>
        <scheme val="minor"/>
      </rPr>
      <t>(PE)</t>
    </r>
  </si>
  <si>
    <r>
      <t xml:space="preserve">Gns. af samlet godkendt og faktisk kapacitet, By                        </t>
    </r>
    <r>
      <rPr>
        <i/>
        <sz val="11"/>
        <color theme="1"/>
        <rFont val="Calibri"/>
        <family val="2"/>
        <scheme val="minor"/>
      </rPr>
      <t>(PE)</t>
    </r>
  </si>
  <si>
    <t>Antal renseanlæg af typen M/MB/MK/  MBN/MBK MBNK/MBND       (stk)</t>
  </si>
  <si>
    <r>
      <rPr>
        <sz val="11"/>
        <color theme="1"/>
        <rFont val="Calibri"/>
        <family val="2"/>
        <scheme val="minor"/>
      </rPr>
      <t xml:space="preserve">Sommerhus-område, fælles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</si>
  <si>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Sommerhus-område, spildevand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</si>
  <si>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Sommerhus-område, regnvand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</si>
  <si>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Sommerhus-område,    tryk      </t>
    </r>
    <r>
      <rPr>
        <i/>
        <sz val="11"/>
        <color theme="1"/>
        <rFont val="Calibri"/>
        <family val="2"/>
        <scheme val="minor"/>
      </rPr>
      <t>(km)</t>
    </r>
  </si>
  <si>
    <r>
      <rPr>
        <sz val="11"/>
        <color theme="1"/>
        <rFont val="Calibri"/>
        <family val="2"/>
        <scheme val="minor"/>
      </rPr>
      <t xml:space="preserve">Sommerhus-område, rørbassin </t>
    </r>
    <r>
      <rPr>
        <i/>
        <sz val="11"/>
        <color theme="1"/>
        <rFont val="Calibri"/>
        <family val="2"/>
        <scheme val="minor"/>
      </rPr>
      <t>(km)</t>
    </r>
  </si>
  <si>
    <t>Samlet længde Sommerhus + Land     (km)</t>
  </si>
  <si>
    <t>Samlet længde       By            (km)</t>
  </si>
  <si>
    <t>Samlet længde    City + Indre city          (km)</t>
  </si>
  <si>
    <t>Samlet længde Rørbassin (km)</t>
  </si>
  <si>
    <t>Samlet længde i alt   (km)</t>
  </si>
  <si>
    <t>Samlet kap.                 ml 101 l/s -600 l/s (l/s)</t>
  </si>
  <si>
    <t>Samlet kap. over 600 l/s       (l/s)</t>
  </si>
  <si>
    <t>Samlet antal husstands-pumper      (stk)</t>
  </si>
  <si>
    <t>Samlet antal             0 l/s - 10 l/s (stk)</t>
  </si>
  <si>
    <t>Samlet antal              11 l/s - 100 l/s (stk)</t>
  </si>
  <si>
    <t>Ledning ekskl. Regnvandsledning</t>
  </si>
  <si>
    <t>Efficiensscorer med 
særlige forhold - DEA</t>
  </si>
  <si>
    <t>Efficiensscorer med 
særlige forhold - SFA</t>
  </si>
  <si>
    <t>Efficiensscorer 
med særlige
forhold 
best-of-two</t>
  </si>
  <si>
    <r>
      <t xml:space="preserve">Årligt krav </t>
    </r>
    <r>
      <rPr>
        <b/>
        <sz val="11"/>
        <color theme="1"/>
        <rFont val="Calibri"/>
        <family val="2"/>
        <scheme val="minor"/>
      </rPr>
      <t>i pct.</t>
    </r>
  </si>
  <si>
    <r>
      <t xml:space="preserve">Korrigeret årligt krav </t>
    </r>
    <r>
      <rPr>
        <b/>
        <sz val="11"/>
        <color theme="1"/>
        <rFont val="Calibri"/>
        <family val="2"/>
        <scheme val="minor"/>
      </rPr>
      <t xml:space="preserve"> i pct.</t>
    </r>
  </si>
  <si>
    <r>
      <t xml:space="preserve">Korrigeret årligt krav
</t>
    </r>
    <r>
      <rPr>
        <b/>
        <sz val="1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kr.</t>
    </r>
  </si>
  <si>
    <t>Produktions-
anlæg</t>
  </si>
  <si>
    <t>Distributions-
anlæg</t>
  </si>
  <si>
    <t>Fællesfunktions-
anlæg</t>
  </si>
  <si>
    <t>Regnvands-ledning i alt</t>
  </si>
  <si>
    <r>
      <rPr>
        <b/>
        <sz val="11"/>
        <color theme="1"/>
        <rFont val="Calibri"/>
        <family val="2"/>
        <scheme val="minor"/>
      </rPr>
      <t>Tæthed</t>
    </r>
    <r>
      <rPr>
        <sz val="11"/>
        <color theme="1"/>
        <rFont val="Calibri"/>
        <family val="2"/>
        <scheme val="minor"/>
      </rPr>
      <t xml:space="preserve">                        (målere pr. meter ledning ex. regnvandsledning)</t>
    </r>
  </si>
  <si>
    <t>Alderskorrigeret
netvolumenmål</t>
  </si>
  <si>
    <t>Allerød Spildevand AS</t>
  </si>
  <si>
    <t>Faxe Spildevand AS</t>
  </si>
  <si>
    <t>Faxe Spildevandscenter AS</t>
  </si>
  <si>
    <t>Frederiksberg Kloak AS</t>
  </si>
  <si>
    <t>Frederikshavn Spildevand AS</t>
  </si>
  <si>
    <t>Greve Spildevand AS</t>
  </si>
  <si>
    <t>Hillerød Spildevand AS</t>
  </si>
  <si>
    <t>Horsens Vand AS</t>
  </si>
  <si>
    <t>HTK Kloak AS</t>
  </si>
  <si>
    <t>Ishøj Spildevand AS</t>
  </si>
  <si>
    <t>Kalundborg Renseanlæg AS</t>
  </si>
  <si>
    <t>Køge Afløb AS</t>
  </si>
  <si>
    <t>Middelfart Spildevand AS</t>
  </si>
  <si>
    <t>NFS Spildevand AS</t>
  </si>
  <si>
    <t>Ringsted Centralrenseanlæg AS</t>
  </si>
  <si>
    <t>Vesthimmerlands Vand AS</t>
  </si>
  <si>
    <t>Best-of-Two
score</t>
  </si>
  <si>
    <t>Til reduktion</t>
  </si>
  <si>
    <t>Distributionsanlægs afvigelse fra middelværdi</t>
  </si>
  <si>
    <t>Til kompensation</t>
  </si>
  <si>
    <t>Opdaterede aldre på spildevand</t>
  </si>
  <si>
    <t>Costdriverbidrag (BM 2018)</t>
  </si>
  <si>
    <t>Aldersvægte</t>
  </si>
  <si>
    <t>Ledningsnet</t>
  </si>
  <si>
    <t>pumper</t>
  </si>
  <si>
    <t>Åbne bassiner og lukkede bassiner</t>
  </si>
  <si>
    <t>Regn- og Spildevandsbassiner</t>
  </si>
  <si>
    <t>Pumper</t>
  </si>
  <si>
    <t>Aldersmål</t>
  </si>
  <si>
    <t>Ballerup Afløb</t>
  </si>
  <si>
    <t>AquaDjurs Spildevand</t>
  </si>
  <si>
    <t>Arwos Spildevand</t>
  </si>
  <si>
    <t>Assens Rensm</t>
  </si>
  <si>
    <t>Assens Spildevand</t>
  </si>
  <si>
    <t>Billund Spildevand</t>
  </si>
  <si>
    <t>Lynettefællesskabet IS</t>
  </si>
  <si>
    <t>Spildevandscenter Avedøre</t>
  </si>
  <si>
    <t>Bornholms Spv AS</t>
  </si>
  <si>
    <t>Brøndby Kloakforsyning</t>
  </si>
  <si>
    <t>Brønderslev Spildevand</t>
  </si>
  <si>
    <t>Egedal Spildevand</t>
  </si>
  <si>
    <t>Energi Viborg Spildevand AS</t>
  </si>
  <si>
    <t>Favrskov Spv</t>
  </si>
  <si>
    <t>Faaborg-Midtfyn Spv</t>
  </si>
  <si>
    <t>Helsingør F Spildevand</t>
  </si>
  <si>
    <t>Fredensborg Spv AS</t>
  </si>
  <si>
    <t>Fredericia Spv AS</t>
  </si>
  <si>
    <t>Frederikssund Spildevand</t>
  </si>
  <si>
    <t>Furesø spildevand</t>
  </si>
  <si>
    <t>Gentofte Spv AS</t>
  </si>
  <si>
    <t>Gladsaxe Spv AS</t>
  </si>
  <si>
    <t>Glostrup Spildevand</t>
  </si>
  <si>
    <t>Gribvand Spv As</t>
  </si>
  <si>
    <t>Guldborgsund Spv aps</t>
  </si>
  <si>
    <t>Haderslev spv udvidet</t>
  </si>
  <si>
    <t>Halsnæs (spildevand)</t>
  </si>
  <si>
    <t>Hedensted spildevand</t>
  </si>
  <si>
    <t>Herning RENS</t>
  </si>
  <si>
    <t>Herning AFLØB</t>
  </si>
  <si>
    <t>Hjørring vandselskab</t>
  </si>
  <si>
    <t>Albertslund Spildevand</t>
  </si>
  <si>
    <t>Herlev Kloak AS</t>
  </si>
  <si>
    <t>Hvidovre Spildevand</t>
  </si>
  <si>
    <t>KE Afløb AS</t>
  </si>
  <si>
    <t>Rødovre spildevand</t>
  </si>
  <si>
    <t>Holbæk Spv AS</t>
  </si>
  <si>
    <t>Hunseby renseanlæg</t>
  </si>
  <si>
    <t>Hørsholm Vand aps</t>
  </si>
  <si>
    <t>Ikast-Brande Spv AS</t>
  </si>
  <si>
    <t>Jammerbugt F AS</t>
  </si>
  <si>
    <t>Kalundborg Spildevand</t>
  </si>
  <si>
    <t>Kerteminde Forsyning - spildevand</t>
  </si>
  <si>
    <t>Kolding Spv AS</t>
  </si>
  <si>
    <t>Lejre Spildevand</t>
  </si>
  <si>
    <t>Lemvig Vand og Spildevand</t>
  </si>
  <si>
    <t>Lolland Spildevand</t>
  </si>
  <si>
    <t>Lyngby-Taarbæk Spv AS</t>
  </si>
  <si>
    <t>Mariagerfjord Spv</t>
  </si>
  <si>
    <t>Morsø Spildevand</t>
  </si>
  <si>
    <t>Mølleåværket Renseanlæg Lundtofte</t>
  </si>
  <si>
    <t>Måløv Rens</t>
  </si>
  <si>
    <t>NK - spildevand</t>
  </si>
  <si>
    <t>Odder Spildevand</t>
  </si>
  <si>
    <t>Odsherred Spv</t>
  </si>
  <si>
    <t>Randers Spv AS</t>
  </si>
  <si>
    <t>Rebild Vand og Spildevand</t>
  </si>
  <si>
    <t>Ringkøbing-Skjern Spildevand</t>
  </si>
  <si>
    <t>Ringsted Spildevand (efter opsplittelse)</t>
  </si>
  <si>
    <t>Roskilde Spv AS</t>
  </si>
  <si>
    <t>Rudersdal Forsyning Spildevand</t>
  </si>
  <si>
    <t>Silkeborg spildevand</t>
  </si>
  <si>
    <t>SK Spildevand</t>
  </si>
  <si>
    <t>Skanderborg Forsyningsvirksomhed</t>
  </si>
  <si>
    <t>Skive Vandf AS</t>
  </si>
  <si>
    <t>Solrød Spildevand</t>
  </si>
  <si>
    <t>Sorø Spildevand</t>
  </si>
  <si>
    <t>Stevns Spildevand</t>
  </si>
  <si>
    <t>Struer Spv</t>
  </si>
  <si>
    <t>Svendborg Spv AS</t>
  </si>
  <si>
    <t>Syddjurs Spildevand</t>
  </si>
  <si>
    <t>Sønderborg Spv AS</t>
  </si>
  <si>
    <t>Thisted Renseanlæg</t>
  </si>
  <si>
    <t>Thisted Spildevand Transport</t>
  </si>
  <si>
    <t>Tønder Spv</t>
  </si>
  <si>
    <t>Tårnby Forsyning Spildevand</t>
  </si>
  <si>
    <t>Vandcenter syd</t>
  </si>
  <si>
    <t>Vejle Spv</t>
  </si>
  <si>
    <t>Vestforsyning Spv</t>
  </si>
  <si>
    <t>Vordingborg Rens</t>
  </si>
  <si>
    <t>Vordingborg Spildevand</t>
  </si>
  <si>
    <t>Aalborg F Kloak AS</t>
  </si>
  <si>
    <t>Århus Vand AS</t>
  </si>
  <si>
    <t>Ringkøbing-Skjern Renseanlæg</t>
  </si>
  <si>
    <t>Samlet</t>
  </si>
  <si>
    <t>Costdriversam
mensætning</t>
  </si>
  <si>
    <t>Pumpers
afvigelse fra middelværdi</t>
  </si>
  <si>
    <t>Kunders
afvigelse fra middelværdi</t>
  </si>
  <si>
    <t xml:space="preserve">Sum af Pumper og
Kunder </t>
  </si>
  <si>
    <t>Økonomisk Ramme 2017 minus IPO
(2017 prisniveau)</t>
  </si>
  <si>
    <t>Faktiske omkostninger
+ Tilknyttede aktiviteter
+ Finansielle omk. 
(2016 prisniveau)</t>
  </si>
  <si>
    <t>Effektivt 
niveau med
særlige forhold
(2016 prisniveau)</t>
  </si>
  <si>
    <t>Prisfremskrevet Effektivt 
niveau med
særlige forhold
(2017 prisniveau)</t>
  </si>
  <si>
    <t>Grindsted Renseanlæg</t>
  </si>
  <si>
    <t>S112</t>
  </si>
  <si>
    <t>Pumpestationer og Kunders afvigelse fra middelværdi</t>
  </si>
  <si>
    <t>Din Forsyning A/S</t>
  </si>
  <si>
    <t>t+r</t>
  </si>
  <si>
    <t>Din Forsyning Spildevand A/S</t>
  </si>
  <si>
    <t>S015 - efter fusion</t>
  </si>
  <si>
    <t>t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</si>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</sst>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"/>
    <numFmt numFmtId="165" formatCode="_(* #,##0.00_);_(* \(#,##0.00\);_(* &quot;-&quot;??_);_(@_)"/>
    <numFmt numFmtId="166" formatCode="0.00000"/>
    <numFmt numFmtId="167" formatCode="\(#,##0\);#,##0_)"/>
    <numFmt numFmtId="168" formatCode="#,##0_);\(#,##0\);0_);@"/>
    <numFmt numFmtId="169" formatCode="#,##0,_);\(#,##0,\)"/>
    <numFmt numFmtId="170" formatCode="\(#,##0,\);#,##0,_)"/>
    <numFmt numFmtId="171" formatCode="\(#,##0.00\);#,##0.00_)"/>
    <numFmt numFmtId="172" formatCode="_-* #,##0.00_-;\-* #,##0.00_-;_-* &quot;-&quot;??_-;_-@_-"/>
    <numFmt numFmtId="173" formatCode="0.000000"/>
    <numFmt numFmtId="174" formatCode="_ * #,##0_ ;_ * \-#,##0_ ;_ * &quot;-&quot;??_ ;_ @_ "/>
    <numFmt numFmtId="175" formatCode="_ * #,##0.0000000000_ ;_ * \-#,##0.0000000000_ ;_ * &quot;-&quot;??_ ;_ @_ "/>
    <numFmt numFmtId="176" formatCode="_ * #,##0.00000000000000_ ;_ * \-#,##0.00000000000000_ ;_ * &quot;-&quot;??_ ;_ @_ "/>
    <numFmt numFmtId="177" formatCode="#,##0.0000"/>
    <numFmt numFmtId="178" formatCode="0.00000000%"/>
    <numFmt numFmtId="179" formatCode="_ &quot;kr&quot;\ * #,##0.00_ ;_ &quot;kr&quot;\ * \-#,##0.00_ ;_ &quot;kr&quot;\ * &quot;-&quot;??_ ;_ @_ "/>
    <numFmt numFmtId="180" formatCode="0.000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2"/>
      <color indexed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i/>
      <sz val="9"/>
      <color indexed="81"/>
      <name val="Tahoma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15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1" applyNumberFormat="0" applyAlignment="0" applyProtection="0"/>
    <xf numFmtId="0" fontId="13" fillId="6" borderId="22" applyNumberFormat="0" applyAlignment="0" applyProtection="0"/>
    <xf numFmtId="0" fontId="14" fillId="6" borderId="21" applyNumberFormat="0" applyAlignment="0" applyProtection="0"/>
    <xf numFmtId="0" fontId="15" fillId="0" borderId="23" applyNumberFormat="0" applyFill="0" applyAlignment="0" applyProtection="0"/>
    <xf numFmtId="0" fontId="16" fillId="7" borderId="24" applyNumberFormat="0" applyAlignment="0" applyProtection="0"/>
    <xf numFmtId="0" fontId="17" fillId="0" borderId="0" applyNumberFormat="0" applyFill="0" applyBorder="0" applyAlignment="0" applyProtection="0"/>
    <xf numFmtId="0" fontId="1" fillId="8" borderId="2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2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7" fontId="21" fillId="0" borderId="0"/>
    <xf numFmtId="0" fontId="20" fillId="0" borderId="0"/>
    <xf numFmtId="0" fontId="2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" fillId="8" borderId="25" applyNumberFormat="0" applyFont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68" fontId="20" fillId="0" borderId="0"/>
    <xf numFmtId="3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9" fontId="26" fillId="0" borderId="0" applyFill="0" applyBorder="0" applyProtection="0">
      <alignment horizontal="center"/>
    </xf>
    <xf numFmtId="37" fontId="26" fillId="0" borderId="30" applyFill="0" applyAlignment="0" applyProtection="0"/>
    <xf numFmtId="167" fontId="26" fillId="0" borderId="30" applyFill="0" applyAlignment="0" applyProtection="0"/>
    <xf numFmtId="169" fontId="26" fillId="0" borderId="30" applyFill="0" applyAlignment="0" applyProtection="0"/>
    <xf numFmtId="170" fontId="26" fillId="0" borderId="30" applyFill="0" applyAlignment="0" applyProtection="0"/>
    <xf numFmtId="165" fontId="2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29" fillId="34" borderId="0" applyNumberFormat="0" applyBorder="0" applyAlignment="0" applyProtection="0"/>
    <xf numFmtId="0" fontId="30" fillId="51" borderId="31" applyNumberFormat="0" applyAlignment="0" applyProtection="0"/>
    <xf numFmtId="0" fontId="31" fillId="52" borderId="32" applyNumberFormat="0" applyAlignment="0" applyProtection="0"/>
    <xf numFmtId="172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34" fillId="0" borderId="33" applyNumberFormat="0" applyFill="0" applyAlignment="0" applyProtection="0"/>
    <xf numFmtId="0" fontId="35" fillId="0" borderId="34" applyNumberFormat="0" applyFill="0" applyAlignment="0" applyProtection="0"/>
    <xf numFmtId="0" fontId="3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7" fillId="38" borderId="31" applyNumberFormat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38" fillId="0" borderId="36" applyNumberFormat="0" applyFill="0" applyAlignment="0" applyProtection="0"/>
    <xf numFmtId="0" fontId="39" fillId="53" borderId="0" applyNumberFormat="0" applyBorder="0" applyAlignment="0" applyProtection="0"/>
    <xf numFmtId="0" fontId="20" fillId="54" borderId="37" applyNumberFormat="0" applyFont="0" applyAlignment="0" applyProtection="0"/>
    <xf numFmtId="0" fontId="40" fillId="51" borderId="38" applyNumberFormat="0" applyAlignment="0" applyProtection="0"/>
    <xf numFmtId="9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9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37" fontId="21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5" applyNumberFormat="0" applyFont="0" applyAlignment="0" applyProtection="0"/>
    <xf numFmtId="0" fontId="1" fillId="18" borderId="0" applyNumberFormat="0" applyBorder="0" applyAlignment="0" applyProtection="0"/>
    <xf numFmtId="0" fontId="1" fillId="8" borderId="25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/>
    <xf numFmtId="16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5" applyNumberFormat="0" applyFont="0" applyAlignment="0" applyProtection="0"/>
    <xf numFmtId="0" fontId="1" fillId="18" borderId="0" applyNumberFormat="0" applyBorder="0" applyAlignment="0" applyProtection="0"/>
    <xf numFmtId="0" fontId="1" fillId="8" borderId="25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ill="0" applyBorder="0" applyProtection="0">
      <alignment horizontal="center"/>
    </xf>
    <xf numFmtId="0" fontId="26" fillId="0" borderId="30" applyFill="0" applyAlignment="0" applyProtection="0"/>
    <xf numFmtId="0" fontId="21" fillId="0" borderId="0"/>
    <xf numFmtId="0" fontId="20" fillId="0" borderId="0"/>
    <xf numFmtId="0" fontId="25" fillId="0" borderId="0" applyFont="0" applyFill="0" applyBorder="0" applyAlignment="0" applyProtection="0"/>
    <xf numFmtId="0" fontId="21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5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5" applyNumberFormat="0" applyFont="0" applyAlignment="0" applyProtection="0"/>
    <xf numFmtId="0" fontId="1" fillId="18" borderId="0" applyNumberFormat="0" applyBorder="0" applyAlignment="0" applyProtection="0"/>
    <xf numFmtId="0" fontId="1" fillId="8" borderId="25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5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4" fillId="0" borderId="0" applyNumberFormat="0" applyBorder="0" applyAlignment="0"/>
    <xf numFmtId="0" fontId="54" fillId="0" borderId="0" applyNumberFormat="0" applyBorder="0" applyAlignment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23" applyNumberFormat="0" applyFill="0" applyAlignment="0" applyProtection="0"/>
    <xf numFmtId="0" fontId="16" fillId="7" borderId="24" applyNumberFormat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30" fillId="51" borderId="31" applyNumberFormat="0" applyAlignment="0" applyProtection="0"/>
    <xf numFmtId="0" fontId="33" fillId="35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54" borderId="37" applyNumberFormat="0" applyFon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23" applyNumberFormat="0" applyFill="0" applyAlignment="0" applyProtection="0"/>
    <xf numFmtId="0" fontId="16" fillId="7" borderId="24" applyNumberFormat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30" fillId="51" borderId="31" applyNumberFormat="0" applyAlignment="0" applyProtection="0"/>
    <xf numFmtId="0" fontId="33" fillId="35" borderId="0" applyNumberFormat="0" applyBorder="0" applyAlignment="0" applyProtection="0"/>
    <xf numFmtId="0" fontId="20" fillId="54" borderId="3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0" fontId="20" fillId="54" borderId="37" applyNumberFormat="0" applyFont="0" applyAlignment="0" applyProtection="0"/>
    <xf numFmtId="165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39" applyNumberFormat="0" applyFill="0" applyAlignment="0" applyProtection="0"/>
    <xf numFmtId="165" fontId="24" fillId="0" borderId="0" applyFont="0" applyFill="0" applyBorder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54" fillId="0" borderId="0" applyNumberFormat="0" applyBorder="0" applyAlignment="0"/>
    <xf numFmtId="0" fontId="20" fillId="0" borderId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29" fillId="34" borderId="0" applyNumberFormat="0" applyBorder="0" applyAlignment="0" applyProtection="0"/>
    <xf numFmtId="0" fontId="30" fillId="51" borderId="31" applyNumberFormat="0" applyAlignment="0" applyProtection="0"/>
    <xf numFmtId="0" fontId="30" fillId="51" borderId="31" applyNumberFormat="0" applyAlignment="0" applyProtection="0"/>
    <xf numFmtId="0" fontId="31" fillId="52" borderId="32" applyNumberFormat="0" applyAlignment="0" applyProtection="0"/>
    <xf numFmtId="17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0" borderId="33" applyNumberFormat="0" applyFill="0" applyAlignment="0" applyProtection="0"/>
    <xf numFmtId="0" fontId="35" fillId="0" borderId="34" applyNumberFormat="0" applyFill="0" applyAlignment="0" applyProtection="0"/>
    <xf numFmtId="0" fontId="3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36" applyNumberFormat="0" applyFill="0" applyAlignment="0" applyProtection="0"/>
    <xf numFmtId="0" fontId="5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69">
    <xf numFmtId="0" fontId="0" fillId="0" borderId="0" xfId="0"/>
    <xf numFmtId="0" fontId="2" fillId="0" borderId="6" xfId="0" applyFont="1" applyBorder="1"/>
    <xf numFmtId="0" fontId="2" fillId="0" borderId="8" xfId="0" applyFont="1" applyBorder="1"/>
    <xf numFmtId="0" fontId="0" fillId="0" borderId="0" xfId="0" applyFont="1" applyFill="1"/>
    <xf numFmtId="0" fontId="2" fillId="0" borderId="0" xfId="0" applyFont="1" applyFill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/>
    <xf numFmtId="0" fontId="0" fillId="0" borderId="0" xfId="0" applyFill="1"/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2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7" xfId="0" applyFont="1" applyFill="1" applyBorder="1"/>
    <xf numFmtId="0" fontId="4" fillId="0" borderId="2" xfId="0" applyFont="1" applyFill="1" applyBorder="1"/>
    <xf numFmtId="0" fontId="4" fillId="0" borderId="13" xfId="0" applyFont="1" applyFill="1" applyBorder="1"/>
    <xf numFmtId="3" fontId="4" fillId="0" borderId="2" xfId="0" applyNumberFormat="1" applyFont="1" applyFill="1" applyBorder="1"/>
    <xf numFmtId="0" fontId="2" fillId="0" borderId="4" xfId="0" applyFont="1" applyBorder="1" applyAlignment="1">
      <alignment horizontal="center" wrapText="1"/>
    </xf>
    <xf numFmtId="3" fontId="4" fillId="0" borderId="4" xfId="0" applyNumberFormat="1" applyFont="1" applyFill="1" applyBorder="1"/>
    <xf numFmtId="0" fontId="2" fillId="0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 applyBorder="1"/>
    <xf numFmtId="4" fontId="0" fillId="0" borderId="14" xfId="0" applyNumberFormat="1" applyBorder="1"/>
    <xf numFmtId="0" fontId="17" fillId="0" borderId="0" xfId="0" applyFont="1"/>
    <xf numFmtId="0" fontId="4" fillId="0" borderId="0" xfId="0" applyFont="1"/>
    <xf numFmtId="0" fontId="4" fillId="0" borderId="5" xfId="0" applyFont="1" applyBorder="1" applyAlignment="1">
      <alignment horizontal="left"/>
    </xf>
    <xf numFmtId="3" fontId="4" fillId="0" borderId="1" xfId="0" applyNumberFormat="1" applyFont="1" applyFill="1" applyBorder="1"/>
    <xf numFmtId="3" fontId="4" fillId="0" borderId="5" xfId="0" applyNumberFormat="1" applyFont="1" applyFill="1" applyBorder="1"/>
    <xf numFmtId="0" fontId="2" fillId="0" borderId="42" xfId="0" applyFont="1" applyFill="1" applyBorder="1" applyAlignment="1">
      <alignment horizontal="center" wrapText="1"/>
    </xf>
    <xf numFmtId="3" fontId="0" fillId="0" borderId="29" xfId="0" applyNumberFormat="1" applyFill="1" applyBorder="1"/>
    <xf numFmtId="3" fontId="0" fillId="0" borderId="43" xfId="0" applyNumberFormat="1" applyFill="1" applyBorder="1"/>
    <xf numFmtId="3" fontId="0" fillId="0" borderId="44" xfId="0" applyNumberFormat="1" applyFill="1" applyBorder="1"/>
    <xf numFmtId="10" fontId="4" fillId="0" borderId="0" xfId="0" applyNumberFormat="1" applyFont="1" applyFill="1"/>
    <xf numFmtId="4" fontId="0" fillId="0" borderId="44" xfId="0" applyNumberFormat="1" applyBorder="1"/>
    <xf numFmtId="0" fontId="2" fillId="0" borderId="40" xfId="0" applyFont="1" applyBorder="1" applyAlignment="1">
      <alignment horizontal="center" wrapText="1"/>
    </xf>
    <xf numFmtId="3" fontId="0" fillId="0" borderId="0" xfId="0" applyNumberFormat="1" applyFill="1" applyBorder="1"/>
    <xf numFmtId="0" fontId="46" fillId="0" borderId="8" xfId="0" applyFont="1" applyFill="1" applyBorder="1"/>
    <xf numFmtId="0" fontId="46" fillId="0" borderId="8" xfId="0" applyFont="1" applyFill="1" applyBorder="1" applyAlignment="1">
      <alignment horizontal="center" wrapText="1"/>
    </xf>
    <xf numFmtId="0" fontId="2" fillId="0" borderId="0" xfId="0" applyFont="1" applyFill="1"/>
    <xf numFmtId="3" fontId="0" fillId="0" borderId="0" xfId="0" applyNumberFormat="1" applyFill="1"/>
    <xf numFmtId="0" fontId="0" fillId="0" borderId="0" xfId="0" applyNumberFormat="1" applyFill="1"/>
    <xf numFmtId="10" fontId="0" fillId="0" borderId="0" xfId="0" applyNumberFormat="1" applyFill="1"/>
    <xf numFmtId="0" fontId="0" fillId="0" borderId="0" xfId="0" applyNumberFormat="1" applyFont="1" applyFill="1" applyBorder="1" applyAlignment="1">
      <alignment horizontal="right"/>
    </xf>
    <xf numFmtId="3" fontId="0" fillId="0" borderId="3" xfId="0" applyNumberFormat="1" applyFont="1" applyFill="1" applyBorder="1"/>
    <xf numFmtId="3" fontId="0" fillId="0" borderId="0" xfId="0" applyNumberFormat="1"/>
    <xf numFmtId="0" fontId="2" fillId="0" borderId="0" xfId="0" applyFont="1" applyFill="1" applyBorder="1" applyAlignment="1">
      <alignment horizontal="center"/>
    </xf>
    <xf numFmtId="10" fontId="0" fillId="0" borderId="16" xfId="0" applyNumberFormat="1" applyFill="1" applyBorder="1"/>
    <xf numFmtId="10" fontId="0" fillId="0" borderId="3" xfId="0" applyNumberFormat="1" applyFill="1" applyBorder="1"/>
    <xf numFmtId="10" fontId="0" fillId="0" borderId="17" xfId="0" applyNumberFormat="1" applyFill="1" applyBorder="1"/>
    <xf numFmtId="10" fontId="17" fillId="0" borderId="0" xfId="0" applyNumberFormat="1" applyFont="1" applyFill="1"/>
    <xf numFmtId="0" fontId="4" fillId="0" borderId="0" xfId="0" applyFont="1" applyFill="1"/>
    <xf numFmtId="175" fontId="0" fillId="0" borderId="0" xfId="0" applyNumberFormat="1"/>
    <xf numFmtId="176" fontId="0" fillId="0" borderId="0" xfId="0" applyNumberFormat="1"/>
    <xf numFmtId="3" fontId="2" fillId="0" borderId="8" xfId="0" applyNumberFormat="1" applyFont="1" applyFill="1" applyBorder="1" applyAlignment="1">
      <alignment horizontal="center" wrapText="1"/>
    </xf>
    <xf numFmtId="3" fontId="23" fillId="0" borderId="8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10" fontId="0" fillId="0" borderId="3" xfId="0" applyNumberFormat="1" applyFont="1" applyFill="1" applyBorder="1"/>
    <xf numFmtId="43" fontId="0" fillId="0" borderId="16" xfId="33981" applyFont="1" applyFill="1" applyBorder="1"/>
    <xf numFmtId="43" fontId="0" fillId="0" borderId="3" xfId="33981" applyFont="1" applyFill="1" applyBorder="1"/>
    <xf numFmtId="43" fontId="0" fillId="0" borderId="17" xfId="33981" applyFont="1" applyFill="1" applyBorder="1"/>
    <xf numFmtId="0" fontId="0" fillId="0" borderId="16" xfId="0" applyFill="1" applyBorder="1"/>
    <xf numFmtId="0" fontId="0" fillId="0" borderId="3" xfId="0" applyFill="1" applyBorder="1"/>
    <xf numFmtId="0" fontId="0" fillId="0" borderId="3" xfId="0" applyFont="1" applyFill="1" applyBorder="1"/>
    <xf numFmtId="0" fontId="0" fillId="0" borderId="17" xfId="0" applyFill="1" applyBorder="1"/>
    <xf numFmtId="0" fontId="2" fillId="0" borderId="1" xfId="0" applyFont="1" applyFill="1" applyBorder="1" applyAlignment="1">
      <alignment horizontal="center" wrapText="1"/>
    </xf>
    <xf numFmtId="178" fontId="2" fillId="0" borderId="8" xfId="0" applyNumberFormat="1" applyFont="1" applyFill="1" applyBorder="1" applyAlignment="1">
      <alignment horizontal="center" wrapText="1"/>
    </xf>
    <xf numFmtId="178" fontId="0" fillId="0" borderId="0" xfId="0" applyNumberFormat="1"/>
    <xf numFmtId="177" fontId="0" fillId="0" borderId="0" xfId="0" applyNumberFormat="1" applyFill="1"/>
    <xf numFmtId="3" fontId="0" fillId="0" borderId="0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40" xfId="0" applyFont="1" applyBorder="1" applyAlignment="1"/>
    <xf numFmtId="10" fontId="48" fillId="0" borderId="29" xfId="0" applyNumberFormat="1" applyFont="1" applyFill="1" applyBorder="1"/>
    <xf numFmtId="10" fontId="48" fillId="0" borderId="47" xfId="0" applyNumberFormat="1" applyFont="1" applyFill="1" applyBorder="1"/>
    <xf numFmtId="10" fontId="48" fillId="0" borderId="16" xfId="0" applyNumberFormat="1" applyFont="1" applyFill="1" applyBorder="1"/>
    <xf numFmtId="10" fontId="48" fillId="0" borderId="43" xfId="0" applyNumberFormat="1" applyFont="1" applyFill="1" applyBorder="1"/>
    <xf numFmtId="10" fontId="48" fillId="0" borderId="49" xfId="0" applyNumberFormat="1" applyFont="1" applyFill="1" applyBorder="1"/>
    <xf numFmtId="10" fontId="48" fillId="0" borderId="3" xfId="0" applyNumberFormat="1" applyFont="1" applyFill="1" applyBorder="1"/>
    <xf numFmtId="10" fontId="48" fillId="0" borderId="44" xfId="0" applyNumberFormat="1" applyFont="1" applyFill="1" applyBorder="1"/>
    <xf numFmtId="10" fontId="48" fillId="0" borderId="52" xfId="0" applyNumberFormat="1" applyFont="1" applyFill="1" applyBorder="1"/>
    <xf numFmtId="10" fontId="48" fillId="0" borderId="17" xfId="0" applyNumberFormat="1" applyFont="1" applyFill="1" applyBorder="1"/>
    <xf numFmtId="0" fontId="2" fillId="0" borderId="16" xfId="0" applyFont="1" applyFill="1" applyBorder="1"/>
    <xf numFmtId="0" fontId="0" fillId="0" borderId="1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/>
    <xf numFmtId="3" fontId="4" fillId="0" borderId="3" xfId="0" applyNumberFormat="1" applyFont="1" applyFill="1" applyBorder="1"/>
    <xf numFmtId="3" fontId="4" fillId="0" borderId="17" xfId="0" applyNumberFormat="1" applyFont="1" applyFill="1" applyBorder="1"/>
    <xf numFmtId="3" fontId="4" fillId="0" borderId="7" xfId="0" applyNumberFormat="1" applyFont="1" applyFill="1" applyBorder="1"/>
    <xf numFmtId="0" fontId="3" fillId="0" borderId="14" xfId="0" applyFont="1" applyFill="1" applyBorder="1" applyAlignment="1">
      <alignment vertical="center"/>
    </xf>
    <xf numFmtId="3" fontId="4" fillId="0" borderId="67" xfId="33982" applyNumberFormat="1" applyFont="1" applyFill="1" applyBorder="1"/>
    <xf numFmtId="3" fontId="4" fillId="0" borderId="55" xfId="33982" applyNumberFormat="1" applyFont="1" applyFill="1" applyBorder="1"/>
    <xf numFmtId="3" fontId="4" fillId="0" borderId="57" xfId="33982" applyNumberFormat="1" applyFont="1" applyFill="1" applyBorder="1"/>
    <xf numFmtId="3" fontId="4" fillId="0" borderId="68" xfId="33982" applyNumberFormat="1" applyFont="1" applyFill="1" applyBorder="1"/>
    <xf numFmtId="3" fontId="4" fillId="0" borderId="56" xfId="33982" applyNumberFormat="1" applyFont="1" applyFill="1" applyBorder="1"/>
    <xf numFmtId="3" fontId="4" fillId="0" borderId="58" xfId="33982" applyNumberFormat="1" applyFont="1" applyFill="1" applyBorder="1"/>
    <xf numFmtId="3" fontId="4" fillId="0" borderId="10" xfId="33982" applyNumberFormat="1" applyFont="1" applyFill="1" applyBorder="1"/>
    <xf numFmtId="3" fontId="4" fillId="0" borderId="11" xfId="33982" applyNumberFormat="1" applyFont="1" applyFill="1" applyBorder="1"/>
    <xf numFmtId="3" fontId="4" fillId="0" borderId="65" xfId="33982" applyNumberFormat="1" applyFont="1" applyFill="1" applyBorder="1"/>
    <xf numFmtId="3" fontId="4" fillId="0" borderId="45" xfId="33982" applyNumberFormat="1" applyFont="1" applyFill="1" applyBorder="1"/>
    <xf numFmtId="3" fontId="4" fillId="0" borderId="51" xfId="33982" applyNumberFormat="1" applyFont="1" applyFill="1" applyBorder="1"/>
    <xf numFmtId="3" fontId="4" fillId="0" borderId="66" xfId="33982" applyNumberFormat="1" applyFont="1" applyFill="1" applyBorder="1"/>
    <xf numFmtId="0" fontId="46" fillId="0" borderId="0" xfId="33982" applyFont="1" applyFill="1" applyBorder="1"/>
    <xf numFmtId="0" fontId="46" fillId="0" borderId="9" xfId="33982" applyFont="1" applyFill="1" applyBorder="1" applyAlignment="1">
      <alignment wrapText="1"/>
    </xf>
    <xf numFmtId="0" fontId="46" fillId="0" borderId="10" xfId="33982" applyFont="1" applyFill="1" applyBorder="1" applyAlignment="1">
      <alignment wrapText="1"/>
    </xf>
    <xf numFmtId="0" fontId="46" fillId="0" borderId="11" xfId="33982" applyFont="1" applyFill="1" applyBorder="1" applyAlignment="1">
      <alignment wrapText="1"/>
    </xf>
    <xf numFmtId="0" fontId="46" fillId="0" borderId="12" xfId="33982" applyFont="1" applyFill="1" applyBorder="1" applyAlignment="1">
      <alignment wrapText="1"/>
    </xf>
    <xf numFmtId="0" fontId="46" fillId="0" borderId="16" xfId="33982" applyFont="1" applyFill="1" applyBorder="1" applyAlignment="1">
      <alignment wrapText="1"/>
    </xf>
    <xf numFmtId="0" fontId="4" fillId="0" borderId="0" xfId="33982" applyFont="1" applyFill="1"/>
    <xf numFmtId="0" fontId="4" fillId="0" borderId="59" xfId="33982" applyFont="1" applyFill="1" applyBorder="1"/>
    <xf numFmtId="0" fontId="4" fillId="0" borderId="60" xfId="33982" applyFont="1" applyFill="1" applyBorder="1"/>
    <xf numFmtId="0" fontId="4" fillId="0" borderId="72" xfId="33982" applyFont="1" applyFill="1" applyBorder="1"/>
    <xf numFmtId="0" fontId="4" fillId="0" borderId="71" xfId="33982" applyFont="1" applyFill="1" applyBorder="1"/>
    <xf numFmtId="0" fontId="4" fillId="0" borderId="69" xfId="33982" applyFont="1" applyFill="1" applyBorder="1"/>
    <xf numFmtId="0" fontId="4" fillId="0" borderId="70" xfId="33982" applyFont="1" applyFill="1" applyBorder="1"/>
    <xf numFmtId="3" fontId="4" fillId="0" borderId="55" xfId="33982" applyNumberFormat="1" applyFont="1" applyFill="1" applyBorder="1" applyAlignment="1">
      <alignment wrapText="1"/>
    </xf>
    <xf numFmtId="3" fontId="0" fillId="0" borderId="4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3" fontId="0" fillId="0" borderId="27" xfId="0" applyNumberFormat="1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 wrapText="1"/>
    </xf>
    <xf numFmtId="174" fontId="4" fillId="0" borderId="29" xfId="33981" applyNumberFormat="1" applyFont="1" applyFill="1" applyBorder="1"/>
    <xf numFmtId="174" fontId="4" fillId="0" borderId="43" xfId="33981" applyNumberFormat="1" applyFont="1" applyFill="1" applyBorder="1"/>
    <xf numFmtId="174" fontId="4" fillId="0" borderId="44" xfId="33981" applyNumberFormat="1" applyFont="1" applyFill="1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4" fontId="4" fillId="0" borderId="27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41" xfId="0" applyNumberFormat="1" applyFont="1" applyFill="1" applyBorder="1" applyAlignment="1"/>
    <xf numFmtId="4" fontId="4" fillId="0" borderId="15" xfId="0" applyNumberFormat="1" applyFont="1" applyFill="1" applyBorder="1" applyAlignment="1"/>
    <xf numFmtId="4" fontId="4" fillId="0" borderId="45" xfId="0" applyNumberFormat="1" applyFont="1" applyFill="1" applyBorder="1" applyAlignment="1"/>
    <xf numFmtId="4" fontId="4" fillId="0" borderId="14" xfId="0" applyNumberFormat="1" applyFont="1" applyFill="1" applyBorder="1" applyAlignment="1"/>
    <xf numFmtId="3" fontId="4" fillId="0" borderId="41" xfId="0" applyNumberFormat="1" applyFont="1" applyFill="1" applyBorder="1" applyAlignment="1"/>
    <xf numFmtId="0" fontId="46" fillId="0" borderId="4" xfId="33982" applyFont="1" applyFill="1" applyBorder="1" applyAlignment="1">
      <alignment wrapText="1"/>
    </xf>
    <xf numFmtId="0" fontId="46" fillId="0" borderId="40" xfId="33982" applyFont="1" applyFill="1" applyBorder="1" applyAlignment="1">
      <alignment wrapText="1"/>
    </xf>
    <xf numFmtId="3" fontId="4" fillId="0" borderId="0" xfId="33982" applyNumberFormat="1" applyFont="1" applyFill="1" applyBorder="1"/>
    <xf numFmtId="3" fontId="4" fillId="0" borderId="41" xfId="33982" applyNumberFormat="1" applyFont="1" applyFill="1" applyBorder="1"/>
    <xf numFmtId="3" fontId="4" fillId="0" borderId="27" xfId="33982" applyNumberFormat="1" applyFont="1" applyFill="1" applyBorder="1"/>
    <xf numFmtId="3" fontId="4" fillId="0" borderId="4" xfId="33982" applyNumberFormat="1" applyFont="1" applyFill="1" applyBorder="1"/>
    <xf numFmtId="3" fontId="4" fillId="0" borderId="15" xfId="33982" applyNumberFormat="1" applyFont="1" applyFill="1" applyBorder="1"/>
    <xf numFmtId="3" fontId="4" fillId="0" borderId="2" xfId="33982" applyNumberFormat="1" applyFont="1" applyFill="1" applyBorder="1"/>
    <xf numFmtId="3" fontId="4" fillId="0" borderId="13" xfId="33982" applyNumberFormat="1" applyFont="1" applyFill="1" applyBorder="1"/>
    <xf numFmtId="3" fontId="4" fillId="0" borderId="14" xfId="33982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0" fillId="0" borderId="73" xfId="0" applyNumberFormat="1" applyBorder="1"/>
    <xf numFmtId="4" fontId="0" fillId="0" borderId="78" xfId="0" applyNumberFormat="1" applyBorder="1"/>
    <xf numFmtId="4" fontId="2" fillId="0" borderId="67" xfId="0" applyNumberFormat="1" applyFont="1" applyBorder="1"/>
    <xf numFmtId="4" fontId="0" fillId="0" borderId="74" xfId="0" applyNumberFormat="1" applyBorder="1"/>
    <xf numFmtId="4" fontId="0" fillId="0" borderId="64" xfId="0" applyNumberFormat="1" applyBorder="1"/>
    <xf numFmtId="4" fontId="2" fillId="0" borderId="55" xfId="0" applyNumberFormat="1" applyFont="1" applyBorder="1"/>
    <xf numFmtId="4" fontId="0" fillId="0" borderId="75" xfId="0" applyNumberFormat="1" applyBorder="1"/>
    <xf numFmtId="4" fontId="0" fillId="0" borderId="79" xfId="0" applyNumberFormat="1" applyBorder="1"/>
    <xf numFmtId="4" fontId="2" fillId="0" borderId="57" xfId="0" applyNumberFormat="1" applyFont="1" applyBorder="1"/>
    <xf numFmtId="4" fontId="2" fillId="0" borderId="76" xfId="0" applyNumberFormat="1" applyFont="1" applyBorder="1"/>
    <xf numFmtId="4" fontId="2" fillId="0" borderId="77" xfId="0" applyNumberFormat="1" applyFont="1" applyBorder="1"/>
    <xf numFmtId="4" fontId="0" fillId="0" borderId="55" xfId="0" applyNumberFormat="1" applyBorder="1"/>
    <xf numFmtId="4" fontId="0" fillId="0" borderId="67" xfId="0" applyNumberFormat="1" applyBorder="1"/>
    <xf numFmtId="4" fontId="0" fillId="0" borderId="57" xfId="0" applyNumberFormat="1" applyBorder="1"/>
    <xf numFmtId="4" fontId="0" fillId="0" borderId="76" xfId="0" applyNumberFormat="1" applyBorder="1"/>
    <xf numFmtId="4" fontId="0" fillId="0" borderId="77" xfId="0" applyNumberFormat="1" applyBorder="1"/>
    <xf numFmtId="0" fontId="0" fillId="0" borderId="0" xfId="0" applyFill="1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73" xfId="0" applyNumberFormat="1" applyBorder="1"/>
    <xf numFmtId="3" fontId="0" fillId="0" borderId="67" xfId="0" applyNumberFormat="1" applyBorder="1"/>
    <xf numFmtId="3" fontId="0" fillId="0" borderId="74" xfId="0" applyNumberFormat="1" applyBorder="1"/>
    <xf numFmtId="3" fontId="0" fillId="0" borderId="55" xfId="0" applyNumberFormat="1" applyBorder="1"/>
    <xf numFmtId="3" fontId="0" fillId="0" borderId="75" xfId="0" applyNumberFormat="1" applyBorder="1"/>
    <xf numFmtId="3" fontId="0" fillId="0" borderId="57" xfId="0" applyNumberFormat="1" applyBorder="1"/>
    <xf numFmtId="3" fontId="2" fillId="0" borderId="67" xfId="0" applyNumberFormat="1" applyFont="1" applyBorder="1"/>
    <xf numFmtId="3" fontId="2" fillId="0" borderId="55" xfId="0" applyNumberFormat="1" applyFont="1" applyBorder="1"/>
    <xf numFmtId="3" fontId="0" fillId="0" borderId="68" xfId="0" applyNumberFormat="1" applyBorder="1"/>
    <xf numFmtId="3" fontId="0" fillId="0" borderId="56" xfId="0" applyNumberFormat="1" applyBorder="1"/>
    <xf numFmtId="4" fontId="4" fillId="0" borderId="29" xfId="33982" applyNumberFormat="1" applyFont="1" applyFill="1" applyBorder="1"/>
    <xf numFmtId="4" fontId="4" fillId="0" borderId="27" xfId="33982" applyNumberFormat="1" applyFont="1" applyFill="1" applyBorder="1"/>
    <xf numFmtId="4" fontId="4" fillId="0" borderId="28" xfId="33982" applyNumberFormat="1" applyFont="1" applyFill="1" applyBorder="1"/>
    <xf numFmtId="4" fontId="4" fillId="0" borderId="43" xfId="33982" applyNumberFormat="1" applyFont="1" applyFill="1" applyBorder="1"/>
    <xf numFmtId="4" fontId="4" fillId="0" borderId="41" xfId="33982" applyNumberFormat="1" applyFont="1" applyFill="1" applyBorder="1"/>
    <xf numFmtId="4" fontId="4" fillId="0" borderId="53" xfId="33982" applyNumberFormat="1" applyFont="1" applyFill="1" applyBorder="1"/>
    <xf numFmtId="4" fontId="4" fillId="0" borderId="44" xfId="33982" applyNumberFormat="1" applyFont="1" applyFill="1" applyBorder="1"/>
    <xf numFmtId="4" fontId="4" fillId="0" borderId="45" xfId="33982" applyNumberFormat="1" applyFont="1" applyFill="1" applyBorder="1"/>
    <xf numFmtId="4" fontId="4" fillId="0" borderId="54" xfId="33982" applyNumberFormat="1" applyFont="1" applyFill="1" applyBorder="1"/>
    <xf numFmtId="4" fontId="4" fillId="0" borderId="15" xfId="33982" applyNumberFormat="1" applyFont="1" applyFill="1" applyBorder="1"/>
    <xf numFmtId="4" fontId="4" fillId="0" borderId="0" xfId="33982" applyNumberFormat="1" applyFont="1" applyFill="1" applyBorder="1"/>
    <xf numFmtId="4" fontId="4" fillId="0" borderId="14" xfId="33982" applyNumberFormat="1" applyFont="1" applyFill="1" applyBorder="1"/>
    <xf numFmtId="0" fontId="0" fillId="0" borderId="4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0" fillId="0" borderId="2" xfId="0" applyNumberFormat="1" applyBorder="1"/>
    <xf numFmtId="3" fontId="0" fillId="0" borderId="13" xfId="0" applyNumberFormat="1" applyBorder="1"/>
    <xf numFmtId="4" fontId="0" fillId="0" borderId="4" xfId="0" applyNumberFormat="1" applyBorder="1"/>
    <xf numFmtId="4" fontId="0" fillId="0" borderId="2" xfId="0" applyNumberFormat="1" applyBorder="1"/>
    <xf numFmtId="4" fontId="0" fillId="0" borderId="13" xfId="0" applyNumberFormat="1" applyBorder="1"/>
    <xf numFmtId="4" fontId="0" fillId="0" borderId="28" xfId="0" applyNumberFormat="1" applyBorder="1"/>
    <xf numFmtId="4" fontId="0" fillId="0" borderId="53" xfId="0" applyNumberFormat="1" applyBorder="1"/>
    <xf numFmtId="4" fontId="0" fillId="0" borderId="54" xfId="0" applyNumberFormat="1" applyBorder="1"/>
    <xf numFmtId="3" fontId="4" fillId="0" borderId="49" xfId="0" applyNumberFormat="1" applyFont="1" applyFill="1" applyBorder="1" applyAlignment="1"/>
    <xf numFmtId="3" fontId="0" fillId="0" borderId="29" xfId="0" applyNumberFormat="1" applyBorder="1"/>
    <xf numFmtId="3" fontId="4" fillId="0" borderId="47" xfId="0" applyNumberFormat="1" applyFont="1" applyFill="1" applyBorder="1" applyAlignment="1"/>
    <xf numFmtId="3" fontId="4" fillId="0" borderId="27" xfId="0" applyNumberFormat="1" applyFont="1" applyFill="1" applyBorder="1" applyAlignment="1"/>
    <xf numFmtId="3" fontId="0" fillId="0" borderId="43" xfId="0" applyNumberFormat="1" applyBorder="1"/>
    <xf numFmtId="3" fontId="0" fillId="0" borderId="44" xfId="0" applyNumberFormat="1" applyBorder="1"/>
    <xf numFmtId="3" fontId="4" fillId="0" borderId="52" xfId="0" applyNumberFormat="1" applyFont="1" applyFill="1" applyBorder="1" applyAlignment="1"/>
    <xf numFmtId="3" fontId="4" fillId="0" borderId="45" xfId="0" applyNumberFormat="1" applyFont="1" applyFill="1" applyBorder="1" applyAlignment="1"/>
    <xf numFmtId="3" fontId="0" fillId="0" borderId="41" xfId="0" applyNumberFormat="1" applyBorder="1"/>
    <xf numFmtId="3" fontId="0" fillId="0" borderId="27" xfId="0" applyNumberFormat="1" applyBorder="1"/>
    <xf numFmtId="3" fontId="0" fillId="0" borderId="45" xfId="0" applyNumberFormat="1" applyBorder="1"/>
    <xf numFmtId="4" fontId="0" fillId="0" borderId="29" xfId="0" applyNumberFormat="1" applyBorder="1"/>
    <xf numFmtId="4" fontId="0" fillId="0" borderId="15" xfId="0" applyNumberFormat="1" applyBorder="1"/>
    <xf numFmtId="4" fontId="0" fillId="0" borderId="43" xfId="0" applyNumberFormat="1" applyBorder="1"/>
    <xf numFmtId="0" fontId="0" fillId="0" borderId="1" xfId="0" applyBorder="1" applyAlignment="1">
      <alignment horizontal="center" wrapText="1"/>
    </xf>
    <xf numFmtId="166" fontId="0" fillId="0" borderId="1" xfId="0" applyNumberFormat="1" applyBorder="1"/>
    <xf numFmtId="166" fontId="0" fillId="0" borderId="5" xfId="0" applyNumberFormat="1" applyBorder="1"/>
    <xf numFmtId="166" fontId="0" fillId="0" borderId="7" xfId="0" applyNumberFormat="1" applyBorder="1"/>
    <xf numFmtId="164" fontId="4" fillId="0" borderId="5" xfId="0" applyNumberFormat="1" applyFont="1" applyFill="1" applyBorder="1"/>
    <xf numFmtId="0" fontId="2" fillId="0" borderId="16" xfId="0" applyFont="1" applyFill="1" applyBorder="1" applyAlignment="1">
      <alignment horizontal="center" wrapText="1"/>
    </xf>
    <xf numFmtId="3" fontId="4" fillId="0" borderId="13" xfId="0" applyNumberFormat="1" applyFont="1" applyFill="1" applyBorder="1"/>
    <xf numFmtId="3" fontId="4" fillId="0" borderId="16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/>
    <xf numFmtId="3" fontId="4" fillId="0" borderId="43" xfId="0" applyNumberFormat="1" applyFont="1" applyFill="1" applyBorder="1" applyAlignment="1"/>
    <xf numFmtId="3" fontId="4" fillId="0" borderId="44" xfId="0" applyNumberFormat="1" applyFont="1" applyFill="1" applyBorder="1" applyAlignment="1"/>
    <xf numFmtId="3" fontId="4" fillId="0" borderId="28" xfId="0" applyNumberFormat="1" applyFont="1" applyFill="1" applyBorder="1"/>
    <xf numFmtId="3" fontId="4" fillId="0" borderId="53" xfId="0" applyNumberFormat="1" applyFont="1" applyFill="1" applyBorder="1"/>
    <xf numFmtId="3" fontId="4" fillId="0" borderId="54" xfId="0" applyNumberFormat="1" applyFont="1" applyFill="1" applyBorder="1"/>
    <xf numFmtId="174" fontId="2" fillId="0" borderId="1" xfId="33981" applyNumberFormat="1" applyFont="1" applyFill="1" applyBorder="1" applyAlignment="1">
      <alignment horizontal="center" wrapText="1"/>
    </xf>
    <xf numFmtId="3" fontId="0" fillId="0" borderId="15" xfId="0" applyNumberFormat="1" applyBorder="1"/>
    <xf numFmtId="3" fontId="0" fillId="0" borderId="0" xfId="0" applyNumberFormat="1" applyBorder="1"/>
    <xf numFmtId="3" fontId="0" fillId="0" borderId="14" xfId="0" applyNumberFormat="1" applyBorder="1"/>
    <xf numFmtId="4" fontId="0" fillId="0" borderId="48" xfId="0" applyNumberFormat="1" applyBorder="1"/>
    <xf numFmtId="4" fontId="0" fillId="0" borderId="50" xfId="0" applyNumberFormat="1" applyBorder="1"/>
    <xf numFmtId="4" fontId="0" fillId="0" borderId="51" xfId="0" applyNumberFormat="1" applyBorder="1"/>
    <xf numFmtId="0" fontId="48" fillId="0" borderId="12" xfId="0" applyFont="1" applyFill="1" applyBorder="1" applyAlignment="1">
      <alignment horizontal="center" vertical="center" wrapText="1"/>
    </xf>
    <xf numFmtId="4" fontId="4" fillId="0" borderId="4" xfId="33982" applyNumberFormat="1" applyFont="1" applyFill="1" applyBorder="1"/>
    <xf numFmtId="4" fontId="4" fillId="0" borderId="16" xfId="33982" applyNumberFormat="1" applyFont="1" applyFill="1" applyBorder="1"/>
    <xf numFmtId="4" fontId="4" fillId="0" borderId="2" xfId="33982" applyNumberFormat="1" applyFont="1" applyFill="1" applyBorder="1"/>
    <xf numFmtId="4" fontId="4" fillId="0" borderId="3" xfId="33982" applyNumberFormat="1" applyFont="1" applyFill="1" applyBorder="1"/>
    <xf numFmtId="4" fontId="4" fillId="0" borderId="13" xfId="33982" applyNumberFormat="1" applyFont="1" applyFill="1" applyBorder="1"/>
    <xf numFmtId="4" fontId="4" fillId="0" borderId="17" xfId="33982" applyNumberFormat="1" applyFont="1" applyFill="1" applyBorder="1"/>
    <xf numFmtId="3" fontId="0" fillId="0" borderId="0" xfId="0" quotePrefix="1" applyNumberFormat="1" applyFont="1" applyFill="1" applyBorder="1" applyAlignment="1">
      <alignment horizontal="right"/>
    </xf>
    <xf numFmtId="0" fontId="0" fillId="0" borderId="0" xfId="0"/>
    <xf numFmtId="166" fontId="0" fillId="0" borderId="0" xfId="0" applyNumberFormat="1"/>
    <xf numFmtId="4" fontId="0" fillId="0" borderId="0" xfId="0" applyNumberFormat="1"/>
    <xf numFmtId="0" fontId="2" fillId="0" borderId="12" xfId="0" applyFont="1" applyFill="1" applyBorder="1" applyAlignment="1">
      <alignment horizontal="center" wrapText="1"/>
    </xf>
    <xf numFmtId="10" fontId="0" fillId="0" borderId="16" xfId="0" applyNumberFormat="1" applyBorder="1"/>
    <xf numFmtId="10" fontId="0" fillId="0" borderId="3" xfId="0" applyNumberFormat="1" applyBorder="1"/>
    <xf numFmtId="10" fontId="0" fillId="0" borderId="17" xfId="0" applyNumberFormat="1" applyBorder="1"/>
    <xf numFmtId="10" fontId="0" fillId="0" borderId="47" xfId="0" applyNumberFormat="1" applyBorder="1"/>
    <xf numFmtId="10" fontId="0" fillId="0" borderId="49" xfId="0" applyNumberFormat="1" applyBorder="1"/>
    <xf numFmtId="10" fontId="0" fillId="0" borderId="52" xfId="0" applyNumberFormat="1" applyBorder="1"/>
    <xf numFmtId="10" fontId="0" fillId="0" borderId="29" xfId="0" applyNumberFormat="1" applyBorder="1"/>
    <xf numFmtId="10" fontId="0" fillId="0" borderId="43" xfId="0" applyNumberFormat="1" applyBorder="1"/>
    <xf numFmtId="10" fontId="0" fillId="0" borderId="44" xfId="0" applyNumberFormat="1" applyBorder="1"/>
    <xf numFmtId="3" fontId="4" fillId="0" borderId="16" xfId="0" applyNumberFormat="1" applyFont="1" applyFill="1" applyBorder="1" applyProtection="1"/>
    <xf numFmtId="3" fontId="4" fillId="0" borderId="3" xfId="0" applyNumberFormat="1" applyFont="1" applyFill="1" applyBorder="1" applyProtection="1"/>
    <xf numFmtId="3" fontId="4" fillId="0" borderId="17" xfId="0" applyNumberFormat="1" applyFont="1" applyFill="1" applyBorder="1" applyProtection="1"/>
    <xf numFmtId="0" fontId="2" fillId="0" borderId="48" xfId="0" applyFont="1" applyBorder="1" applyAlignment="1">
      <alignment horizontal="center" wrapText="1"/>
    </xf>
    <xf numFmtId="10" fontId="0" fillId="0" borderId="0" xfId="0" applyNumberFormat="1"/>
    <xf numFmtId="10" fontId="0" fillId="0" borderId="1" xfId="0" applyNumberFormat="1" applyBorder="1"/>
    <xf numFmtId="10" fontId="0" fillId="0" borderId="5" xfId="0" applyNumberFormat="1" applyBorder="1"/>
    <xf numFmtId="10" fontId="0" fillId="0" borderId="7" xfId="0" applyNumberFormat="1" applyBorder="1"/>
    <xf numFmtId="0" fontId="2" fillId="0" borderId="8" xfId="0" applyFont="1" applyBorder="1" applyAlignment="1">
      <alignment horizontal="center" vertical="center"/>
    </xf>
    <xf numFmtId="0" fontId="0" fillId="0" borderId="0" xfId="0" applyNumberFormat="1" applyFill="1" applyBorder="1"/>
    <xf numFmtId="0" fontId="0" fillId="0" borderId="1" xfId="0" applyNumberFormat="1" applyBorder="1"/>
    <xf numFmtId="0" fontId="0" fillId="0" borderId="5" xfId="0" applyNumberFormat="1" applyBorder="1"/>
    <xf numFmtId="0" fontId="0" fillId="0" borderId="7" xfId="0" applyNumberFormat="1" applyBorder="1"/>
    <xf numFmtId="0" fontId="0" fillId="0" borderId="2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6" fillId="0" borderId="0" xfId="0" applyFont="1"/>
    <xf numFmtId="0" fontId="46" fillId="0" borderId="46" xfId="0" applyFont="1" applyBorder="1" applyAlignment="1">
      <alignment horizontal="center" wrapText="1"/>
    </xf>
    <xf numFmtId="3" fontId="4" fillId="0" borderId="27" xfId="0" applyNumberFormat="1" applyFont="1" applyFill="1" applyBorder="1"/>
    <xf numFmtId="3" fontId="4" fillId="0" borderId="41" xfId="0" applyNumberFormat="1" applyFont="1" applyFill="1" applyBorder="1"/>
    <xf numFmtId="3" fontId="4" fillId="0" borderId="45" xfId="0" applyNumberFormat="1" applyFont="1" applyFill="1" applyBorder="1"/>
    <xf numFmtId="0" fontId="2" fillId="0" borderId="8" xfId="0" applyFont="1" applyFill="1" applyBorder="1" applyAlignment="1">
      <alignment horizontal="center"/>
    </xf>
    <xf numFmtId="164" fontId="57" fillId="0" borderId="7" xfId="0" applyNumberFormat="1" applyFont="1" applyFill="1" applyBorder="1"/>
    <xf numFmtId="10" fontId="0" fillId="0" borderId="2" xfId="0" applyNumberFormat="1" applyBorder="1"/>
    <xf numFmtId="0" fontId="2" fillId="0" borderId="8" xfId="0" applyFont="1" applyBorder="1" applyAlignment="1">
      <alignment wrapText="1"/>
    </xf>
    <xf numFmtId="0" fontId="2" fillId="0" borderId="0" xfId="0" applyFont="1"/>
    <xf numFmtId="0" fontId="2" fillId="0" borderId="40" xfId="0" applyFont="1" applyBorder="1" applyAlignment="1">
      <alignment wrapText="1"/>
    </xf>
    <xf numFmtId="43" fontId="0" fillId="0" borderId="0" xfId="0" applyNumberFormat="1"/>
    <xf numFmtId="43" fontId="0" fillId="0" borderId="16" xfId="33981" applyFont="1" applyBorder="1"/>
    <xf numFmtId="43" fontId="0" fillId="0" borderId="3" xfId="33981" applyFont="1" applyBorder="1"/>
    <xf numFmtId="43" fontId="0" fillId="0" borderId="1" xfId="33981" applyFont="1" applyBorder="1"/>
    <xf numFmtId="43" fontId="0" fillId="0" borderId="5" xfId="33981" applyFont="1" applyBorder="1"/>
    <xf numFmtId="43" fontId="0" fillId="0" borderId="7" xfId="33981" applyFont="1" applyBorder="1"/>
    <xf numFmtId="0" fontId="4" fillId="0" borderId="40" xfId="33982" applyFont="1" applyFill="1" applyBorder="1"/>
    <xf numFmtId="0" fontId="4" fillId="0" borderId="81" xfId="33982" applyFont="1" applyFill="1" applyBorder="1"/>
    <xf numFmtId="0" fontId="4" fillId="0" borderId="13" xfId="33982" applyFont="1" applyFill="1" applyBorder="1"/>
    <xf numFmtId="3" fontId="4" fillId="0" borderId="78" xfId="33982" applyNumberFormat="1" applyFont="1" applyFill="1" applyBorder="1"/>
    <xf numFmtId="3" fontId="4" fillId="0" borderId="64" xfId="33982" applyNumberFormat="1" applyFont="1" applyFill="1" applyBorder="1"/>
    <xf numFmtId="3" fontId="4" fillId="0" borderId="79" xfId="33982" applyNumberFormat="1" applyFont="1" applyFill="1" applyBorder="1"/>
    <xf numFmtId="3" fontId="4" fillId="0" borderId="12" xfId="33982" applyNumberFormat="1" applyFont="1" applyFill="1" applyBorder="1"/>
    <xf numFmtId="3" fontId="4" fillId="0" borderId="82" xfId="33982" applyNumberFormat="1" applyFont="1" applyFill="1" applyBorder="1"/>
    <xf numFmtId="3" fontId="4" fillId="0" borderId="52" xfId="33982" applyNumberFormat="1" applyFont="1" applyFill="1" applyBorder="1"/>
    <xf numFmtId="0" fontId="4" fillId="0" borderId="61" xfId="33982" applyFont="1" applyFill="1" applyBorder="1"/>
    <xf numFmtId="0" fontId="4" fillId="0" borderId="8" xfId="33982" applyFont="1" applyFill="1" applyBorder="1"/>
    <xf numFmtId="0" fontId="4" fillId="0" borderId="83" xfId="33982" applyFont="1" applyFill="1" applyBorder="1"/>
    <xf numFmtId="0" fontId="4" fillId="0" borderId="7" xfId="33982" applyFont="1" applyFill="1" applyBorder="1"/>
    <xf numFmtId="0" fontId="4" fillId="0" borderId="16" xfId="0" applyFont="1" applyFill="1" applyBorder="1"/>
    <xf numFmtId="0" fontId="4" fillId="0" borderId="3" xfId="0" applyFont="1" applyFill="1" applyBorder="1"/>
    <xf numFmtId="0" fontId="4" fillId="0" borderId="17" xfId="0" applyFont="1" applyFill="1" applyBorder="1"/>
    <xf numFmtId="4" fontId="4" fillId="0" borderId="29" xfId="0" applyNumberFormat="1" applyFont="1" applyFill="1" applyBorder="1" applyAlignment="1"/>
    <xf numFmtId="4" fontId="4" fillId="0" borderId="48" xfId="0" applyNumberFormat="1" applyFont="1" applyFill="1" applyBorder="1" applyAlignment="1"/>
    <xf numFmtId="4" fontId="4" fillId="0" borderId="43" xfId="0" applyNumberFormat="1" applyFont="1" applyFill="1" applyBorder="1" applyAlignment="1"/>
    <xf numFmtId="4" fontId="4" fillId="0" borderId="50" xfId="0" applyNumberFormat="1" applyFont="1" applyFill="1" applyBorder="1" applyAlignment="1"/>
    <xf numFmtId="4" fontId="4" fillId="0" borderId="44" xfId="0" applyNumberFormat="1" applyFont="1" applyFill="1" applyBorder="1" applyAlignment="1"/>
    <xf numFmtId="4" fontId="4" fillId="0" borderId="51" xfId="0" applyNumberFormat="1" applyFont="1" applyFill="1" applyBorder="1" applyAlignment="1"/>
    <xf numFmtId="174" fontId="0" fillId="0" borderId="0" xfId="33981" applyNumberFormat="1" applyFont="1" applyFill="1" applyBorder="1"/>
    <xf numFmtId="0" fontId="2" fillId="0" borderId="80" xfId="0" applyNumberFormat="1" applyFont="1" applyFill="1" applyBorder="1" applyAlignment="1">
      <alignment horizontal="center" wrapText="1"/>
    </xf>
    <xf numFmtId="175" fontId="0" fillId="0" borderId="0" xfId="0" applyNumberFormat="1" applyFill="1"/>
    <xf numFmtId="0" fontId="2" fillId="0" borderId="0" xfId="0" applyFont="1" applyFill="1" applyAlignment="1">
      <alignment wrapText="1"/>
    </xf>
    <xf numFmtId="3" fontId="0" fillId="0" borderId="3" xfId="0" applyNumberFormat="1" applyBorder="1"/>
    <xf numFmtId="0" fontId="0" fillId="0" borderId="72" xfId="0" applyBorder="1"/>
    <xf numFmtId="0" fontId="4" fillId="0" borderId="87" xfId="33982" applyFont="1" applyFill="1" applyBorder="1"/>
    <xf numFmtId="3" fontId="4" fillId="0" borderId="84" xfId="33982" applyNumberFormat="1" applyFont="1" applyFill="1" applyBorder="1"/>
    <xf numFmtId="3" fontId="4" fillId="0" borderId="85" xfId="33982" applyNumberFormat="1" applyFont="1" applyFill="1" applyBorder="1"/>
    <xf numFmtId="3" fontId="4" fillId="0" borderId="86" xfId="33982" applyNumberFormat="1" applyFont="1" applyFill="1" applyBorder="1"/>
    <xf numFmtId="0" fontId="4" fillId="0" borderId="88" xfId="33982" applyFont="1" applyFill="1" applyBorder="1"/>
    <xf numFmtId="0" fontId="4" fillId="0" borderId="89" xfId="33982" applyFont="1" applyFill="1" applyBorder="1"/>
    <xf numFmtId="0" fontId="4" fillId="0" borderId="90" xfId="33982" applyFont="1" applyFill="1" applyBorder="1"/>
    <xf numFmtId="3" fontId="4" fillId="0" borderId="88" xfId="33982" applyNumberFormat="1" applyFont="1" applyFill="1" applyBorder="1"/>
    <xf numFmtId="3" fontId="4" fillId="0" borderId="89" xfId="33982" applyNumberFormat="1" applyFont="1" applyFill="1" applyBorder="1"/>
    <xf numFmtId="3" fontId="4" fillId="0" borderId="90" xfId="33982" applyNumberFormat="1" applyFont="1" applyFill="1" applyBorder="1"/>
    <xf numFmtId="0" fontId="4" fillId="0" borderId="88" xfId="0" applyNumberFormat="1" applyFont="1" applyFill="1" applyBorder="1"/>
    <xf numFmtId="0" fontId="4" fillId="0" borderId="89" xfId="0" applyNumberFormat="1" applyFont="1" applyFill="1" applyBorder="1"/>
    <xf numFmtId="0" fontId="4" fillId="0" borderId="90" xfId="0" applyNumberFormat="1" applyFont="1" applyFill="1" applyBorder="1"/>
    <xf numFmtId="0" fontId="4" fillId="0" borderId="88" xfId="0" applyFont="1" applyFill="1" applyBorder="1"/>
    <xf numFmtId="0" fontId="4" fillId="0" borderId="89" xfId="0" applyFont="1" applyFill="1" applyBorder="1"/>
    <xf numFmtId="0" fontId="4" fillId="0" borderId="90" xfId="0" applyFont="1" applyFill="1" applyBorder="1"/>
    <xf numFmtId="0" fontId="4" fillId="0" borderId="91" xfId="33982" applyFont="1" applyFill="1" applyBorder="1"/>
    <xf numFmtId="0" fontId="4" fillId="0" borderId="79" xfId="33982" applyFont="1" applyFill="1" applyBorder="1"/>
    <xf numFmtId="0" fontId="4" fillId="0" borderId="91" xfId="0" applyFont="1" applyFill="1" applyBorder="1"/>
    <xf numFmtId="4" fontId="0" fillId="0" borderId="62" xfId="0" applyNumberFormat="1" applyBorder="1"/>
    <xf numFmtId="4" fontId="0" fillId="0" borderId="63" xfId="0" applyNumberFormat="1" applyBorder="1"/>
    <xf numFmtId="4" fontId="2" fillId="0" borderId="68" xfId="0" applyNumberFormat="1" applyFont="1" applyBorder="1"/>
    <xf numFmtId="4" fontId="2" fillId="0" borderId="56" xfId="0" applyNumberFormat="1" applyFont="1" applyBorder="1"/>
    <xf numFmtId="4" fontId="2" fillId="0" borderId="58" xfId="0" applyNumberFormat="1" applyFont="1" applyBorder="1"/>
    <xf numFmtId="173" fontId="0" fillId="0" borderId="1" xfId="0" applyNumberFormat="1" applyFill="1" applyBorder="1"/>
    <xf numFmtId="173" fontId="0" fillId="0" borderId="5" xfId="0" applyNumberFormat="1" applyFill="1" applyBorder="1"/>
    <xf numFmtId="173" fontId="0" fillId="0" borderId="7" xfId="0" applyNumberFormat="1" applyFill="1" applyBorder="1"/>
    <xf numFmtId="3" fontId="4" fillId="0" borderId="29" xfId="0" applyNumberFormat="1" applyFont="1" applyFill="1" applyBorder="1"/>
    <xf numFmtId="3" fontId="4" fillId="0" borderId="43" xfId="0" applyNumberFormat="1" applyFont="1" applyFill="1" applyBorder="1"/>
    <xf numFmtId="3" fontId="4" fillId="0" borderId="44" xfId="0" applyNumberFormat="1" applyFont="1" applyFill="1" applyBorder="1"/>
    <xf numFmtId="4" fontId="0" fillId="0" borderId="0" xfId="0" applyNumberFormat="1" applyFont="1" applyFill="1" applyAlignment="1"/>
    <xf numFmtId="174" fontId="0" fillId="0" borderId="0" xfId="0" applyNumberFormat="1"/>
    <xf numFmtId="43" fontId="0" fillId="0" borderId="15" xfId="33981" applyFont="1" applyBorder="1"/>
    <xf numFmtId="43" fontId="0" fillId="0" borderId="0" xfId="33981" applyFont="1" applyBorder="1"/>
    <xf numFmtId="43" fontId="47" fillId="0" borderId="0" xfId="33981" applyFont="1" applyFill="1" applyBorder="1"/>
    <xf numFmtId="43" fontId="0" fillId="0" borderId="0" xfId="33981" applyFont="1" applyFill="1" applyBorder="1"/>
    <xf numFmtId="43" fontId="0" fillId="0" borderId="17" xfId="33981" applyFont="1" applyBorder="1"/>
    <xf numFmtId="43" fontId="0" fillId="0" borderId="0" xfId="0" applyNumberFormat="1" applyFont="1" applyFill="1"/>
    <xf numFmtId="0" fontId="0" fillId="0" borderId="5" xfId="0" applyFill="1" applyBorder="1"/>
    <xf numFmtId="0" fontId="4" fillId="0" borderId="15" xfId="0" applyFont="1" applyFill="1" applyBorder="1"/>
    <xf numFmtId="0" fontId="4" fillId="0" borderId="0" xfId="0" applyFont="1" applyFill="1" applyBorder="1"/>
    <xf numFmtId="0" fontId="4" fillId="0" borderId="14" xfId="0" applyFont="1" applyFill="1" applyBorder="1"/>
    <xf numFmtId="0" fontId="4" fillId="0" borderId="4" xfId="0" applyFont="1" applyFill="1" applyBorder="1"/>
    <xf numFmtId="0" fontId="4" fillId="0" borderId="1" xfId="33982" applyFont="1" applyFill="1" applyBorder="1"/>
    <xf numFmtId="3" fontId="0" fillId="0" borderId="0" xfId="0" applyNumberFormat="1" applyFont="1" applyFill="1"/>
    <xf numFmtId="0" fontId="4" fillId="0" borderId="40" xfId="0" applyFont="1" applyFill="1" applyBorder="1"/>
    <xf numFmtId="4" fontId="0" fillId="0" borderId="46" xfId="0" applyNumberFormat="1" applyBorder="1"/>
    <xf numFmtId="4" fontId="0" fillId="0" borderId="11" xfId="0" applyNumberFormat="1" applyBorder="1"/>
    <xf numFmtId="4" fontId="0" fillId="0" borderId="0" xfId="0" applyNumberFormat="1" applyFont="1" applyFill="1"/>
    <xf numFmtId="0" fontId="4" fillId="0" borderId="8" xfId="0" applyFont="1" applyFill="1" applyBorder="1"/>
    <xf numFmtId="3" fontId="4" fillId="0" borderId="46" xfId="0" applyNumberFormat="1" applyFont="1" applyFill="1" applyBorder="1" applyProtection="1"/>
    <xf numFmtId="3" fontId="0" fillId="0" borderId="46" xfId="0" applyNumberFormat="1" applyFont="1" applyFill="1" applyBorder="1"/>
    <xf numFmtId="0" fontId="0" fillId="0" borderId="46" xfId="0" applyFill="1" applyBorder="1"/>
    <xf numFmtId="0" fontId="0" fillId="0" borderId="0" xfId="0" applyFont="1" applyFill="1" applyBorder="1" applyProtection="1"/>
    <xf numFmtId="0" fontId="2" fillId="0" borderId="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46" fillId="0" borderId="40" xfId="0" applyFont="1" applyFill="1" applyBorder="1" applyAlignment="1">
      <alignment horizontal="center" vertical="top"/>
    </xf>
    <xf numFmtId="0" fontId="46" fillId="0" borderId="5" xfId="0" applyFont="1" applyFill="1" applyBorder="1"/>
    <xf numFmtId="0" fontId="46" fillId="0" borderId="7" xfId="0" applyFont="1" applyFill="1" applyBorder="1"/>
    <xf numFmtId="0" fontId="46" fillId="0" borderId="0" xfId="0" applyFont="1" applyFill="1" applyBorder="1"/>
    <xf numFmtId="0" fontId="46" fillId="0" borderId="9" xfId="0" applyFont="1" applyFill="1" applyBorder="1"/>
    <xf numFmtId="0" fontId="46" fillId="0" borderId="12" xfId="0" applyFont="1" applyFill="1" applyBorder="1"/>
    <xf numFmtId="0" fontId="46" fillId="0" borderId="42" xfId="0" applyFont="1" applyFill="1" applyBorder="1"/>
    <xf numFmtId="0" fontId="46" fillId="0" borderId="17" xfId="0" applyFont="1" applyFill="1" applyBorder="1"/>
    <xf numFmtId="180" fontId="4" fillId="0" borderId="29" xfId="0" applyNumberFormat="1" applyFont="1" applyFill="1" applyBorder="1"/>
    <xf numFmtId="180" fontId="4" fillId="0" borderId="47" xfId="0" applyNumberFormat="1" applyFont="1" applyFill="1" applyBorder="1"/>
    <xf numFmtId="180" fontId="4" fillId="0" borderId="16" xfId="0" applyNumberFormat="1" applyFont="1" applyFill="1" applyBorder="1"/>
    <xf numFmtId="4" fontId="4" fillId="0" borderId="29" xfId="0" applyNumberFormat="1" applyFont="1" applyFill="1" applyBorder="1"/>
    <xf numFmtId="4" fontId="4" fillId="0" borderId="47" xfId="0" applyNumberFormat="1" applyFont="1" applyFill="1" applyBorder="1"/>
    <xf numFmtId="4" fontId="4" fillId="0" borderId="16" xfId="0" applyNumberFormat="1" applyFont="1" applyFill="1" applyBorder="1"/>
    <xf numFmtId="180" fontId="4" fillId="0" borderId="43" xfId="0" applyNumberFormat="1" applyFont="1" applyFill="1" applyBorder="1"/>
    <xf numFmtId="180" fontId="4" fillId="0" borderId="49" xfId="0" applyNumberFormat="1" applyFont="1" applyFill="1" applyBorder="1"/>
    <xf numFmtId="180" fontId="4" fillId="0" borderId="3" xfId="0" applyNumberFormat="1" applyFont="1" applyFill="1" applyBorder="1"/>
    <xf numFmtId="180" fontId="4" fillId="0" borderId="5" xfId="0" applyNumberFormat="1" applyFont="1" applyFill="1" applyBorder="1"/>
    <xf numFmtId="4" fontId="4" fillId="0" borderId="43" xfId="0" applyNumberFormat="1" applyFont="1" applyFill="1" applyBorder="1"/>
    <xf numFmtId="4" fontId="4" fillId="0" borderId="49" xfId="0" applyNumberFormat="1" applyFont="1" applyFill="1" applyBorder="1"/>
    <xf numFmtId="4" fontId="4" fillId="0" borderId="3" xfId="0" applyNumberFormat="1" applyFont="1" applyFill="1" applyBorder="1"/>
    <xf numFmtId="180" fontId="4" fillId="0" borderId="44" xfId="0" applyNumberFormat="1" applyFont="1" applyFill="1" applyBorder="1"/>
    <xf numFmtId="180" fontId="4" fillId="0" borderId="52" xfId="0" applyNumberFormat="1" applyFont="1" applyFill="1" applyBorder="1"/>
    <xf numFmtId="180" fontId="4" fillId="0" borderId="17" xfId="0" applyNumberFormat="1" applyFont="1" applyFill="1" applyBorder="1"/>
    <xf numFmtId="4" fontId="4" fillId="0" borderId="44" xfId="0" applyNumberFormat="1" applyFont="1" applyFill="1" applyBorder="1"/>
    <xf numFmtId="4" fontId="4" fillId="0" borderId="52" xfId="0" applyNumberFormat="1" applyFont="1" applyFill="1" applyBorder="1"/>
    <xf numFmtId="4" fontId="4" fillId="0" borderId="17" xfId="0" applyNumberFormat="1" applyFont="1" applyFill="1" applyBorder="1"/>
    <xf numFmtId="180" fontId="4" fillId="0" borderId="7" xfId="0" applyNumberFormat="1" applyFont="1" applyFill="1" applyBorder="1"/>
    <xf numFmtId="0" fontId="2" fillId="0" borderId="4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6" fillId="0" borderId="4" xfId="33982" applyFont="1" applyFill="1" applyBorder="1" applyAlignment="1">
      <alignment horizontal="center" wrapText="1"/>
    </xf>
    <xf numFmtId="0" fontId="46" fillId="0" borderId="15" xfId="33982" applyFont="1" applyFill="1" applyBorder="1" applyAlignment="1">
      <alignment horizontal="center" wrapText="1"/>
    </xf>
    <xf numFmtId="0" fontId="46" fillId="0" borderId="16" xfId="33982" applyFont="1" applyFill="1" applyBorder="1" applyAlignment="1">
      <alignment horizontal="center" wrapText="1"/>
    </xf>
    <xf numFmtId="0" fontId="46" fillId="0" borderId="13" xfId="33982" applyFont="1" applyFill="1" applyBorder="1" applyAlignment="1">
      <alignment horizontal="center" wrapText="1"/>
    </xf>
    <xf numFmtId="0" fontId="46" fillId="0" borderId="14" xfId="33982" applyFont="1" applyFill="1" applyBorder="1" applyAlignment="1">
      <alignment horizontal="center" wrapText="1"/>
    </xf>
    <xf numFmtId="0" fontId="46" fillId="0" borderId="17" xfId="33982" applyFont="1" applyFill="1" applyBorder="1" applyAlignment="1">
      <alignment horizontal="center" wrapText="1"/>
    </xf>
    <xf numFmtId="0" fontId="46" fillId="0" borderId="80" xfId="33982" applyFont="1" applyFill="1" applyBorder="1" applyAlignment="1">
      <alignment horizontal="center"/>
    </xf>
    <xf numFmtId="0" fontId="46" fillId="0" borderId="42" xfId="33982" applyFont="1" applyFill="1" applyBorder="1" applyAlignment="1">
      <alignment horizontal="center"/>
    </xf>
    <xf numFmtId="0" fontId="46" fillId="0" borderId="1" xfId="33982" applyFont="1" applyFill="1" applyBorder="1" applyAlignment="1">
      <alignment horizontal="center"/>
    </xf>
    <xf numFmtId="0" fontId="46" fillId="0" borderId="5" xfId="33982" applyFont="1" applyFill="1" applyBorder="1" applyAlignment="1">
      <alignment horizontal="center"/>
    </xf>
    <xf numFmtId="0" fontId="46" fillId="0" borderId="7" xfId="33982" applyFont="1" applyFill="1" applyBorder="1" applyAlignment="1">
      <alignment horizontal="center"/>
    </xf>
    <xf numFmtId="0" fontId="46" fillId="0" borderId="12" xfId="33982" applyFont="1" applyFill="1" applyBorder="1" applyAlignment="1">
      <alignment horizontal="center"/>
    </xf>
    <xf numFmtId="0" fontId="46" fillId="0" borderId="40" xfId="33982" applyFont="1" applyFill="1" applyBorder="1" applyAlignment="1">
      <alignment horizontal="center"/>
    </xf>
    <xf numFmtId="0" fontId="46" fillId="0" borderId="46" xfId="33982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6" fillId="0" borderId="7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 wrapText="1"/>
    </xf>
    <xf numFmtId="0" fontId="46" fillId="0" borderId="1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3415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20 % - Markeringsfarve1 10" xfId="1828"/>
    <cellStyle name="20 % - Markeringsfarve1 10 2" xfId="6819"/>
    <cellStyle name="20 % - Markeringsfarve1 10 2 2" xfId="17627"/>
    <cellStyle name="20 % - Markeringsfarve1 10 2 3" xfId="29001"/>
    <cellStyle name="20 % - Markeringsfarve1 10 3" xfId="12642"/>
    <cellStyle name="20 % - Markeringsfarve1 10 4" xfId="24000"/>
    <cellStyle name="20 % - Markeringsfarve1 10 5" xfId="34056"/>
    <cellStyle name="20 % - Markeringsfarve1 11" xfId="3496"/>
    <cellStyle name="20 % - Markeringsfarve1 11 2" xfId="8481"/>
    <cellStyle name="20 % - Markeringsfarve1 11 2 2" xfId="19288"/>
    <cellStyle name="20 % - Markeringsfarve1 11 2 3" xfId="30662"/>
    <cellStyle name="20 % - Markeringsfarve1 11 3" xfId="14303"/>
    <cellStyle name="20 % - Markeringsfarve1 11 4" xfId="25661"/>
    <cellStyle name="20 % - Markeringsfarve1 12" xfId="5157"/>
    <cellStyle name="20 % - Markeringsfarve1 12 2" xfId="15966"/>
    <cellStyle name="20 % - Markeringsfarve1 12 3" xfId="27340"/>
    <cellStyle name="20 % - Markeringsfarve1 13" xfId="10142"/>
    <cellStyle name="20 % - Markeringsfarve1 13 2" xfId="20949"/>
    <cellStyle name="20 % - Markeringsfarve1 13 3" xfId="32323"/>
    <cellStyle name="20 % - Markeringsfarve1 14" xfId="10976"/>
    <cellStyle name="20 % - Markeringsfarve1 15" xfId="21783"/>
    <cellStyle name="20 % - Markeringsfarve1 16" xfId="22336"/>
    <cellStyle name="20 % - Markeringsfarve1 17" xfId="33156"/>
    <cellStyle name="20 % - Markeringsfarve1 17 2" xfId="34013"/>
    <cellStyle name="20 % - Markeringsfarve1 18" xfId="33465"/>
    <cellStyle name="20 % - Markeringsfarve1 19" xfId="33736"/>
    <cellStyle name="20 % - Markeringsfarve1 2" xfId="52"/>
    <cellStyle name="20 % - Markeringsfarve1 2 10" xfId="1841"/>
    <cellStyle name="20 % - Markeringsfarve1 2 10 2" xfId="6832"/>
    <cellStyle name="20 % - Markeringsfarve1 2 10 2 2" xfId="17640"/>
    <cellStyle name="20 % - Markeringsfarve1 2 10 2 3" xfId="29014"/>
    <cellStyle name="20 % - Markeringsfarve1 2 10 3" xfId="12655"/>
    <cellStyle name="20 % - Markeringsfarve1 2 10 4" xfId="24013"/>
    <cellStyle name="20 % - Markeringsfarve1 2 11" xfId="3509"/>
    <cellStyle name="20 % - Markeringsfarve1 2 11 2" xfId="8494"/>
    <cellStyle name="20 % - Markeringsfarve1 2 11 2 2" xfId="19301"/>
    <cellStyle name="20 % - Markeringsfarve1 2 11 2 3" xfId="30675"/>
    <cellStyle name="20 % - Markeringsfarve1 2 11 3" xfId="14316"/>
    <cellStyle name="20 % - Markeringsfarve1 2 11 4" xfId="25674"/>
    <cellStyle name="20 % - Markeringsfarve1 2 12" xfId="5170"/>
    <cellStyle name="20 % - Markeringsfarve1 2 12 2" xfId="15979"/>
    <cellStyle name="20 % - Markeringsfarve1 2 12 3" xfId="27353"/>
    <cellStyle name="20 % - Markeringsfarve1 2 13" xfId="10155"/>
    <cellStyle name="20 % - Markeringsfarve1 2 13 2" xfId="20962"/>
    <cellStyle name="20 % - Markeringsfarve1 2 13 3" xfId="32336"/>
    <cellStyle name="20 % - Markeringsfarve1 2 14" xfId="10989"/>
    <cellStyle name="20 % - Markeringsfarve1 2 15" xfId="21796"/>
    <cellStyle name="20 % - Markeringsfarve1 2 16" xfId="22349"/>
    <cellStyle name="20 % - Markeringsfarve1 2 17" xfId="33169"/>
    <cellStyle name="20 % - Markeringsfarve1 2 18" xfId="33430"/>
    <cellStyle name="20 % - Markeringsfarve1 2 19" xfId="33701"/>
    <cellStyle name="20 % - Markeringsfarve1 2 2" xfId="77"/>
    <cellStyle name="20 % - Markeringsfarve1 2 2 10" xfId="3528"/>
    <cellStyle name="20 % - Markeringsfarve1 2 2 10 2" xfId="8513"/>
    <cellStyle name="20 % - Markeringsfarve1 2 2 10 2 2" xfId="19320"/>
    <cellStyle name="20 % - Markeringsfarve1 2 2 10 2 3" xfId="30694"/>
    <cellStyle name="20 % - Markeringsfarve1 2 2 10 3" xfId="14335"/>
    <cellStyle name="20 % - Markeringsfarve1 2 2 10 4" xfId="25693"/>
    <cellStyle name="20 % - Markeringsfarve1 2 2 11" xfId="5189"/>
    <cellStyle name="20 % - Markeringsfarve1 2 2 11 2" xfId="15998"/>
    <cellStyle name="20 % - Markeringsfarve1 2 2 11 3" xfId="27372"/>
    <cellStyle name="20 % - Markeringsfarve1 2 2 12" xfId="10173"/>
    <cellStyle name="20 % - Markeringsfarve1 2 2 12 2" xfId="20980"/>
    <cellStyle name="20 % - Markeringsfarve1 2 2 12 3" xfId="32354"/>
    <cellStyle name="20 % - Markeringsfarve1 2 2 13" xfId="11007"/>
    <cellStyle name="20 % - Markeringsfarve1 2 2 14" xfId="21814"/>
    <cellStyle name="20 % - Markeringsfarve1 2 2 15" xfId="22367"/>
    <cellStyle name="20 % - Markeringsfarve1 2 2 16" xfId="33187"/>
    <cellStyle name="20 % - Markeringsfarve1 2 2 17" xfId="33456"/>
    <cellStyle name="20 % - Markeringsfarve1 2 2 18" xfId="33727"/>
    <cellStyle name="20 % - Markeringsfarve1 2 2 2" xfId="145"/>
    <cellStyle name="20 % - Markeringsfarve1 2 2 2 10" xfId="21868"/>
    <cellStyle name="20 % - Markeringsfarve1 2 2 2 11" xfId="22421"/>
    <cellStyle name="20 % - Markeringsfarve1 2 2 2 12" xfId="33241"/>
    <cellStyle name="20 % - Markeringsfarve1 2 2 2 13" xfId="33516"/>
    <cellStyle name="20 % - Markeringsfarve1 2 2 2 14" xfId="33787"/>
    <cellStyle name="20 % - Markeringsfarve1 2 2 2 2" xfId="520"/>
    <cellStyle name="20 % - Markeringsfarve1 2 2 2 2 2" xfId="1357"/>
    <cellStyle name="20 % - Markeringsfarve1 2 2 2 2 2 2" xfId="3025"/>
    <cellStyle name="20 % - Markeringsfarve1 2 2 2 2 2 2 2" xfId="8013"/>
    <cellStyle name="20 % - Markeringsfarve1 2 2 2 2 2 2 2 2" xfId="18820"/>
    <cellStyle name="20 % - Markeringsfarve1 2 2 2 2 2 2 2 3" xfId="30194"/>
    <cellStyle name="20 % - Markeringsfarve1 2 2 2 2 2 2 3" xfId="13835"/>
    <cellStyle name="20 % - Markeringsfarve1 2 2 2 2 2 2 4" xfId="25193"/>
    <cellStyle name="20 % - Markeringsfarve1 2 2 2 2 2 3" xfId="4689"/>
    <cellStyle name="20 % - Markeringsfarve1 2 2 2 2 2 3 2" xfId="9674"/>
    <cellStyle name="20 % - Markeringsfarve1 2 2 2 2 2 3 2 2" xfId="20481"/>
    <cellStyle name="20 % - Markeringsfarve1 2 2 2 2 2 3 2 3" xfId="31855"/>
    <cellStyle name="20 % - Markeringsfarve1 2 2 2 2 2 3 3" xfId="15496"/>
    <cellStyle name="20 % - Markeringsfarve1 2 2 2 2 2 3 4" xfId="26854"/>
    <cellStyle name="20 % - Markeringsfarve1 2 2 2 2 2 4" xfId="6351"/>
    <cellStyle name="20 % - Markeringsfarve1 2 2 2 2 2 4 2" xfId="17159"/>
    <cellStyle name="20 % - Markeringsfarve1 2 2 2 2 2 4 3" xfId="28533"/>
    <cellStyle name="20 % - Markeringsfarve1 2 2 2 2 2 5" xfId="12174"/>
    <cellStyle name="20 % - Markeringsfarve1 2 2 2 2 2 6" xfId="23532"/>
    <cellStyle name="20 % - Markeringsfarve1 2 2 2 2 3" xfId="2194"/>
    <cellStyle name="20 % - Markeringsfarve1 2 2 2 2 3 2" xfId="7182"/>
    <cellStyle name="20 % - Markeringsfarve1 2 2 2 2 3 2 2" xfId="17989"/>
    <cellStyle name="20 % - Markeringsfarve1 2 2 2 2 3 2 3" xfId="29363"/>
    <cellStyle name="20 % - Markeringsfarve1 2 2 2 2 3 3" xfId="13004"/>
    <cellStyle name="20 % - Markeringsfarve1 2 2 2 2 3 4" xfId="24362"/>
    <cellStyle name="20 % - Markeringsfarve1 2 2 2 2 4" xfId="3858"/>
    <cellStyle name="20 % - Markeringsfarve1 2 2 2 2 4 2" xfId="8843"/>
    <cellStyle name="20 % - Markeringsfarve1 2 2 2 2 4 2 2" xfId="19650"/>
    <cellStyle name="20 % - Markeringsfarve1 2 2 2 2 4 2 3" xfId="31024"/>
    <cellStyle name="20 % - Markeringsfarve1 2 2 2 2 4 3" xfId="14665"/>
    <cellStyle name="20 % - Markeringsfarve1 2 2 2 2 4 4" xfId="26023"/>
    <cellStyle name="20 % - Markeringsfarve1 2 2 2 2 5" xfId="5520"/>
    <cellStyle name="20 % - Markeringsfarve1 2 2 2 2 5 2" xfId="16328"/>
    <cellStyle name="20 % - Markeringsfarve1 2 2 2 2 5 3" xfId="27702"/>
    <cellStyle name="20 % - Markeringsfarve1 2 2 2 2 6" xfId="10507"/>
    <cellStyle name="20 % - Markeringsfarve1 2 2 2 2 6 2" xfId="21314"/>
    <cellStyle name="20 % - Markeringsfarve1 2 2 2 2 6 3" xfId="32688"/>
    <cellStyle name="20 % - Markeringsfarve1 2 2 2 2 7" xfId="11341"/>
    <cellStyle name="20 % - Markeringsfarve1 2 2 2 2 8" xfId="22147"/>
    <cellStyle name="20 % - Markeringsfarve1 2 2 2 2 9" xfId="22701"/>
    <cellStyle name="20 % - Markeringsfarve1 2 2 2 3" xfId="797"/>
    <cellStyle name="20 % - Markeringsfarve1 2 2 2 3 2" xfId="1631"/>
    <cellStyle name="20 % - Markeringsfarve1 2 2 2 3 2 2" xfId="3299"/>
    <cellStyle name="20 % - Markeringsfarve1 2 2 2 3 2 2 2" xfId="8287"/>
    <cellStyle name="20 % - Markeringsfarve1 2 2 2 3 2 2 2 2" xfId="19094"/>
    <cellStyle name="20 % - Markeringsfarve1 2 2 2 3 2 2 2 3" xfId="30468"/>
    <cellStyle name="20 % - Markeringsfarve1 2 2 2 3 2 2 3" xfId="14109"/>
    <cellStyle name="20 % - Markeringsfarve1 2 2 2 3 2 2 4" xfId="25467"/>
    <cellStyle name="20 % - Markeringsfarve1 2 2 2 3 2 3" xfId="4963"/>
    <cellStyle name="20 % - Markeringsfarve1 2 2 2 3 2 3 2" xfId="9948"/>
    <cellStyle name="20 % - Markeringsfarve1 2 2 2 3 2 3 2 2" xfId="20755"/>
    <cellStyle name="20 % - Markeringsfarve1 2 2 2 3 2 3 2 3" xfId="32129"/>
    <cellStyle name="20 % - Markeringsfarve1 2 2 2 3 2 3 3" xfId="15770"/>
    <cellStyle name="20 % - Markeringsfarve1 2 2 2 3 2 3 4" xfId="27128"/>
    <cellStyle name="20 % - Markeringsfarve1 2 2 2 3 2 4" xfId="6625"/>
    <cellStyle name="20 % - Markeringsfarve1 2 2 2 3 2 4 2" xfId="17433"/>
    <cellStyle name="20 % - Markeringsfarve1 2 2 2 3 2 4 3" xfId="28807"/>
    <cellStyle name="20 % - Markeringsfarve1 2 2 2 3 2 5" xfId="12448"/>
    <cellStyle name="20 % - Markeringsfarve1 2 2 2 3 2 6" xfId="23806"/>
    <cellStyle name="20 % - Markeringsfarve1 2 2 2 3 3" xfId="2468"/>
    <cellStyle name="20 % - Markeringsfarve1 2 2 2 3 3 2" xfId="7456"/>
    <cellStyle name="20 % - Markeringsfarve1 2 2 2 3 3 2 2" xfId="18263"/>
    <cellStyle name="20 % - Markeringsfarve1 2 2 2 3 3 2 3" xfId="29637"/>
    <cellStyle name="20 % - Markeringsfarve1 2 2 2 3 3 3" xfId="13278"/>
    <cellStyle name="20 % - Markeringsfarve1 2 2 2 3 3 4" xfId="24636"/>
    <cellStyle name="20 % - Markeringsfarve1 2 2 2 3 4" xfId="4132"/>
    <cellStyle name="20 % - Markeringsfarve1 2 2 2 3 4 2" xfId="9117"/>
    <cellStyle name="20 % - Markeringsfarve1 2 2 2 3 4 2 2" xfId="19924"/>
    <cellStyle name="20 % - Markeringsfarve1 2 2 2 3 4 2 3" xfId="31298"/>
    <cellStyle name="20 % - Markeringsfarve1 2 2 2 3 4 3" xfId="14939"/>
    <cellStyle name="20 % - Markeringsfarve1 2 2 2 3 4 4" xfId="26297"/>
    <cellStyle name="20 % - Markeringsfarve1 2 2 2 3 5" xfId="5794"/>
    <cellStyle name="20 % - Markeringsfarve1 2 2 2 3 5 2" xfId="16602"/>
    <cellStyle name="20 % - Markeringsfarve1 2 2 2 3 5 3" xfId="27976"/>
    <cellStyle name="20 % - Markeringsfarve1 2 2 2 3 6" xfId="10781"/>
    <cellStyle name="20 % - Markeringsfarve1 2 2 2 3 6 2" xfId="21588"/>
    <cellStyle name="20 % - Markeringsfarve1 2 2 2 3 6 3" xfId="32962"/>
    <cellStyle name="20 % - Markeringsfarve1 2 2 2 3 7" xfId="11616"/>
    <cellStyle name="20 % - Markeringsfarve1 2 2 2 3 8" xfId="22975"/>
    <cellStyle name="20 % - Markeringsfarve1 2 2 2 4" xfId="1078"/>
    <cellStyle name="20 % - Markeringsfarve1 2 2 2 4 2" xfId="2746"/>
    <cellStyle name="20 % - Markeringsfarve1 2 2 2 4 2 2" xfId="7734"/>
    <cellStyle name="20 % - Markeringsfarve1 2 2 2 4 2 2 2" xfId="18541"/>
    <cellStyle name="20 % - Markeringsfarve1 2 2 2 4 2 2 3" xfId="29915"/>
    <cellStyle name="20 % - Markeringsfarve1 2 2 2 4 2 3" xfId="13556"/>
    <cellStyle name="20 % - Markeringsfarve1 2 2 2 4 2 4" xfId="24914"/>
    <cellStyle name="20 % - Markeringsfarve1 2 2 2 4 3" xfId="4410"/>
    <cellStyle name="20 % - Markeringsfarve1 2 2 2 4 3 2" xfId="9395"/>
    <cellStyle name="20 % - Markeringsfarve1 2 2 2 4 3 2 2" xfId="20202"/>
    <cellStyle name="20 % - Markeringsfarve1 2 2 2 4 3 2 3" xfId="31576"/>
    <cellStyle name="20 % - Markeringsfarve1 2 2 2 4 3 3" xfId="15217"/>
    <cellStyle name="20 % - Markeringsfarve1 2 2 2 4 3 4" xfId="26575"/>
    <cellStyle name="20 % - Markeringsfarve1 2 2 2 4 4" xfId="6072"/>
    <cellStyle name="20 % - Markeringsfarve1 2 2 2 4 4 2" xfId="16880"/>
    <cellStyle name="20 % - Markeringsfarve1 2 2 2 4 4 3" xfId="28254"/>
    <cellStyle name="20 % - Markeringsfarve1 2 2 2 4 5" xfId="11895"/>
    <cellStyle name="20 % - Markeringsfarve1 2 2 2 4 6" xfId="23253"/>
    <cellStyle name="20 % - Markeringsfarve1 2 2 2 5" xfId="1916"/>
    <cellStyle name="20 % - Markeringsfarve1 2 2 2 5 2" xfId="6904"/>
    <cellStyle name="20 % - Markeringsfarve1 2 2 2 5 2 2" xfId="17712"/>
    <cellStyle name="20 % - Markeringsfarve1 2 2 2 5 2 3" xfId="29086"/>
    <cellStyle name="20 % - Markeringsfarve1 2 2 2 5 3" xfId="12727"/>
    <cellStyle name="20 % - Markeringsfarve1 2 2 2 5 4" xfId="24085"/>
    <cellStyle name="20 % - Markeringsfarve1 2 2 2 6" xfId="3581"/>
    <cellStyle name="20 % - Markeringsfarve1 2 2 2 6 2" xfId="8566"/>
    <cellStyle name="20 % - Markeringsfarve1 2 2 2 6 2 2" xfId="19373"/>
    <cellStyle name="20 % - Markeringsfarve1 2 2 2 6 2 3" xfId="30747"/>
    <cellStyle name="20 % - Markeringsfarve1 2 2 2 6 3" xfId="14388"/>
    <cellStyle name="20 % - Markeringsfarve1 2 2 2 6 4" xfId="25746"/>
    <cellStyle name="20 % - Markeringsfarve1 2 2 2 7" xfId="5242"/>
    <cellStyle name="20 % - Markeringsfarve1 2 2 2 7 2" xfId="16051"/>
    <cellStyle name="20 % - Markeringsfarve1 2 2 2 7 3" xfId="27425"/>
    <cellStyle name="20 % - Markeringsfarve1 2 2 2 8" xfId="10227"/>
    <cellStyle name="20 % - Markeringsfarve1 2 2 2 8 2" xfId="21034"/>
    <cellStyle name="20 % - Markeringsfarve1 2 2 2 8 3" xfId="32408"/>
    <cellStyle name="20 % - Markeringsfarve1 2 2 2 9" xfId="11061"/>
    <cellStyle name="20 % - Markeringsfarve1 2 2 3" xfId="200"/>
    <cellStyle name="20 % - Markeringsfarve1 2 2 3 10" xfId="21922"/>
    <cellStyle name="20 % - Markeringsfarve1 2 2 3 11" xfId="22475"/>
    <cellStyle name="20 % - Markeringsfarve1 2 2 3 12" xfId="33295"/>
    <cellStyle name="20 % - Markeringsfarve1 2 2 3 13" xfId="33570"/>
    <cellStyle name="20 % - Markeringsfarve1 2 2 3 14" xfId="33841"/>
    <cellStyle name="20 % - Markeringsfarve1 2 2 3 2" xfId="574"/>
    <cellStyle name="20 % - Markeringsfarve1 2 2 3 2 2" xfId="1411"/>
    <cellStyle name="20 % - Markeringsfarve1 2 2 3 2 2 2" xfId="3079"/>
    <cellStyle name="20 % - Markeringsfarve1 2 2 3 2 2 2 2" xfId="8067"/>
    <cellStyle name="20 % - Markeringsfarve1 2 2 3 2 2 2 2 2" xfId="18874"/>
    <cellStyle name="20 % - Markeringsfarve1 2 2 3 2 2 2 2 3" xfId="30248"/>
    <cellStyle name="20 % - Markeringsfarve1 2 2 3 2 2 2 3" xfId="13889"/>
    <cellStyle name="20 % - Markeringsfarve1 2 2 3 2 2 2 4" xfId="25247"/>
    <cellStyle name="20 % - Markeringsfarve1 2 2 3 2 2 3" xfId="4743"/>
    <cellStyle name="20 % - Markeringsfarve1 2 2 3 2 2 3 2" xfId="9728"/>
    <cellStyle name="20 % - Markeringsfarve1 2 2 3 2 2 3 2 2" xfId="20535"/>
    <cellStyle name="20 % - Markeringsfarve1 2 2 3 2 2 3 2 3" xfId="31909"/>
    <cellStyle name="20 % - Markeringsfarve1 2 2 3 2 2 3 3" xfId="15550"/>
    <cellStyle name="20 % - Markeringsfarve1 2 2 3 2 2 3 4" xfId="26908"/>
    <cellStyle name="20 % - Markeringsfarve1 2 2 3 2 2 4" xfId="6405"/>
    <cellStyle name="20 % - Markeringsfarve1 2 2 3 2 2 4 2" xfId="17213"/>
    <cellStyle name="20 % - Markeringsfarve1 2 2 3 2 2 4 3" xfId="28587"/>
    <cellStyle name="20 % - Markeringsfarve1 2 2 3 2 2 5" xfId="12228"/>
    <cellStyle name="20 % - Markeringsfarve1 2 2 3 2 2 6" xfId="23586"/>
    <cellStyle name="20 % - Markeringsfarve1 2 2 3 2 3" xfId="2248"/>
    <cellStyle name="20 % - Markeringsfarve1 2 2 3 2 3 2" xfId="7236"/>
    <cellStyle name="20 % - Markeringsfarve1 2 2 3 2 3 2 2" xfId="18043"/>
    <cellStyle name="20 % - Markeringsfarve1 2 2 3 2 3 2 3" xfId="29417"/>
    <cellStyle name="20 % - Markeringsfarve1 2 2 3 2 3 3" xfId="13058"/>
    <cellStyle name="20 % - Markeringsfarve1 2 2 3 2 3 4" xfId="24416"/>
    <cellStyle name="20 % - Markeringsfarve1 2 2 3 2 4" xfId="3912"/>
    <cellStyle name="20 % - Markeringsfarve1 2 2 3 2 4 2" xfId="8897"/>
    <cellStyle name="20 % - Markeringsfarve1 2 2 3 2 4 2 2" xfId="19704"/>
    <cellStyle name="20 % - Markeringsfarve1 2 2 3 2 4 2 3" xfId="31078"/>
    <cellStyle name="20 % - Markeringsfarve1 2 2 3 2 4 3" xfId="14719"/>
    <cellStyle name="20 % - Markeringsfarve1 2 2 3 2 4 4" xfId="26077"/>
    <cellStyle name="20 % - Markeringsfarve1 2 2 3 2 5" xfId="5574"/>
    <cellStyle name="20 % - Markeringsfarve1 2 2 3 2 5 2" xfId="16382"/>
    <cellStyle name="20 % - Markeringsfarve1 2 2 3 2 5 3" xfId="27756"/>
    <cellStyle name="20 % - Markeringsfarve1 2 2 3 2 6" xfId="10561"/>
    <cellStyle name="20 % - Markeringsfarve1 2 2 3 2 6 2" xfId="21368"/>
    <cellStyle name="20 % - Markeringsfarve1 2 2 3 2 6 3" xfId="32742"/>
    <cellStyle name="20 % - Markeringsfarve1 2 2 3 2 7" xfId="11395"/>
    <cellStyle name="20 % - Markeringsfarve1 2 2 3 2 8" xfId="22201"/>
    <cellStyle name="20 % - Markeringsfarve1 2 2 3 2 9" xfId="22755"/>
    <cellStyle name="20 % - Markeringsfarve1 2 2 3 3" xfId="851"/>
    <cellStyle name="20 % - Markeringsfarve1 2 2 3 3 2" xfId="1685"/>
    <cellStyle name="20 % - Markeringsfarve1 2 2 3 3 2 2" xfId="3353"/>
    <cellStyle name="20 % - Markeringsfarve1 2 2 3 3 2 2 2" xfId="8341"/>
    <cellStyle name="20 % - Markeringsfarve1 2 2 3 3 2 2 2 2" xfId="19148"/>
    <cellStyle name="20 % - Markeringsfarve1 2 2 3 3 2 2 2 3" xfId="30522"/>
    <cellStyle name="20 % - Markeringsfarve1 2 2 3 3 2 2 3" xfId="14163"/>
    <cellStyle name="20 % - Markeringsfarve1 2 2 3 3 2 2 4" xfId="25521"/>
    <cellStyle name="20 % - Markeringsfarve1 2 2 3 3 2 3" xfId="5017"/>
    <cellStyle name="20 % - Markeringsfarve1 2 2 3 3 2 3 2" xfId="10002"/>
    <cellStyle name="20 % - Markeringsfarve1 2 2 3 3 2 3 2 2" xfId="20809"/>
    <cellStyle name="20 % - Markeringsfarve1 2 2 3 3 2 3 2 3" xfId="32183"/>
    <cellStyle name="20 % - Markeringsfarve1 2 2 3 3 2 3 3" xfId="15824"/>
    <cellStyle name="20 % - Markeringsfarve1 2 2 3 3 2 3 4" xfId="27182"/>
    <cellStyle name="20 % - Markeringsfarve1 2 2 3 3 2 4" xfId="6679"/>
    <cellStyle name="20 % - Markeringsfarve1 2 2 3 3 2 4 2" xfId="17487"/>
    <cellStyle name="20 % - Markeringsfarve1 2 2 3 3 2 4 3" xfId="28861"/>
    <cellStyle name="20 % - Markeringsfarve1 2 2 3 3 2 5" xfId="12502"/>
    <cellStyle name="20 % - Markeringsfarve1 2 2 3 3 2 6" xfId="23860"/>
    <cellStyle name="20 % - Markeringsfarve1 2 2 3 3 3" xfId="2522"/>
    <cellStyle name="20 % - Markeringsfarve1 2 2 3 3 3 2" xfId="7510"/>
    <cellStyle name="20 % - Markeringsfarve1 2 2 3 3 3 2 2" xfId="18317"/>
    <cellStyle name="20 % - Markeringsfarve1 2 2 3 3 3 2 3" xfId="29691"/>
    <cellStyle name="20 % - Markeringsfarve1 2 2 3 3 3 3" xfId="13332"/>
    <cellStyle name="20 % - Markeringsfarve1 2 2 3 3 3 4" xfId="24690"/>
    <cellStyle name="20 % - Markeringsfarve1 2 2 3 3 4" xfId="4186"/>
    <cellStyle name="20 % - Markeringsfarve1 2 2 3 3 4 2" xfId="9171"/>
    <cellStyle name="20 % - Markeringsfarve1 2 2 3 3 4 2 2" xfId="19978"/>
    <cellStyle name="20 % - Markeringsfarve1 2 2 3 3 4 2 3" xfId="31352"/>
    <cellStyle name="20 % - Markeringsfarve1 2 2 3 3 4 3" xfId="14993"/>
    <cellStyle name="20 % - Markeringsfarve1 2 2 3 3 4 4" xfId="26351"/>
    <cellStyle name="20 % - Markeringsfarve1 2 2 3 3 5" xfId="5848"/>
    <cellStyle name="20 % - Markeringsfarve1 2 2 3 3 5 2" xfId="16656"/>
    <cellStyle name="20 % - Markeringsfarve1 2 2 3 3 5 3" xfId="28030"/>
    <cellStyle name="20 % - Markeringsfarve1 2 2 3 3 6" xfId="10835"/>
    <cellStyle name="20 % - Markeringsfarve1 2 2 3 3 6 2" xfId="21642"/>
    <cellStyle name="20 % - Markeringsfarve1 2 2 3 3 6 3" xfId="33016"/>
    <cellStyle name="20 % - Markeringsfarve1 2 2 3 3 7" xfId="11670"/>
    <cellStyle name="20 % - Markeringsfarve1 2 2 3 3 8" xfId="23029"/>
    <cellStyle name="20 % - Markeringsfarve1 2 2 3 4" xfId="1132"/>
    <cellStyle name="20 % - Markeringsfarve1 2 2 3 4 2" xfId="2800"/>
    <cellStyle name="20 % - Markeringsfarve1 2 2 3 4 2 2" xfId="7788"/>
    <cellStyle name="20 % - Markeringsfarve1 2 2 3 4 2 2 2" xfId="18595"/>
    <cellStyle name="20 % - Markeringsfarve1 2 2 3 4 2 2 3" xfId="29969"/>
    <cellStyle name="20 % - Markeringsfarve1 2 2 3 4 2 3" xfId="13610"/>
    <cellStyle name="20 % - Markeringsfarve1 2 2 3 4 2 4" xfId="24968"/>
    <cellStyle name="20 % - Markeringsfarve1 2 2 3 4 3" xfId="4464"/>
    <cellStyle name="20 % - Markeringsfarve1 2 2 3 4 3 2" xfId="9449"/>
    <cellStyle name="20 % - Markeringsfarve1 2 2 3 4 3 2 2" xfId="20256"/>
    <cellStyle name="20 % - Markeringsfarve1 2 2 3 4 3 2 3" xfId="31630"/>
    <cellStyle name="20 % - Markeringsfarve1 2 2 3 4 3 3" xfId="15271"/>
    <cellStyle name="20 % - Markeringsfarve1 2 2 3 4 3 4" xfId="26629"/>
    <cellStyle name="20 % - Markeringsfarve1 2 2 3 4 4" xfId="6126"/>
    <cellStyle name="20 % - Markeringsfarve1 2 2 3 4 4 2" xfId="16934"/>
    <cellStyle name="20 % - Markeringsfarve1 2 2 3 4 4 3" xfId="28308"/>
    <cellStyle name="20 % - Markeringsfarve1 2 2 3 4 5" xfId="11949"/>
    <cellStyle name="20 % - Markeringsfarve1 2 2 3 4 6" xfId="23307"/>
    <cellStyle name="20 % - Markeringsfarve1 2 2 3 5" xfId="1970"/>
    <cellStyle name="20 % - Markeringsfarve1 2 2 3 5 2" xfId="6958"/>
    <cellStyle name="20 % - Markeringsfarve1 2 2 3 5 2 2" xfId="17766"/>
    <cellStyle name="20 % - Markeringsfarve1 2 2 3 5 2 3" xfId="29140"/>
    <cellStyle name="20 % - Markeringsfarve1 2 2 3 5 3" xfId="12781"/>
    <cellStyle name="20 % - Markeringsfarve1 2 2 3 5 4" xfId="24139"/>
    <cellStyle name="20 % - Markeringsfarve1 2 2 3 6" xfId="3635"/>
    <cellStyle name="20 % - Markeringsfarve1 2 2 3 6 2" xfId="8620"/>
    <cellStyle name="20 % - Markeringsfarve1 2 2 3 6 2 2" xfId="19427"/>
    <cellStyle name="20 % - Markeringsfarve1 2 2 3 6 2 3" xfId="30801"/>
    <cellStyle name="20 % - Markeringsfarve1 2 2 3 6 3" xfId="14442"/>
    <cellStyle name="20 % - Markeringsfarve1 2 2 3 6 4" xfId="25800"/>
    <cellStyle name="20 % - Markeringsfarve1 2 2 3 7" xfId="5296"/>
    <cellStyle name="20 % - Markeringsfarve1 2 2 3 7 2" xfId="16105"/>
    <cellStyle name="20 % - Markeringsfarve1 2 2 3 7 3" xfId="27479"/>
    <cellStyle name="20 % - Markeringsfarve1 2 2 3 8" xfId="10281"/>
    <cellStyle name="20 % - Markeringsfarve1 2 2 3 8 2" xfId="21088"/>
    <cellStyle name="20 % - Markeringsfarve1 2 2 3 8 3" xfId="32462"/>
    <cellStyle name="20 % - Markeringsfarve1 2 2 3 9" xfId="11115"/>
    <cellStyle name="20 % - Markeringsfarve1 2 2 4" xfId="255"/>
    <cellStyle name="20 % - Markeringsfarve1 2 2 4 10" xfId="21977"/>
    <cellStyle name="20 % - Markeringsfarve1 2 2 4 11" xfId="22530"/>
    <cellStyle name="20 % - Markeringsfarve1 2 2 4 12" xfId="33350"/>
    <cellStyle name="20 % - Markeringsfarve1 2 2 4 13" xfId="33625"/>
    <cellStyle name="20 % - Markeringsfarve1 2 2 4 14" xfId="33896"/>
    <cellStyle name="20 % - Markeringsfarve1 2 2 4 2" xfId="629"/>
    <cellStyle name="20 % - Markeringsfarve1 2 2 4 2 2" xfId="1466"/>
    <cellStyle name="20 % - Markeringsfarve1 2 2 4 2 2 2" xfId="3134"/>
    <cellStyle name="20 % - Markeringsfarve1 2 2 4 2 2 2 2" xfId="8122"/>
    <cellStyle name="20 % - Markeringsfarve1 2 2 4 2 2 2 2 2" xfId="18929"/>
    <cellStyle name="20 % - Markeringsfarve1 2 2 4 2 2 2 2 3" xfId="30303"/>
    <cellStyle name="20 % - Markeringsfarve1 2 2 4 2 2 2 3" xfId="13944"/>
    <cellStyle name="20 % - Markeringsfarve1 2 2 4 2 2 2 4" xfId="25302"/>
    <cellStyle name="20 % - Markeringsfarve1 2 2 4 2 2 3" xfId="4798"/>
    <cellStyle name="20 % - Markeringsfarve1 2 2 4 2 2 3 2" xfId="9783"/>
    <cellStyle name="20 % - Markeringsfarve1 2 2 4 2 2 3 2 2" xfId="20590"/>
    <cellStyle name="20 % - Markeringsfarve1 2 2 4 2 2 3 2 3" xfId="31964"/>
    <cellStyle name="20 % - Markeringsfarve1 2 2 4 2 2 3 3" xfId="15605"/>
    <cellStyle name="20 % - Markeringsfarve1 2 2 4 2 2 3 4" xfId="26963"/>
    <cellStyle name="20 % - Markeringsfarve1 2 2 4 2 2 4" xfId="6460"/>
    <cellStyle name="20 % - Markeringsfarve1 2 2 4 2 2 4 2" xfId="17268"/>
    <cellStyle name="20 % - Markeringsfarve1 2 2 4 2 2 4 3" xfId="28642"/>
    <cellStyle name="20 % - Markeringsfarve1 2 2 4 2 2 5" xfId="12283"/>
    <cellStyle name="20 % - Markeringsfarve1 2 2 4 2 2 6" xfId="23641"/>
    <cellStyle name="20 % - Markeringsfarve1 2 2 4 2 3" xfId="2303"/>
    <cellStyle name="20 % - Markeringsfarve1 2 2 4 2 3 2" xfId="7291"/>
    <cellStyle name="20 % - Markeringsfarve1 2 2 4 2 3 2 2" xfId="18098"/>
    <cellStyle name="20 % - Markeringsfarve1 2 2 4 2 3 2 3" xfId="29472"/>
    <cellStyle name="20 % - Markeringsfarve1 2 2 4 2 3 3" xfId="13113"/>
    <cellStyle name="20 % - Markeringsfarve1 2 2 4 2 3 4" xfId="24471"/>
    <cellStyle name="20 % - Markeringsfarve1 2 2 4 2 4" xfId="3967"/>
    <cellStyle name="20 % - Markeringsfarve1 2 2 4 2 4 2" xfId="8952"/>
    <cellStyle name="20 % - Markeringsfarve1 2 2 4 2 4 2 2" xfId="19759"/>
    <cellStyle name="20 % - Markeringsfarve1 2 2 4 2 4 2 3" xfId="31133"/>
    <cellStyle name="20 % - Markeringsfarve1 2 2 4 2 4 3" xfId="14774"/>
    <cellStyle name="20 % - Markeringsfarve1 2 2 4 2 4 4" xfId="26132"/>
    <cellStyle name="20 % - Markeringsfarve1 2 2 4 2 5" xfId="5629"/>
    <cellStyle name="20 % - Markeringsfarve1 2 2 4 2 5 2" xfId="16437"/>
    <cellStyle name="20 % - Markeringsfarve1 2 2 4 2 5 3" xfId="27811"/>
    <cellStyle name="20 % - Markeringsfarve1 2 2 4 2 6" xfId="10616"/>
    <cellStyle name="20 % - Markeringsfarve1 2 2 4 2 6 2" xfId="21423"/>
    <cellStyle name="20 % - Markeringsfarve1 2 2 4 2 6 3" xfId="32797"/>
    <cellStyle name="20 % - Markeringsfarve1 2 2 4 2 7" xfId="11450"/>
    <cellStyle name="20 % - Markeringsfarve1 2 2 4 2 8" xfId="22256"/>
    <cellStyle name="20 % - Markeringsfarve1 2 2 4 2 9" xfId="22810"/>
    <cellStyle name="20 % - Markeringsfarve1 2 2 4 3" xfId="906"/>
    <cellStyle name="20 % - Markeringsfarve1 2 2 4 3 2" xfId="1740"/>
    <cellStyle name="20 % - Markeringsfarve1 2 2 4 3 2 2" xfId="3408"/>
    <cellStyle name="20 % - Markeringsfarve1 2 2 4 3 2 2 2" xfId="8396"/>
    <cellStyle name="20 % - Markeringsfarve1 2 2 4 3 2 2 2 2" xfId="19203"/>
    <cellStyle name="20 % - Markeringsfarve1 2 2 4 3 2 2 2 3" xfId="30577"/>
    <cellStyle name="20 % - Markeringsfarve1 2 2 4 3 2 2 3" xfId="14218"/>
    <cellStyle name="20 % - Markeringsfarve1 2 2 4 3 2 2 4" xfId="25576"/>
    <cellStyle name="20 % - Markeringsfarve1 2 2 4 3 2 3" xfId="5072"/>
    <cellStyle name="20 % - Markeringsfarve1 2 2 4 3 2 3 2" xfId="10057"/>
    <cellStyle name="20 % - Markeringsfarve1 2 2 4 3 2 3 2 2" xfId="20864"/>
    <cellStyle name="20 % - Markeringsfarve1 2 2 4 3 2 3 2 3" xfId="32238"/>
    <cellStyle name="20 % - Markeringsfarve1 2 2 4 3 2 3 3" xfId="15879"/>
    <cellStyle name="20 % - Markeringsfarve1 2 2 4 3 2 3 4" xfId="27237"/>
    <cellStyle name="20 % - Markeringsfarve1 2 2 4 3 2 4" xfId="6734"/>
    <cellStyle name="20 % - Markeringsfarve1 2 2 4 3 2 4 2" xfId="17542"/>
    <cellStyle name="20 % - Markeringsfarve1 2 2 4 3 2 4 3" xfId="28916"/>
    <cellStyle name="20 % - Markeringsfarve1 2 2 4 3 2 5" xfId="12557"/>
    <cellStyle name="20 % - Markeringsfarve1 2 2 4 3 2 6" xfId="23915"/>
    <cellStyle name="20 % - Markeringsfarve1 2 2 4 3 3" xfId="2577"/>
    <cellStyle name="20 % - Markeringsfarve1 2 2 4 3 3 2" xfId="7565"/>
    <cellStyle name="20 % - Markeringsfarve1 2 2 4 3 3 2 2" xfId="18372"/>
    <cellStyle name="20 % - Markeringsfarve1 2 2 4 3 3 2 3" xfId="29746"/>
    <cellStyle name="20 % - Markeringsfarve1 2 2 4 3 3 3" xfId="13387"/>
    <cellStyle name="20 % - Markeringsfarve1 2 2 4 3 3 4" xfId="24745"/>
    <cellStyle name="20 % - Markeringsfarve1 2 2 4 3 4" xfId="4241"/>
    <cellStyle name="20 % - Markeringsfarve1 2 2 4 3 4 2" xfId="9226"/>
    <cellStyle name="20 % - Markeringsfarve1 2 2 4 3 4 2 2" xfId="20033"/>
    <cellStyle name="20 % - Markeringsfarve1 2 2 4 3 4 2 3" xfId="31407"/>
    <cellStyle name="20 % - Markeringsfarve1 2 2 4 3 4 3" xfId="15048"/>
    <cellStyle name="20 % - Markeringsfarve1 2 2 4 3 4 4" xfId="26406"/>
    <cellStyle name="20 % - Markeringsfarve1 2 2 4 3 5" xfId="5903"/>
    <cellStyle name="20 % - Markeringsfarve1 2 2 4 3 5 2" xfId="16711"/>
    <cellStyle name="20 % - Markeringsfarve1 2 2 4 3 5 3" xfId="28085"/>
    <cellStyle name="20 % - Markeringsfarve1 2 2 4 3 6" xfId="10890"/>
    <cellStyle name="20 % - Markeringsfarve1 2 2 4 3 6 2" xfId="21697"/>
    <cellStyle name="20 % - Markeringsfarve1 2 2 4 3 6 3" xfId="33071"/>
    <cellStyle name="20 % - Markeringsfarve1 2 2 4 3 7" xfId="11725"/>
    <cellStyle name="20 % - Markeringsfarve1 2 2 4 3 8" xfId="23084"/>
    <cellStyle name="20 % - Markeringsfarve1 2 2 4 4" xfId="1187"/>
    <cellStyle name="20 % - Markeringsfarve1 2 2 4 4 2" xfId="2855"/>
    <cellStyle name="20 % - Markeringsfarve1 2 2 4 4 2 2" xfId="7843"/>
    <cellStyle name="20 % - Markeringsfarve1 2 2 4 4 2 2 2" xfId="18650"/>
    <cellStyle name="20 % - Markeringsfarve1 2 2 4 4 2 2 3" xfId="30024"/>
    <cellStyle name="20 % - Markeringsfarve1 2 2 4 4 2 3" xfId="13665"/>
    <cellStyle name="20 % - Markeringsfarve1 2 2 4 4 2 4" xfId="25023"/>
    <cellStyle name="20 % - Markeringsfarve1 2 2 4 4 3" xfId="4519"/>
    <cellStyle name="20 % - Markeringsfarve1 2 2 4 4 3 2" xfId="9504"/>
    <cellStyle name="20 % - Markeringsfarve1 2 2 4 4 3 2 2" xfId="20311"/>
    <cellStyle name="20 % - Markeringsfarve1 2 2 4 4 3 2 3" xfId="31685"/>
    <cellStyle name="20 % - Markeringsfarve1 2 2 4 4 3 3" xfId="15326"/>
    <cellStyle name="20 % - Markeringsfarve1 2 2 4 4 3 4" xfId="26684"/>
    <cellStyle name="20 % - Markeringsfarve1 2 2 4 4 4" xfId="6181"/>
    <cellStyle name="20 % - Markeringsfarve1 2 2 4 4 4 2" xfId="16989"/>
    <cellStyle name="20 % - Markeringsfarve1 2 2 4 4 4 3" xfId="28363"/>
    <cellStyle name="20 % - Markeringsfarve1 2 2 4 4 5" xfId="12004"/>
    <cellStyle name="20 % - Markeringsfarve1 2 2 4 4 6" xfId="23362"/>
    <cellStyle name="20 % - Markeringsfarve1 2 2 4 5" xfId="2025"/>
    <cellStyle name="20 % - Markeringsfarve1 2 2 4 5 2" xfId="7013"/>
    <cellStyle name="20 % - Markeringsfarve1 2 2 4 5 2 2" xfId="17821"/>
    <cellStyle name="20 % - Markeringsfarve1 2 2 4 5 2 3" xfId="29195"/>
    <cellStyle name="20 % - Markeringsfarve1 2 2 4 5 3" xfId="12836"/>
    <cellStyle name="20 % - Markeringsfarve1 2 2 4 5 4" xfId="24194"/>
    <cellStyle name="20 % - Markeringsfarve1 2 2 4 6" xfId="3690"/>
    <cellStyle name="20 % - Markeringsfarve1 2 2 4 6 2" xfId="8675"/>
    <cellStyle name="20 % - Markeringsfarve1 2 2 4 6 2 2" xfId="19482"/>
    <cellStyle name="20 % - Markeringsfarve1 2 2 4 6 2 3" xfId="30856"/>
    <cellStyle name="20 % - Markeringsfarve1 2 2 4 6 3" xfId="14497"/>
    <cellStyle name="20 % - Markeringsfarve1 2 2 4 6 4" xfId="25855"/>
    <cellStyle name="20 % - Markeringsfarve1 2 2 4 7" xfId="5351"/>
    <cellStyle name="20 % - Markeringsfarve1 2 2 4 7 2" xfId="16160"/>
    <cellStyle name="20 % - Markeringsfarve1 2 2 4 7 3" xfId="27534"/>
    <cellStyle name="20 % - Markeringsfarve1 2 2 4 8" xfId="10336"/>
    <cellStyle name="20 % - Markeringsfarve1 2 2 4 8 2" xfId="21143"/>
    <cellStyle name="20 % - Markeringsfarve1 2 2 4 8 3" xfId="32517"/>
    <cellStyle name="20 % - Markeringsfarve1 2 2 4 9" xfId="11170"/>
    <cellStyle name="20 % - Markeringsfarve1 2 2 5" xfId="311"/>
    <cellStyle name="20 % - Markeringsfarve1 2 2 5 10" xfId="22033"/>
    <cellStyle name="20 % - Markeringsfarve1 2 2 5 11" xfId="22586"/>
    <cellStyle name="20 % - Markeringsfarve1 2 2 5 12" xfId="33406"/>
    <cellStyle name="20 % - Markeringsfarve1 2 2 5 13" xfId="33681"/>
    <cellStyle name="20 % - Markeringsfarve1 2 2 5 14" xfId="33952"/>
    <cellStyle name="20 % - Markeringsfarve1 2 2 5 2" xfId="685"/>
    <cellStyle name="20 % - Markeringsfarve1 2 2 5 2 2" xfId="1522"/>
    <cellStyle name="20 % - Markeringsfarve1 2 2 5 2 2 2" xfId="3190"/>
    <cellStyle name="20 % - Markeringsfarve1 2 2 5 2 2 2 2" xfId="8178"/>
    <cellStyle name="20 % - Markeringsfarve1 2 2 5 2 2 2 2 2" xfId="18985"/>
    <cellStyle name="20 % - Markeringsfarve1 2 2 5 2 2 2 2 3" xfId="30359"/>
    <cellStyle name="20 % - Markeringsfarve1 2 2 5 2 2 2 3" xfId="14000"/>
    <cellStyle name="20 % - Markeringsfarve1 2 2 5 2 2 2 4" xfId="25358"/>
    <cellStyle name="20 % - Markeringsfarve1 2 2 5 2 2 3" xfId="4854"/>
    <cellStyle name="20 % - Markeringsfarve1 2 2 5 2 2 3 2" xfId="9839"/>
    <cellStyle name="20 % - Markeringsfarve1 2 2 5 2 2 3 2 2" xfId="20646"/>
    <cellStyle name="20 % - Markeringsfarve1 2 2 5 2 2 3 2 3" xfId="32020"/>
    <cellStyle name="20 % - Markeringsfarve1 2 2 5 2 2 3 3" xfId="15661"/>
    <cellStyle name="20 % - Markeringsfarve1 2 2 5 2 2 3 4" xfId="27019"/>
    <cellStyle name="20 % - Markeringsfarve1 2 2 5 2 2 4" xfId="6516"/>
    <cellStyle name="20 % - Markeringsfarve1 2 2 5 2 2 4 2" xfId="17324"/>
    <cellStyle name="20 % - Markeringsfarve1 2 2 5 2 2 4 3" xfId="28698"/>
    <cellStyle name="20 % - Markeringsfarve1 2 2 5 2 2 5" xfId="12339"/>
    <cellStyle name="20 % - Markeringsfarve1 2 2 5 2 2 6" xfId="23697"/>
    <cellStyle name="20 % - Markeringsfarve1 2 2 5 2 3" xfId="2359"/>
    <cellStyle name="20 % - Markeringsfarve1 2 2 5 2 3 2" xfId="7347"/>
    <cellStyle name="20 % - Markeringsfarve1 2 2 5 2 3 2 2" xfId="18154"/>
    <cellStyle name="20 % - Markeringsfarve1 2 2 5 2 3 2 3" xfId="29528"/>
    <cellStyle name="20 % - Markeringsfarve1 2 2 5 2 3 3" xfId="13169"/>
    <cellStyle name="20 % - Markeringsfarve1 2 2 5 2 3 4" xfId="24527"/>
    <cellStyle name="20 % - Markeringsfarve1 2 2 5 2 4" xfId="4023"/>
    <cellStyle name="20 % - Markeringsfarve1 2 2 5 2 4 2" xfId="9008"/>
    <cellStyle name="20 % - Markeringsfarve1 2 2 5 2 4 2 2" xfId="19815"/>
    <cellStyle name="20 % - Markeringsfarve1 2 2 5 2 4 2 3" xfId="31189"/>
    <cellStyle name="20 % - Markeringsfarve1 2 2 5 2 4 3" xfId="14830"/>
    <cellStyle name="20 % - Markeringsfarve1 2 2 5 2 4 4" xfId="26188"/>
    <cellStyle name="20 % - Markeringsfarve1 2 2 5 2 5" xfId="5685"/>
    <cellStyle name="20 % - Markeringsfarve1 2 2 5 2 5 2" xfId="16493"/>
    <cellStyle name="20 % - Markeringsfarve1 2 2 5 2 5 3" xfId="27867"/>
    <cellStyle name="20 % - Markeringsfarve1 2 2 5 2 6" xfId="10672"/>
    <cellStyle name="20 % - Markeringsfarve1 2 2 5 2 6 2" xfId="21479"/>
    <cellStyle name="20 % - Markeringsfarve1 2 2 5 2 6 3" xfId="32853"/>
    <cellStyle name="20 % - Markeringsfarve1 2 2 5 2 7" xfId="11506"/>
    <cellStyle name="20 % - Markeringsfarve1 2 2 5 2 8" xfId="22312"/>
    <cellStyle name="20 % - Markeringsfarve1 2 2 5 2 9" xfId="22866"/>
    <cellStyle name="20 % - Markeringsfarve1 2 2 5 3" xfId="962"/>
    <cellStyle name="20 % - Markeringsfarve1 2 2 5 3 2" xfId="1796"/>
    <cellStyle name="20 % - Markeringsfarve1 2 2 5 3 2 2" xfId="3464"/>
    <cellStyle name="20 % - Markeringsfarve1 2 2 5 3 2 2 2" xfId="8452"/>
    <cellStyle name="20 % - Markeringsfarve1 2 2 5 3 2 2 2 2" xfId="19259"/>
    <cellStyle name="20 % - Markeringsfarve1 2 2 5 3 2 2 2 3" xfId="30633"/>
    <cellStyle name="20 % - Markeringsfarve1 2 2 5 3 2 2 3" xfId="14274"/>
    <cellStyle name="20 % - Markeringsfarve1 2 2 5 3 2 2 4" xfId="25632"/>
    <cellStyle name="20 % - Markeringsfarve1 2 2 5 3 2 3" xfId="5128"/>
    <cellStyle name="20 % - Markeringsfarve1 2 2 5 3 2 3 2" xfId="10113"/>
    <cellStyle name="20 % - Markeringsfarve1 2 2 5 3 2 3 2 2" xfId="20920"/>
    <cellStyle name="20 % - Markeringsfarve1 2 2 5 3 2 3 2 3" xfId="32294"/>
    <cellStyle name="20 % - Markeringsfarve1 2 2 5 3 2 3 3" xfId="15935"/>
    <cellStyle name="20 % - Markeringsfarve1 2 2 5 3 2 3 4" xfId="27293"/>
    <cellStyle name="20 % - Markeringsfarve1 2 2 5 3 2 4" xfId="6790"/>
    <cellStyle name="20 % - Markeringsfarve1 2 2 5 3 2 4 2" xfId="17598"/>
    <cellStyle name="20 % - Markeringsfarve1 2 2 5 3 2 4 3" xfId="28972"/>
    <cellStyle name="20 % - Markeringsfarve1 2 2 5 3 2 5" xfId="12613"/>
    <cellStyle name="20 % - Markeringsfarve1 2 2 5 3 2 6" xfId="23971"/>
    <cellStyle name="20 % - Markeringsfarve1 2 2 5 3 3" xfId="2633"/>
    <cellStyle name="20 % - Markeringsfarve1 2 2 5 3 3 2" xfId="7621"/>
    <cellStyle name="20 % - Markeringsfarve1 2 2 5 3 3 2 2" xfId="18428"/>
    <cellStyle name="20 % - Markeringsfarve1 2 2 5 3 3 2 3" xfId="29802"/>
    <cellStyle name="20 % - Markeringsfarve1 2 2 5 3 3 3" xfId="13443"/>
    <cellStyle name="20 % - Markeringsfarve1 2 2 5 3 3 4" xfId="24801"/>
    <cellStyle name="20 % - Markeringsfarve1 2 2 5 3 4" xfId="4297"/>
    <cellStyle name="20 % - Markeringsfarve1 2 2 5 3 4 2" xfId="9282"/>
    <cellStyle name="20 % - Markeringsfarve1 2 2 5 3 4 2 2" xfId="20089"/>
    <cellStyle name="20 % - Markeringsfarve1 2 2 5 3 4 2 3" xfId="31463"/>
    <cellStyle name="20 % - Markeringsfarve1 2 2 5 3 4 3" xfId="15104"/>
    <cellStyle name="20 % - Markeringsfarve1 2 2 5 3 4 4" xfId="26462"/>
    <cellStyle name="20 % - Markeringsfarve1 2 2 5 3 5" xfId="5959"/>
    <cellStyle name="20 % - Markeringsfarve1 2 2 5 3 5 2" xfId="16767"/>
    <cellStyle name="20 % - Markeringsfarve1 2 2 5 3 5 3" xfId="28141"/>
    <cellStyle name="20 % - Markeringsfarve1 2 2 5 3 6" xfId="10946"/>
    <cellStyle name="20 % - Markeringsfarve1 2 2 5 3 6 2" xfId="21753"/>
    <cellStyle name="20 % - Markeringsfarve1 2 2 5 3 6 3" xfId="33127"/>
    <cellStyle name="20 % - Markeringsfarve1 2 2 5 3 7" xfId="11781"/>
    <cellStyle name="20 % - Markeringsfarve1 2 2 5 3 8" xfId="23140"/>
    <cellStyle name="20 % - Markeringsfarve1 2 2 5 4" xfId="1243"/>
    <cellStyle name="20 % - Markeringsfarve1 2 2 5 4 2" xfId="2911"/>
    <cellStyle name="20 % - Markeringsfarve1 2 2 5 4 2 2" xfId="7899"/>
    <cellStyle name="20 % - Markeringsfarve1 2 2 5 4 2 2 2" xfId="18706"/>
    <cellStyle name="20 % - Markeringsfarve1 2 2 5 4 2 2 3" xfId="30080"/>
    <cellStyle name="20 % - Markeringsfarve1 2 2 5 4 2 3" xfId="13721"/>
    <cellStyle name="20 % - Markeringsfarve1 2 2 5 4 2 4" xfId="25079"/>
    <cellStyle name="20 % - Markeringsfarve1 2 2 5 4 3" xfId="4575"/>
    <cellStyle name="20 % - Markeringsfarve1 2 2 5 4 3 2" xfId="9560"/>
    <cellStyle name="20 % - Markeringsfarve1 2 2 5 4 3 2 2" xfId="20367"/>
    <cellStyle name="20 % - Markeringsfarve1 2 2 5 4 3 2 3" xfId="31741"/>
    <cellStyle name="20 % - Markeringsfarve1 2 2 5 4 3 3" xfId="15382"/>
    <cellStyle name="20 % - Markeringsfarve1 2 2 5 4 3 4" xfId="26740"/>
    <cellStyle name="20 % - Markeringsfarve1 2 2 5 4 4" xfId="6237"/>
    <cellStyle name="20 % - Markeringsfarve1 2 2 5 4 4 2" xfId="17045"/>
    <cellStyle name="20 % - Markeringsfarve1 2 2 5 4 4 3" xfId="28419"/>
    <cellStyle name="20 % - Markeringsfarve1 2 2 5 4 5" xfId="12060"/>
    <cellStyle name="20 % - Markeringsfarve1 2 2 5 4 6" xfId="23418"/>
    <cellStyle name="20 % - Markeringsfarve1 2 2 5 5" xfId="2081"/>
    <cellStyle name="20 % - Markeringsfarve1 2 2 5 5 2" xfId="7069"/>
    <cellStyle name="20 % - Markeringsfarve1 2 2 5 5 2 2" xfId="17877"/>
    <cellStyle name="20 % - Markeringsfarve1 2 2 5 5 2 3" xfId="29251"/>
    <cellStyle name="20 % - Markeringsfarve1 2 2 5 5 3" xfId="12892"/>
    <cellStyle name="20 % - Markeringsfarve1 2 2 5 5 4" xfId="24250"/>
    <cellStyle name="20 % - Markeringsfarve1 2 2 5 6" xfId="3746"/>
    <cellStyle name="20 % - Markeringsfarve1 2 2 5 6 2" xfId="8731"/>
    <cellStyle name="20 % - Markeringsfarve1 2 2 5 6 2 2" xfId="19538"/>
    <cellStyle name="20 % - Markeringsfarve1 2 2 5 6 2 3" xfId="30912"/>
    <cellStyle name="20 % - Markeringsfarve1 2 2 5 6 3" xfId="14553"/>
    <cellStyle name="20 % - Markeringsfarve1 2 2 5 6 4" xfId="25911"/>
    <cellStyle name="20 % - Markeringsfarve1 2 2 5 7" xfId="5407"/>
    <cellStyle name="20 % - Markeringsfarve1 2 2 5 7 2" xfId="16216"/>
    <cellStyle name="20 % - Markeringsfarve1 2 2 5 7 3" xfId="27590"/>
    <cellStyle name="20 % - Markeringsfarve1 2 2 5 8" xfId="10392"/>
    <cellStyle name="20 % - Markeringsfarve1 2 2 5 8 2" xfId="21199"/>
    <cellStyle name="20 % - Markeringsfarve1 2 2 5 8 3" xfId="32573"/>
    <cellStyle name="20 % - Markeringsfarve1 2 2 5 9" xfId="11226"/>
    <cellStyle name="20 % - Markeringsfarve1 2 2 6" xfId="466"/>
    <cellStyle name="20 % - Markeringsfarve1 2 2 6 2" xfId="1303"/>
    <cellStyle name="20 % - Markeringsfarve1 2 2 6 2 2" xfId="2971"/>
    <cellStyle name="20 % - Markeringsfarve1 2 2 6 2 2 2" xfId="7959"/>
    <cellStyle name="20 % - Markeringsfarve1 2 2 6 2 2 2 2" xfId="18766"/>
    <cellStyle name="20 % - Markeringsfarve1 2 2 6 2 2 2 3" xfId="30140"/>
    <cellStyle name="20 % - Markeringsfarve1 2 2 6 2 2 3" xfId="13781"/>
    <cellStyle name="20 % - Markeringsfarve1 2 2 6 2 2 4" xfId="25139"/>
    <cellStyle name="20 % - Markeringsfarve1 2 2 6 2 3" xfId="4635"/>
    <cellStyle name="20 % - Markeringsfarve1 2 2 6 2 3 2" xfId="9620"/>
    <cellStyle name="20 % - Markeringsfarve1 2 2 6 2 3 2 2" xfId="20427"/>
    <cellStyle name="20 % - Markeringsfarve1 2 2 6 2 3 2 3" xfId="31801"/>
    <cellStyle name="20 % - Markeringsfarve1 2 2 6 2 3 3" xfId="15442"/>
    <cellStyle name="20 % - Markeringsfarve1 2 2 6 2 3 4" xfId="26800"/>
    <cellStyle name="20 % - Markeringsfarve1 2 2 6 2 4" xfId="6297"/>
    <cellStyle name="20 % - Markeringsfarve1 2 2 6 2 4 2" xfId="17105"/>
    <cellStyle name="20 % - Markeringsfarve1 2 2 6 2 4 3" xfId="28479"/>
    <cellStyle name="20 % - Markeringsfarve1 2 2 6 2 5" xfId="12120"/>
    <cellStyle name="20 % - Markeringsfarve1 2 2 6 2 6" xfId="23478"/>
    <cellStyle name="20 % - Markeringsfarve1 2 2 6 3" xfId="2142"/>
    <cellStyle name="20 % - Markeringsfarve1 2 2 6 3 2" xfId="7130"/>
    <cellStyle name="20 % - Markeringsfarve1 2 2 6 3 2 2" xfId="17937"/>
    <cellStyle name="20 % - Markeringsfarve1 2 2 6 3 2 3" xfId="29311"/>
    <cellStyle name="20 % - Markeringsfarve1 2 2 6 3 3" xfId="12952"/>
    <cellStyle name="20 % - Markeringsfarve1 2 2 6 3 4" xfId="24310"/>
    <cellStyle name="20 % - Markeringsfarve1 2 2 6 4" xfId="3806"/>
    <cellStyle name="20 % - Markeringsfarve1 2 2 6 4 2" xfId="8791"/>
    <cellStyle name="20 % - Markeringsfarve1 2 2 6 4 2 2" xfId="19598"/>
    <cellStyle name="20 % - Markeringsfarve1 2 2 6 4 2 3" xfId="30972"/>
    <cellStyle name="20 % - Markeringsfarve1 2 2 6 4 3" xfId="14613"/>
    <cellStyle name="20 % - Markeringsfarve1 2 2 6 4 4" xfId="25971"/>
    <cellStyle name="20 % - Markeringsfarve1 2 2 6 5" xfId="5468"/>
    <cellStyle name="20 % - Markeringsfarve1 2 2 6 5 2" xfId="16276"/>
    <cellStyle name="20 % - Markeringsfarve1 2 2 6 5 3" xfId="27650"/>
    <cellStyle name="20 % - Markeringsfarve1 2 2 6 6" xfId="10440"/>
    <cellStyle name="20 % - Markeringsfarve1 2 2 6 6 2" xfId="21247"/>
    <cellStyle name="20 % - Markeringsfarve1 2 2 6 6 3" xfId="32621"/>
    <cellStyle name="20 % - Markeringsfarve1 2 2 6 7" xfId="11287"/>
    <cellStyle name="20 % - Markeringsfarve1 2 2 6 8" xfId="22093"/>
    <cellStyle name="20 % - Markeringsfarve1 2 2 6 9" xfId="22647"/>
    <cellStyle name="20 % - Markeringsfarve1 2 2 7" xfId="743"/>
    <cellStyle name="20 % - Markeringsfarve1 2 2 7 2" xfId="1577"/>
    <cellStyle name="20 % - Markeringsfarve1 2 2 7 2 2" xfId="3245"/>
    <cellStyle name="20 % - Markeringsfarve1 2 2 7 2 2 2" xfId="8233"/>
    <cellStyle name="20 % - Markeringsfarve1 2 2 7 2 2 2 2" xfId="19040"/>
    <cellStyle name="20 % - Markeringsfarve1 2 2 7 2 2 2 3" xfId="30414"/>
    <cellStyle name="20 % - Markeringsfarve1 2 2 7 2 2 3" xfId="14055"/>
    <cellStyle name="20 % - Markeringsfarve1 2 2 7 2 2 4" xfId="25413"/>
    <cellStyle name="20 % - Markeringsfarve1 2 2 7 2 3" xfId="4909"/>
    <cellStyle name="20 % - Markeringsfarve1 2 2 7 2 3 2" xfId="9894"/>
    <cellStyle name="20 % - Markeringsfarve1 2 2 7 2 3 2 2" xfId="20701"/>
    <cellStyle name="20 % - Markeringsfarve1 2 2 7 2 3 2 3" xfId="32075"/>
    <cellStyle name="20 % - Markeringsfarve1 2 2 7 2 3 3" xfId="15716"/>
    <cellStyle name="20 % - Markeringsfarve1 2 2 7 2 3 4" xfId="27074"/>
    <cellStyle name="20 % - Markeringsfarve1 2 2 7 2 4" xfId="6571"/>
    <cellStyle name="20 % - Markeringsfarve1 2 2 7 2 4 2" xfId="17379"/>
    <cellStyle name="20 % - Markeringsfarve1 2 2 7 2 4 3" xfId="28753"/>
    <cellStyle name="20 % - Markeringsfarve1 2 2 7 2 5" xfId="12394"/>
    <cellStyle name="20 % - Markeringsfarve1 2 2 7 2 6" xfId="23752"/>
    <cellStyle name="20 % - Markeringsfarve1 2 2 7 3" xfId="2414"/>
    <cellStyle name="20 % - Markeringsfarve1 2 2 7 3 2" xfId="7402"/>
    <cellStyle name="20 % - Markeringsfarve1 2 2 7 3 2 2" xfId="18209"/>
    <cellStyle name="20 % - Markeringsfarve1 2 2 7 3 2 3" xfId="29583"/>
    <cellStyle name="20 % - Markeringsfarve1 2 2 7 3 3" xfId="13224"/>
    <cellStyle name="20 % - Markeringsfarve1 2 2 7 3 4" xfId="24582"/>
    <cellStyle name="20 % - Markeringsfarve1 2 2 7 4" xfId="4078"/>
    <cellStyle name="20 % - Markeringsfarve1 2 2 7 4 2" xfId="9063"/>
    <cellStyle name="20 % - Markeringsfarve1 2 2 7 4 2 2" xfId="19870"/>
    <cellStyle name="20 % - Markeringsfarve1 2 2 7 4 2 3" xfId="31244"/>
    <cellStyle name="20 % - Markeringsfarve1 2 2 7 4 3" xfId="14885"/>
    <cellStyle name="20 % - Markeringsfarve1 2 2 7 4 4" xfId="26243"/>
    <cellStyle name="20 % - Markeringsfarve1 2 2 7 5" xfId="5740"/>
    <cellStyle name="20 % - Markeringsfarve1 2 2 7 5 2" xfId="16548"/>
    <cellStyle name="20 % - Markeringsfarve1 2 2 7 5 3" xfId="27922"/>
    <cellStyle name="20 % - Markeringsfarve1 2 2 7 6" xfId="10727"/>
    <cellStyle name="20 % - Markeringsfarve1 2 2 7 6 2" xfId="21534"/>
    <cellStyle name="20 % - Markeringsfarve1 2 2 7 6 3" xfId="32908"/>
    <cellStyle name="20 % - Markeringsfarve1 2 2 7 7" xfId="11562"/>
    <cellStyle name="20 % - Markeringsfarve1 2 2 7 8" xfId="22921"/>
    <cellStyle name="20 % - Markeringsfarve1 2 2 8" xfId="1024"/>
    <cellStyle name="20 % - Markeringsfarve1 2 2 8 2" xfId="2692"/>
    <cellStyle name="20 % - Markeringsfarve1 2 2 8 2 2" xfId="7680"/>
    <cellStyle name="20 % - Markeringsfarve1 2 2 8 2 2 2" xfId="18487"/>
    <cellStyle name="20 % - Markeringsfarve1 2 2 8 2 2 3" xfId="29861"/>
    <cellStyle name="20 % - Markeringsfarve1 2 2 8 2 3" xfId="13502"/>
    <cellStyle name="20 % - Markeringsfarve1 2 2 8 2 4" xfId="24860"/>
    <cellStyle name="20 % - Markeringsfarve1 2 2 8 3" xfId="4356"/>
    <cellStyle name="20 % - Markeringsfarve1 2 2 8 3 2" xfId="9341"/>
    <cellStyle name="20 % - Markeringsfarve1 2 2 8 3 2 2" xfId="20148"/>
    <cellStyle name="20 % - Markeringsfarve1 2 2 8 3 2 3" xfId="31522"/>
    <cellStyle name="20 % - Markeringsfarve1 2 2 8 3 3" xfId="15163"/>
    <cellStyle name="20 % - Markeringsfarve1 2 2 8 3 4" xfId="26521"/>
    <cellStyle name="20 % - Markeringsfarve1 2 2 8 4" xfId="6018"/>
    <cellStyle name="20 % - Markeringsfarve1 2 2 8 4 2" xfId="16826"/>
    <cellStyle name="20 % - Markeringsfarve1 2 2 8 4 3" xfId="28200"/>
    <cellStyle name="20 % - Markeringsfarve1 2 2 8 5" xfId="11841"/>
    <cellStyle name="20 % - Markeringsfarve1 2 2 8 6" xfId="23199"/>
    <cellStyle name="20 % - Markeringsfarve1 2 2 9" xfId="1860"/>
    <cellStyle name="20 % - Markeringsfarve1 2 2 9 2" xfId="6851"/>
    <cellStyle name="20 % - Markeringsfarve1 2 2 9 2 2" xfId="17659"/>
    <cellStyle name="20 % - Markeringsfarve1 2 2 9 2 3" xfId="29033"/>
    <cellStyle name="20 % - Markeringsfarve1 2 2 9 3" xfId="12674"/>
    <cellStyle name="20 % - Markeringsfarve1 2 2 9 4" xfId="24032"/>
    <cellStyle name="20 % - Markeringsfarve1 2 3" xfId="128"/>
    <cellStyle name="20 % - Markeringsfarve1 2 3 10" xfId="21851"/>
    <cellStyle name="20 % - Markeringsfarve1 2 3 11" xfId="22404"/>
    <cellStyle name="20 % - Markeringsfarve1 2 3 12" xfId="33224"/>
    <cellStyle name="20 % - Markeringsfarve1 2 3 13" xfId="33497"/>
    <cellStyle name="20 % - Markeringsfarve1 2 3 14" xfId="33768"/>
    <cellStyle name="20 % - Markeringsfarve1 2 3 2" xfId="503"/>
    <cellStyle name="20 % - Markeringsfarve1 2 3 2 2" xfId="1340"/>
    <cellStyle name="20 % - Markeringsfarve1 2 3 2 2 2" xfId="3008"/>
    <cellStyle name="20 % - Markeringsfarve1 2 3 2 2 2 2" xfId="7996"/>
    <cellStyle name="20 % - Markeringsfarve1 2 3 2 2 2 2 2" xfId="18803"/>
    <cellStyle name="20 % - Markeringsfarve1 2 3 2 2 2 2 3" xfId="30177"/>
    <cellStyle name="20 % - Markeringsfarve1 2 3 2 2 2 3" xfId="13818"/>
    <cellStyle name="20 % - Markeringsfarve1 2 3 2 2 2 4" xfId="25176"/>
    <cellStyle name="20 % - Markeringsfarve1 2 3 2 2 3" xfId="4672"/>
    <cellStyle name="20 % - Markeringsfarve1 2 3 2 2 3 2" xfId="9657"/>
    <cellStyle name="20 % - Markeringsfarve1 2 3 2 2 3 2 2" xfId="20464"/>
    <cellStyle name="20 % - Markeringsfarve1 2 3 2 2 3 2 3" xfId="31838"/>
    <cellStyle name="20 % - Markeringsfarve1 2 3 2 2 3 3" xfId="15479"/>
    <cellStyle name="20 % - Markeringsfarve1 2 3 2 2 3 4" xfId="26837"/>
    <cellStyle name="20 % - Markeringsfarve1 2 3 2 2 4" xfId="6334"/>
    <cellStyle name="20 % - Markeringsfarve1 2 3 2 2 4 2" xfId="17142"/>
    <cellStyle name="20 % - Markeringsfarve1 2 3 2 2 4 3" xfId="28516"/>
    <cellStyle name="20 % - Markeringsfarve1 2 3 2 2 5" xfId="12157"/>
    <cellStyle name="20 % - Markeringsfarve1 2 3 2 2 6" xfId="23515"/>
    <cellStyle name="20 % - Markeringsfarve1 2 3 2 3" xfId="2179"/>
    <cellStyle name="20 % - Markeringsfarve1 2 3 2 3 2" xfId="7167"/>
    <cellStyle name="20 % - Markeringsfarve1 2 3 2 3 2 2" xfId="17974"/>
    <cellStyle name="20 % - Markeringsfarve1 2 3 2 3 2 3" xfId="29348"/>
    <cellStyle name="20 % - Markeringsfarve1 2 3 2 3 3" xfId="12989"/>
    <cellStyle name="20 % - Markeringsfarve1 2 3 2 3 4" xfId="24347"/>
    <cellStyle name="20 % - Markeringsfarve1 2 3 2 4" xfId="3843"/>
    <cellStyle name="20 % - Markeringsfarve1 2 3 2 4 2" xfId="8828"/>
    <cellStyle name="20 % - Markeringsfarve1 2 3 2 4 2 2" xfId="19635"/>
    <cellStyle name="20 % - Markeringsfarve1 2 3 2 4 2 3" xfId="31009"/>
    <cellStyle name="20 % - Markeringsfarve1 2 3 2 4 3" xfId="14650"/>
    <cellStyle name="20 % - Markeringsfarve1 2 3 2 4 4" xfId="26008"/>
    <cellStyle name="20 % - Markeringsfarve1 2 3 2 5" xfId="5505"/>
    <cellStyle name="20 % - Markeringsfarve1 2 3 2 5 2" xfId="16313"/>
    <cellStyle name="20 % - Markeringsfarve1 2 3 2 5 3" xfId="27687"/>
    <cellStyle name="20 % - Markeringsfarve1 2 3 2 6" xfId="10490"/>
    <cellStyle name="20 % - Markeringsfarve1 2 3 2 6 2" xfId="21297"/>
    <cellStyle name="20 % - Markeringsfarve1 2 3 2 6 3" xfId="32671"/>
    <cellStyle name="20 % - Markeringsfarve1 2 3 2 7" xfId="11324"/>
    <cellStyle name="20 % - Markeringsfarve1 2 3 2 8" xfId="22130"/>
    <cellStyle name="20 % - Markeringsfarve1 2 3 2 9" xfId="22684"/>
    <cellStyle name="20 % - Markeringsfarve1 2 3 3" xfId="780"/>
    <cellStyle name="20 % - Markeringsfarve1 2 3 3 2" xfId="1614"/>
    <cellStyle name="20 % - Markeringsfarve1 2 3 3 2 2" xfId="3282"/>
    <cellStyle name="20 % - Markeringsfarve1 2 3 3 2 2 2" xfId="8270"/>
    <cellStyle name="20 % - Markeringsfarve1 2 3 3 2 2 2 2" xfId="19077"/>
    <cellStyle name="20 % - Markeringsfarve1 2 3 3 2 2 2 3" xfId="30451"/>
    <cellStyle name="20 % - Markeringsfarve1 2 3 3 2 2 3" xfId="14092"/>
    <cellStyle name="20 % - Markeringsfarve1 2 3 3 2 2 4" xfId="25450"/>
    <cellStyle name="20 % - Markeringsfarve1 2 3 3 2 3" xfId="4946"/>
    <cellStyle name="20 % - Markeringsfarve1 2 3 3 2 3 2" xfId="9931"/>
    <cellStyle name="20 % - Markeringsfarve1 2 3 3 2 3 2 2" xfId="20738"/>
    <cellStyle name="20 % - Markeringsfarve1 2 3 3 2 3 2 3" xfId="32112"/>
    <cellStyle name="20 % - Markeringsfarve1 2 3 3 2 3 3" xfId="15753"/>
    <cellStyle name="20 % - Markeringsfarve1 2 3 3 2 3 4" xfId="27111"/>
    <cellStyle name="20 % - Markeringsfarve1 2 3 3 2 4" xfId="6608"/>
    <cellStyle name="20 % - Markeringsfarve1 2 3 3 2 4 2" xfId="17416"/>
    <cellStyle name="20 % - Markeringsfarve1 2 3 3 2 4 3" xfId="28790"/>
    <cellStyle name="20 % - Markeringsfarve1 2 3 3 2 5" xfId="12431"/>
    <cellStyle name="20 % - Markeringsfarve1 2 3 3 2 6" xfId="23789"/>
    <cellStyle name="20 % - Markeringsfarve1 2 3 3 3" xfId="2451"/>
    <cellStyle name="20 % - Markeringsfarve1 2 3 3 3 2" xfId="7439"/>
    <cellStyle name="20 % - Markeringsfarve1 2 3 3 3 2 2" xfId="18246"/>
    <cellStyle name="20 % - Markeringsfarve1 2 3 3 3 2 3" xfId="29620"/>
    <cellStyle name="20 % - Markeringsfarve1 2 3 3 3 3" xfId="13261"/>
    <cellStyle name="20 % - Markeringsfarve1 2 3 3 3 4" xfId="24619"/>
    <cellStyle name="20 % - Markeringsfarve1 2 3 3 4" xfId="4115"/>
    <cellStyle name="20 % - Markeringsfarve1 2 3 3 4 2" xfId="9100"/>
    <cellStyle name="20 % - Markeringsfarve1 2 3 3 4 2 2" xfId="19907"/>
    <cellStyle name="20 % - Markeringsfarve1 2 3 3 4 2 3" xfId="31281"/>
    <cellStyle name="20 % - Markeringsfarve1 2 3 3 4 3" xfId="14922"/>
    <cellStyle name="20 % - Markeringsfarve1 2 3 3 4 4" xfId="26280"/>
    <cellStyle name="20 % - Markeringsfarve1 2 3 3 5" xfId="5777"/>
    <cellStyle name="20 % - Markeringsfarve1 2 3 3 5 2" xfId="16585"/>
    <cellStyle name="20 % - Markeringsfarve1 2 3 3 5 3" xfId="27959"/>
    <cellStyle name="20 % - Markeringsfarve1 2 3 3 6" xfId="10764"/>
    <cellStyle name="20 % - Markeringsfarve1 2 3 3 6 2" xfId="21571"/>
    <cellStyle name="20 % - Markeringsfarve1 2 3 3 6 3" xfId="32945"/>
    <cellStyle name="20 % - Markeringsfarve1 2 3 3 7" xfId="11599"/>
    <cellStyle name="20 % - Markeringsfarve1 2 3 3 8" xfId="22958"/>
    <cellStyle name="20 % - Markeringsfarve1 2 3 4" xfId="1061"/>
    <cellStyle name="20 % - Markeringsfarve1 2 3 4 2" xfId="2729"/>
    <cellStyle name="20 % - Markeringsfarve1 2 3 4 2 2" xfId="7717"/>
    <cellStyle name="20 % - Markeringsfarve1 2 3 4 2 2 2" xfId="18524"/>
    <cellStyle name="20 % - Markeringsfarve1 2 3 4 2 2 3" xfId="29898"/>
    <cellStyle name="20 % - Markeringsfarve1 2 3 4 2 3" xfId="13539"/>
    <cellStyle name="20 % - Markeringsfarve1 2 3 4 2 4" xfId="24897"/>
    <cellStyle name="20 % - Markeringsfarve1 2 3 4 3" xfId="4393"/>
    <cellStyle name="20 % - Markeringsfarve1 2 3 4 3 2" xfId="9378"/>
    <cellStyle name="20 % - Markeringsfarve1 2 3 4 3 2 2" xfId="20185"/>
    <cellStyle name="20 % - Markeringsfarve1 2 3 4 3 2 3" xfId="31559"/>
    <cellStyle name="20 % - Markeringsfarve1 2 3 4 3 3" xfId="15200"/>
    <cellStyle name="20 % - Markeringsfarve1 2 3 4 3 4" xfId="26558"/>
    <cellStyle name="20 % - Markeringsfarve1 2 3 4 4" xfId="6055"/>
    <cellStyle name="20 % - Markeringsfarve1 2 3 4 4 2" xfId="16863"/>
    <cellStyle name="20 % - Markeringsfarve1 2 3 4 4 3" xfId="28237"/>
    <cellStyle name="20 % - Markeringsfarve1 2 3 4 5" xfId="11878"/>
    <cellStyle name="20 % - Markeringsfarve1 2 3 4 6" xfId="23236"/>
    <cellStyle name="20 % - Markeringsfarve1 2 3 5" xfId="1899"/>
    <cellStyle name="20 % - Markeringsfarve1 2 3 5 2" xfId="6887"/>
    <cellStyle name="20 % - Markeringsfarve1 2 3 5 2 2" xfId="17695"/>
    <cellStyle name="20 % - Markeringsfarve1 2 3 5 2 3" xfId="29069"/>
    <cellStyle name="20 % - Markeringsfarve1 2 3 5 3" xfId="12710"/>
    <cellStyle name="20 % - Markeringsfarve1 2 3 5 4" xfId="24068"/>
    <cellStyle name="20 % - Markeringsfarve1 2 3 6" xfId="3564"/>
    <cellStyle name="20 % - Markeringsfarve1 2 3 6 2" xfId="8549"/>
    <cellStyle name="20 % - Markeringsfarve1 2 3 6 2 2" xfId="19356"/>
    <cellStyle name="20 % - Markeringsfarve1 2 3 6 2 3" xfId="30730"/>
    <cellStyle name="20 % - Markeringsfarve1 2 3 6 3" xfId="14371"/>
    <cellStyle name="20 % - Markeringsfarve1 2 3 6 4" xfId="25729"/>
    <cellStyle name="20 % - Markeringsfarve1 2 3 7" xfId="5225"/>
    <cellStyle name="20 % - Markeringsfarve1 2 3 7 2" xfId="16034"/>
    <cellStyle name="20 % - Markeringsfarve1 2 3 7 3" xfId="27408"/>
    <cellStyle name="20 % - Markeringsfarve1 2 3 8" xfId="10210"/>
    <cellStyle name="20 % - Markeringsfarve1 2 3 8 2" xfId="21017"/>
    <cellStyle name="20 % - Markeringsfarve1 2 3 8 3" xfId="32391"/>
    <cellStyle name="20 % - Markeringsfarve1 2 3 9" xfId="11044"/>
    <cellStyle name="20 % - Markeringsfarve1 2 4" xfId="182"/>
    <cellStyle name="20 % - Markeringsfarve1 2 4 10" xfId="21904"/>
    <cellStyle name="20 % - Markeringsfarve1 2 4 11" xfId="22457"/>
    <cellStyle name="20 % - Markeringsfarve1 2 4 12" xfId="33277"/>
    <cellStyle name="20 % - Markeringsfarve1 2 4 13" xfId="33552"/>
    <cellStyle name="20 % - Markeringsfarve1 2 4 14" xfId="33823"/>
    <cellStyle name="20 % - Markeringsfarve1 2 4 2" xfId="556"/>
    <cellStyle name="20 % - Markeringsfarve1 2 4 2 2" xfId="1393"/>
    <cellStyle name="20 % - Markeringsfarve1 2 4 2 2 2" xfId="3061"/>
    <cellStyle name="20 % - Markeringsfarve1 2 4 2 2 2 2" xfId="8049"/>
    <cellStyle name="20 % - Markeringsfarve1 2 4 2 2 2 2 2" xfId="18856"/>
    <cellStyle name="20 % - Markeringsfarve1 2 4 2 2 2 2 3" xfId="30230"/>
    <cellStyle name="20 % - Markeringsfarve1 2 4 2 2 2 3" xfId="13871"/>
    <cellStyle name="20 % - Markeringsfarve1 2 4 2 2 2 4" xfId="25229"/>
    <cellStyle name="20 % - Markeringsfarve1 2 4 2 2 3" xfId="4725"/>
    <cellStyle name="20 % - Markeringsfarve1 2 4 2 2 3 2" xfId="9710"/>
    <cellStyle name="20 % - Markeringsfarve1 2 4 2 2 3 2 2" xfId="20517"/>
    <cellStyle name="20 % - Markeringsfarve1 2 4 2 2 3 2 3" xfId="31891"/>
    <cellStyle name="20 % - Markeringsfarve1 2 4 2 2 3 3" xfId="15532"/>
    <cellStyle name="20 % - Markeringsfarve1 2 4 2 2 3 4" xfId="26890"/>
    <cellStyle name="20 % - Markeringsfarve1 2 4 2 2 4" xfId="6387"/>
    <cellStyle name="20 % - Markeringsfarve1 2 4 2 2 4 2" xfId="17195"/>
    <cellStyle name="20 % - Markeringsfarve1 2 4 2 2 4 3" xfId="28569"/>
    <cellStyle name="20 % - Markeringsfarve1 2 4 2 2 5" xfId="12210"/>
    <cellStyle name="20 % - Markeringsfarve1 2 4 2 2 6" xfId="23568"/>
    <cellStyle name="20 % - Markeringsfarve1 2 4 2 3" xfId="2230"/>
    <cellStyle name="20 % - Markeringsfarve1 2 4 2 3 2" xfId="7218"/>
    <cellStyle name="20 % - Markeringsfarve1 2 4 2 3 2 2" xfId="18025"/>
    <cellStyle name="20 % - Markeringsfarve1 2 4 2 3 2 3" xfId="29399"/>
    <cellStyle name="20 % - Markeringsfarve1 2 4 2 3 3" xfId="13040"/>
    <cellStyle name="20 % - Markeringsfarve1 2 4 2 3 4" xfId="24398"/>
    <cellStyle name="20 % - Markeringsfarve1 2 4 2 4" xfId="3894"/>
    <cellStyle name="20 % - Markeringsfarve1 2 4 2 4 2" xfId="8879"/>
    <cellStyle name="20 % - Markeringsfarve1 2 4 2 4 2 2" xfId="19686"/>
    <cellStyle name="20 % - Markeringsfarve1 2 4 2 4 2 3" xfId="31060"/>
    <cellStyle name="20 % - Markeringsfarve1 2 4 2 4 3" xfId="14701"/>
    <cellStyle name="20 % - Markeringsfarve1 2 4 2 4 4" xfId="26059"/>
    <cellStyle name="20 % - Markeringsfarve1 2 4 2 5" xfId="5556"/>
    <cellStyle name="20 % - Markeringsfarve1 2 4 2 5 2" xfId="16364"/>
    <cellStyle name="20 % - Markeringsfarve1 2 4 2 5 3" xfId="27738"/>
    <cellStyle name="20 % - Markeringsfarve1 2 4 2 6" xfId="10543"/>
    <cellStyle name="20 % - Markeringsfarve1 2 4 2 6 2" xfId="21350"/>
    <cellStyle name="20 % - Markeringsfarve1 2 4 2 6 3" xfId="32724"/>
    <cellStyle name="20 % - Markeringsfarve1 2 4 2 7" xfId="11377"/>
    <cellStyle name="20 % - Markeringsfarve1 2 4 2 8" xfId="22183"/>
    <cellStyle name="20 % - Markeringsfarve1 2 4 2 9" xfId="22737"/>
    <cellStyle name="20 % - Markeringsfarve1 2 4 3" xfId="833"/>
    <cellStyle name="20 % - Markeringsfarve1 2 4 3 2" xfId="1667"/>
    <cellStyle name="20 % - Markeringsfarve1 2 4 3 2 2" xfId="3335"/>
    <cellStyle name="20 % - Markeringsfarve1 2 4 3 2 2 2" xfId="8323"/>
    <cellStyle name="20 % - Markeringsfarve1 2 4 3 2 2 2 2" xfId="19130"/>
    <cellStyle name="20 % - Markeringsfarve1 2 4 3 2 2 2 3" xfId="30504"/>
    <cellStyle name="20 % - Markeringsfarve1 2 4 3 2 2 3" xfId="14145"/>
    <cellStyle name="20 % - Markeringsfarve1 2 4 3 2 2 4" xfId="25503"/>
    <cellStyle name="20 % - Markeringsfarve1 2 4 3 2 3" xfId="4999"/>
    <cellStyle name="20 % - Markeringsfarve1 2 4 3 2 3 2" xfId="9984"/>
    <cellStyle name="20 % - Markeringsfarve1 2 4 3 2 3 2 2" xfId="20791"/>
    <cellStyle name="20 % - Markeringsfarve1 2 4 3 2 3 2 3" xfId="32165"/>
    <cellStyle name="20 % - Markeringsfarve1 2 4 3 2 3 3" xfId="15806"/>
    <cellStyle name="20 % - Markeringsfarve1 2 4 3 2 3 4" xfId="27164"/>
    <cellStyle name="20 % - Markeringsfarve1 2 4 3 2 4" xfId="6661"/>
    <cellStyle name="20 % - Markeringsfarve1 2 4 3 2 4 2" xfId="17469"/>
    <cellStyle name="20 % - Markeringsfarve1 2 4 3 2 4 3" xfId="28843"/>
    <cellStyle name="20 % - Markeringsfarve1 2 4 3 2 5" xfId="12484"/>
    <cellStyle name="20 % - Markeringsfarve1 2 4 3 2 6" xfId="23842"/>
    <cellStyle name="20 % - Markeringsfarve1 2 4 3 3" xfId="2504"/>
    <cellStyle name="20 % - Markeringsfarve1 2 4 3 3 2" xfId="7492"/>
    <cellStyle name="20 % - Markeringsfarve1 2 4 3 3 2 2" xfId="18299"/>
    <cellStyle name="20 % - Markeringsfarve1 2 4 3 3 2 3" xfId="29673"/>
    <cellStyle name="20 % - Markeringsfarve1 2 4 3 3 3" xfId="13314"/>
    <cellStyle name="20 % - Markeringsfarve1 2 4 3 3 4" xfId="24672"/>
    <cellStyle name="20 % - Markeringsfarve1 2 4 3 4" xfId="4168"/>
    <cellStyle name="20 % - Markeringsfarve1 2 4 3 4 2" xfId="9153"/>
    <cellStyle name="20 % - Markeringsfarve1 2 4 3 4 2 2" xfId="19960"/>
    <cellStyle name="20 % - Markeringsfarve1 2 4 3 4 2 3" xfId="31334"/>
    <cellStyle name="20 % - Markeringsfarve1 2 4 3 4 3" xfId="14975"/>
    <cellStyle name="20 % - Markeringsfarve1 2 4 3 4 4" xfId="26333"/>
    <cellStyle name="20 % - Markeringsfarve1 2 4 3 5" xfId="5830"/>
    <cellStyle name="20 % - Markeringsfarve1 2 4 3 5 2" xfId="16638"/>
    <cellStyle name="20 % - Markeringsfarve1 2 4 3 5 3" xfId="28012"/>
    <cellStyle name="20 % - Markeringsfarve1 2 4 3 6" xfId="10817"/>
    <cellStyle name="20 % - Markeringsfarve1 2 4 3 6 2" xfId="21624"/>
    <cellStyle name="20 % - Markeringsfarve1 2 4 3 6 3" xfId="32998"/>
    <cellStyle name="20 % - Markeringsfarve1 2 4 3 7" xfId="11652"/>
    <cellStyle name="20 % - Markeringsfarve1 2 4 3 8" xfId="23011"/>
    <cellStyle name="20 % - Markeringsfarve1 2 4 4" xfId="1114"/>
    <cellStyle name="20 % - Markeringsfarve1 2 4 4 2" xfId="2782"/>
    <cellStyle name="20 % - Markeringsfarve1 2 4 4 2 2" xfId="7770"/>
    <cellStyle name="20 % - Markeringsfarve1 2 4 4 2 2 2" xfId="18577"/>
    <cellStyle name="20 % - Markeringsfarve1 2 4 4 2 2 3" xfId="29951"/>
    <cellStyle name="20 % - Markeringsfarve1 2 4 4 2 3" xfId="13592"/>
    <cellStyle name="20 % - Markeringsfarve1 2 4 4 2 4" xfId="24950"/>
    <cellStyle name="20 % - Markeringsfarve1 2 4 4 3" xfId="4446"/>
    <cellStyle name="20 % - Markeringsfarve1 2 4 4 3 2" xfId="9431"/>
    <cellStyle name="20 % - Markeringsfarve1 2 4 4 3 2 2" xfId="20238"/>
    <cellStyle name="20 % - Markeringsfarve1 2 4 4 3 2 3" xfId="31612"/>
    <cellStyle name="20 % - Markeringsfarve1 2 4 4 3 3" xfId="15253"/>
    <cellStyle name="20 % - Markeringsfarve1 2 4 4 3 4" xfId="26611"/>
    <cellStyle name="20 % - Markeringsfarve1 2 4 4 4" xfId="6108"/>
    <cellStyle name="20 % - Markeringsfarve1 2 4 4 4 2" xfId="16916"/>
    <cellStyle name="20 % - Markeringsfarve1 2 4 4 4 3" xfId="28290"/>
    <cellStyle name="20 % - Markeringsfarve1 2 4 4 5" xfId="11931"/>
    <cellStyle name="20 % - Markeringsfarve1 2 4 4 6" xfId="23289"/>
    <cellStyle name="20 % - Markeringsfarve1 2 4 5" xfId="1952"/>
    <cellStyle name="20 % - Markeringsfarve1 2 4 5 2" xfId="6940"/>
    <cellStyle name="20 % - Markeringsfarve1 2 4 5 2 2" xfId="17748"/>
    <cellStyle name="20 % - Markeringsfarve1 2 4 5 2 3" xfId="29122"/>
    <cellStyle name="20 % - Markeringsfarve1 2 4 5 3" xfId="12763"/>
    <cellStyle name="20 % - Markeringsfarve1 2 4 5 4" xfId="24121"/>
    <cellStyle name="20 % - Markeringsfarve1 2 4 6" xfId="3617"/>
    <cellStyle name="20 % - Markeringsfarve1 2 4 6 2" xfId="8602"/>
    <cellStyle name="20 % - Markeringsfarve1 2 4 6 2 2" xfId="19409"/>
    <cellStyle name="20 % - Markeringsfarve1 2 4 6 2 3" xfId="30783"/>
    <cellStyle name="20 % - Markeringsfarve1 2 4 6 3" xfId="14424"/>
    <cellStyle name="20 % - Markeringsfarve1 2 4 6 4" xfId="25782"/>
    <cellStyle name="20 % - Markeringsfarve1 2 4 7" xfId="5278"/>
    <cellStyle name="20 % - Markeringsfarve1 2 4 7 2" xfId="16087"/>
    <cellStyle name="20 % - Markeringsfarve1 2 4 7 3" xfId="27461"/>
    <cellStyle name="20 % - Markeringsfarve1 2 4 8" xfId="10263"/>
    <cellStyle name="20 % - Markeringsfarve1 2 4 8 2" xfId="21070"/>
    <cellStyle name="20 % - Markeringsfarve1 2 4 8 3" xfId="32444"/>
    <cellStyle name="20 % - Markeringsfarve1 2 4 9" xfId="11097"/>
    <cellStyle name="20 % - Markeringsfarve1 2 5" xfId="236"/>
    <cellStyle name="20 % - Markeringsfarve1 2 5 10" xfId="21958"/>
    <cellStyle name="20 % - Markeringsfarve1 2 5 11" xfId="22511"/>
    <cellStyle name="20 % - Markeringsfarve1 2 5 12" xfId="33331"/>
    <cellStyle name="20 % - Markeringsfarve1 2 5 13" xfId="33606"/>
    <cellStyle name="20 % - Markeringsfarve1 2 5 14" xfId="33877"/>
    <cellStyle name="20 % - Markeringsfarve1 2 5 2" xfId="610"/>
    <cellStyle name="20 % - Markeringsfarve1 2 5 2 2" xfId="1447"/>
    <cellStyle name="20 % - Markeringsfarve1 2 5 2 2 2" xfId="3115"/>
    <cellStyle name="20 % - Markeringsfarve1 2 5 2 2 2 2" xfId="8103"/>
    <cellStyle name="20 % - Markeringsfarve1 2 5 2 2 2 2 2" xfId="18910"/>
    <cellStyle name="20 % - Markeringsfarve1 2 5 2 2 2 2 3" xfId="30284"/>
    <cellStyle name="20 % - Markeringsfarve1 2 5 2 2 2 3" xfId="13925"/>
    <cellStyle name="20 % - Markeringsfarve1 2 5 2 2 2 4" xfId="25283"/>
    <cellStyle name="20 % - Markeringsfarve1 2 5 2 2 3" xfId="4779"/>
    <cellStyle name="20 % - Markeringsfarve1 2 5 2 2 3 2" xfId="9764"/>
    <cellStyle name="20 % - Markeringsfarve1 2 5 2 2 3 2 2" xfId="20571"/>
    <cellStyle name="20 % - Markeringsfarve1 2 5 2 2 3 2 3" xfId="31945"/>
    <cellStyle name="20 % - Markeringsfarve1 2 5 2 2 3 3" xfId="15586"/>
    <cellStyle name="20 % - Markeringsfarve1 2 5 2 2 3 4" xfId="26944"/>
    <cellStyle name="20 % - Markeringsfarve1 2 5 2 2 4" xfId="6441"/>
    <cellStyle name="20 % - Markeringsfarve1 2 5 2 2 4 2" xfId="17249"/>
    <cellStyle name="20 % - Markeringsfarve1 2 5 2 2 4 3" xfId="28623"/>
    <cellStyle name="20 % - Markeringsfarve1 2 5 2 2 5" xfId="12264"/>
    <cellStyle name="20 % - Markeringsfarve1 2 5 2 2 6" xfId="23622"/>
    <cellStyle name="20 % - Markeringsfarve1 2 5 2 3" xfId="2284"/>
    <cellStyle name="20 % - Markeringsfarve1 2 5 2 3 2" xfId="7272"/>
    <cellStyle name="20 % - Markeringsfarve1 2 5 2 3 2 2" xfId="18079"/>
    <cellStyle name="20 % - Markeringsfarve1 2 5 2 3 2 3" xfId="29453"/>
    <cellStyle name="20 % - Markeringsfarve1 2 5 2 3 3" xfId="13094"/>
    <cellStyle name="20 % - Markeringsfarve1 2 5 2 3 4" xfId="24452"/>
    <cellStyle name="20 % - Markeringsfarve1 2 5 2 4" xfId="3948"/>
    <cellStyle name="20 % - Markeringsfarve1 2 5 2 4 2" xfId="8933"/>
    <cellStyle name="20 % - Markeringsfarve1 2 5 2 4 2 2" xfId="19740"/>
    <cellStyle name="20 % - Markeringsfarve1 2 5 2 4 2 3" xfId="31114"/>
    <cellStyle name="20 % - Markeringsfarve1 2 5 2 4 3" xfId="14755"/>
    <cellStyle name="20 % - Markeringsfarve1 2 5 2 4 4" xfId="26113"/>
    <cellStyle name="20 % - Markeringsfarve1 2 5 2 5" xfId="5610"/>
    <cellStyle name="20 % - Markeringsfarve1 2 5 2 5 2" xfId="16418"/>
    <cellStyle name="20 % - Markeringsfarve1 2 5 2 5 3" xfId="27792"/>
    <cellStyle name="20 % - Markeringsfarve1 2 5 2 6" xfId="10597"/>
    <cellStyle name="20 % - Markeringsfarve1 2 5 2 6 2" xfId="21404"/>
    <cellStyle name="20 % - Markeringsfarve1 2 5 2 6 3" xfId="32778"/>
    <cellStyle name="20 % - Markeringsfarve1 2 5 2 7" xfId="11431"/>
    <cellStyle name="20 % - Markeringsfarve1 2 5 2 8" xfId="22237"/>
    <cellStyle name="20 % - Markeringsfarve1 2 5 2 9" xfId="22791"/>
    <cellStyle name="20 % - Markeringsfarve1 2 5 3" xfId="887"/>
    <cellStyle name="20 % - Markeringsfarve1 2 5 3 2" xfId="1721"/>
    <cellStyle name="20 % - Markeringsfarve1 2 5 3 2 2" xfId="3389"/>
    <cellStyle name="20 % - Markeringsfarve1 2 5 3 2 2 2" xfId="8377"/>
    <cellStyle name="20 % - Markeringsfarve1 2 5 3 2 2 2 2" xfId="19184"/>
    <cellStyle name="20 % - Markeringsfarve1 2 5 3 2 2 2 3" xfId="30558"/>
    <cellStyle name="20 % - Markeringsfarve1 2 5 3 2 2 3" xfId="14199"/>
    <cellStyle name="20 % - Markeringsfarve1 2 5 3 2 2 4" xfId="25557"/>
    <cellStyle name="20 % - Markeringsfarve1 2 5 3 2 3" xfId="5053"/>
    <cellStyle name="20 % - Markeringsfarve1 2 5 3 2 3 2" xfId="10038"/>
    <cellStyle name="20 % - Markeringsfarve1 2 5 3 2 3 2 2" xfId="20845"/>
    <cellStyle name="20 % - Markeringsfarve1 2 5 3 2 3 2 3" xfId="32219"/>
    <cellStyle name="20 % - Markeringsfarve1 2 5 3 2 3 3" xfId="15860"/>
    <cellStyle name="20 % - Markeringsfarve1 2 5 3 2 3 4" xfId="27218"/>
    <cellStyle name="20 % - Markeringsfarve1 2 5 3 2 4" xfId="6715"/>
    <cellStyle name="20 % - Markeringsfarve1 2 5 3 2 4 2" xfId="17523"/>
    <cellStyle name="20 % - Markeringsfarve1 2 5 3 2 4 3" xfId="28897"/>
    <cellStyle name="20 % - Markeringsfarve1 2 5 3 2 5" xfId="12538"/>
    <cellStyle name="20 % - Markeringsfarve1 2 5 3 2 6" xfId="23896"/>
    <cellStyle name="20 % - Markeringsfarve1 2 5 3 3" xfId="2558"/>
    <cellStyle name="20 % - Markeringsfarve1 2 5 3 3 2" xfId="7546"/>
    <cellStyle name="20 % - Markeringsfarve1 2 5 3 3 2 2" xfId="18353"/>
    <cellStyle name="20 % - Markeringsfarve1 2 5 3 3 2 3" xfId="29727"/>
    <cellStyle name="20 % - Markeringsfarve1 2 5 3 3 3" xfId="13368"/>
    <cellStyle name="20 % - Markeringsfarve1 2 5 3 3 4" xfId="24726"/>
    <cellStyle name="20 % - Markeringsfarve1 2 5 3 4" xfId="4222"/>
    <cellStyle name="20 % - Markeringsfarve1 2 5 3 4 2" xfId="9207"/>
    <cellStyle name="20 % - Markeringsfarve1 2 5 3 4 2 2" xfId="20014"/>
    <cellStyle name="20 % - Markeringsfarve1 2 5 3 4 2 3" xfId="31388"/>
    <cellStyle name="20 % - Markeringsfarve1 2 5 3 4 3" xfId="15029"/>
    <cellStyle name="20 % - Markeringsfarve1 2 5 3 4 4" xfId="26387"/>
    <cellStyle name="20 % - Markeringsfarve1 2 5 3 5" xfId="5884"/>
    <cellStyle name="20 % - Markeringsfarve1 2 5 3 5 2" xfId="16692"/>
    <cellStyle name="20 % - Markeringsfarve1 2 5 3 5 3" xfId="28066"/>
    <cellStyle name="20 % - Markeringsfarve1 2 5 3 6" xfId="10871"/>
    <cellStyle name="20 % - Markeringsfarve1 2 5 3 6 2" xfId="21678"/>
    <cellStyle name="20 % - Markeringsfarve1 2 5 3 6 3" xfId="33052"/>
    <cellStyle name="20 % - Markeringsfarve1 2 5 3 7" xfId="11706"/>
    <cellStyle name="20 % - Markeringsfarve1 2 5 3 8" xfId="23065"/>
    <cellStyle name="20 % - Markeringsfarve1 2 5 4" xfId="1168"/>
    <cellStyle name="20 % - Markeringsfarve1 2 5 4 2" xfId="2836"/>
    <cellStyle name="20 % - Markeringsfarve1 2 5 4 2 2" xfId="7824"/>
    <cellStyle name="20 % - Markeringsfarve1 2 5 4 2 2 2" xfId="18631"/>
    <cellStyle name="20 % - Markeringsfarve1 2 5 4 2 2 3" xfId="30005"/>
    <cellStyle name="20 % - Markeringsfarve1 2 5 4 2 3" xfId="13646"/>
    <cellStyle name="20 % - Markeringsfarve1 2 5 4 2 4" xfId="25004"/>
    <cellStyle name="20 % - Markeringsfarve1 2 5 4 3" xfId="4500"/>
    <cellStyle name="20 % - Markeringsfarve1 2 5 4 3 2" xfId="9485"/>
    <cellStyle name="20 % - Markeringsfarve1 2 5 4 3 2 2" xfId="20292"/>
    <cellStyle name="20 % - Markeringsfarve1 2 5 4 3 2 3" xfId="31666"/>
    <cellStyle name="20 % - Markeringsfarve1 2 5 4 3 3" xfId="15307"/>
    <cellStyle name="20 % - Markeringsfarve1 2 5 4 3 4" xfId="26665"/>
    <cellStyle name="20 % - Markeringsfarve1 2 5 4 4" xfId="6162"/>
    <cellStyle name="20 % - Markeringsfarve1 2 5 4 4 2" xfId="16970"/>
    <cellStyle name="20 % - Markeringsfarve1 2 5 4 4 3" xfId="28344"/>
    <cellStyle name="20 % - Markeringsfarve1 2 5 4 5" xfId="11985"/>
    <cellStyle name="20 % - Markeringsfarve1 2 5 4 6" xfId="23343"/>
    <cellStyle name="20 % - Markeringsfarve1 2 5 5" xfId="2006"/>
    <cellStyle name="20 % - Markeringsfarve1 2 5 5 2" xfId="6994"/>
    <cellStyle name="20 % - Markeringsfarve1 2 5 5 2 2" xfId="17802"/>
    <cellStyle name="20 % - Markeringsfarve1 2 5 5 2 3" xfId="29176"/>
    <cellStyle name="20 % - Markeringsfarve1 2 5 5 3" xfId="12817"/>
    <cellStyle name="20 % - Markeringsfarve1 2 5 5 4" xfId="24175"/>
    <cellStyle name="20 % - Markeringsfarve1 2 5 6" xfId="3671"/>
    <cellStyle name="20 % - Markeringsfarve1 2 5 6 2" xfId="8656"/>
    <cellStyle name="20 % - Markeringsfarve1 2 5 6 2 2" xfId="19463"/>
    <cellStyle name="20 % - Markeringsfarve1 2 5 6 2 3" xfId="30837"/>
    <cellStyle name="20 % - Markeringsfarve1 2 5 6 3" xfId="14478"/>
    <cellStyle name="20 % - Markeringsfarve1 2 5 6 4" xfId="25836"/>
    <cellStyle name="20 % - Markeringsfarve1 2 5 7" xfId="5332"/>
    <cellStyle name="20 % - Markeringsfarve1 2 5 7 2" xfId="16141"/>
    <cellStyle name="20 % - Markeringsfarve1 2 5 7 3" xfId="27515"/>
    <cellStyle name="20 % - Markeringsfarve1 2 5 8" xfId="10317"/>
    <cellStyle name="20 % - Markeringsfarve1 2 5 8 2" xfId="21124"/>
    <cellStyle name="20 % - Markeringsfarve1 2 5 8 3" xfId="32498"/>
    <cellStyle name="20 % - Markeringsfarve1 2 5 9" xfId="11151"/>
    <cellStyle name="20 % - Markeringsfarve1 2 6" xfId="292"/>
    <cellStyle name="20 % - Markeringsfarve1 2 6 10" xfId="22014"/>
    <cellStyle name="20 % - Markeringsfarve1 2 6 11" xfId="22567"/>
    <cellStyle name="20 % - Markeringsfarve1 2 6 12" xfId="33387"/>
    <cellStyle name="20 % - Markeringsfarve1 2 6 13" xfId="33662"/>
    <cellStyle name="20 % - Markeringsfarve1 2 6 14" xfId="33933"/>
    <cellStyle name="20 % - Markeringsfarve1 2 6 2" xfId="666"/>
    <cellStyle name="20 % - Markeringsfarve1 2 6 2 2" xfId="1503"/>
    <cellStyle name="20 % - Markeringsfarve1 2 6 2 2 2" xfId="3171"/>
    <cellStyle name="20 % - Markeringsfarve1 2 6 2 2 2 2" xfId="8159"/>
    <cellStyle name="20 % - Markeringsfarve1 2 6 2 2 2 2 2" xfId="18966"/>
    <cellStyle name="20 % - Markeringsfarve1 2 6 2 2 2 2 3" xfId="30340"/>
    <cellStyle name="20 % - Markeringsfarve1 2 6 2 2 2 3" xfId="13981"/>
    <cellStyle name="20 % - Markeringsfarve1 2 6 2 2 2 4" xfId="25339"/>
    <cellStyle name="20 % - Markeringsfarve1 2 6 2 2 3" xfId="4835"/>
    <cellStyle name="20 % - Markeringsfarve1 2 6 2 2 3 2" xfId="9820"/>
    <cellStyle name="20 % - Markeringsfarve1 2 6 2 2 3 2 2" xfId="20627"/>
    <cellStyle name="20 % - Markeringsfarve1 2 6 2 2 3 2 3" xfId="32001"/>
    <cellStyle name="20 % - Markeringsfarve1 2 6 2 2 3 3" xfId="15642"/>
    <cellStyle name="20 % - Markeringsfarve1 2 6 2 2 3 4" xfId="27000"/>
    <cellStyle name="20 % - Markeringsfarve1 2 6 2 2 4" xfId="6497"/>
    <cellStyle name="20 % - Markeringsfarve1 2 6 2 2 4 2" xfId="17305"/>
    <cellStyle name="20 % - Markeringsfarve1 2 6 2 2 4 3" xfId="28679"/>
    <cellStyle name="20 % - Markeringsfarve1 2 6 2 2 5" xfId="12320"/>
    <cellStyle name="20 % - Markeringsfarve1 2 6 2 2 6" xfId="23678"/>
    <cellStyle name="20 % - Markeringsfarve1 2 6 2 3" xfId="2340"/>
    <cellStyle name="20 % - Markeringsfarve1 2 6 2 3 2" xfId="7328"/>
    <cellStyle name="20 % - Markeringsfarve1 2 6 2 3 2 2" xfId="18135"/>
    <cellStyle name="20 % - Markeringsfarve1 2 6 2 3 2 3" xfId="29509"/>
    <cellStyle name="20 % - Markeringsfarve1 2 6 2 3 3" xfId="13150"/>
    <cellStyle name="20 % - Markeringsfarve1 2 6 2 3 4" xfId="24508"/>
    <cellStyle name="20 % - Markeringsfarve1 2 6 2 4" xfId="4004"/>
    <cellStyle name="20 % - Markeringsfarve1 2 6 2 4 2" xfId="8989"/>
    <cellStyle name="20 % - Markeringsfarve1 2 6 2 4 2 2" xfId="19796"/>
    <cellStyle name="20 % - Markeringsfarve1 2 6 2 4 2 3" xfId="31170"/>
    <cellStyle name="20 % - Markeringsfarve1 2 6 2 4 3" xfId="14811"/>
    <cellStyle name="20 % - Markeringsfarve1 2 6 2 4 4" xfId="26169"/>
    <cellStyle name="20 % - Markeringsfarve1 2 6 2 5" xfId="5666"/>
    <cellStyle name="20 % - Markeringsfarve1 2 6 2 5 2" xfId="16474"/>
    <cellStyle name="20 % - Markeringsfarve1 2 6 2 5 3" xfId="27848"/>
    <cellStyle name="20 % - Markeringsfarve1 2 6 2 6" xfId="10653"/>
    <cellStyle name="20 % - Markeringsfarve1 2 6 2 6 2" xfId="21460"/>
    <cellStyle name="20 % - Markeringsfarve1 2 6 2 6 3" xfId="32834"/>
    <cellStyle name="20 % - Markeringsfarve1 2 6 2 7" xfId="11487"/>
    <cellStyle name="20 % - Markeringsfarve1 2 6 2 8" xfId="22293"/>
    <cellStyle name="20 % - Markeringsfarve1 2 6 2 9" xfId="22847"/>
    <cellStyle name="20 % - Markeringsfarve1 2 6 3" xfId="943"/>
    <cellStyle name="20 % - Markeringsfarve1 2 6 3 2" xfId="1777"/>
    <cellStyle name="20 % - Markeringsfarve1 2 6 3 2 2" xfId="3445"/>
    <cellStyle name="20 % - Markeringsfarve1 2 6 3 2 2 2" xfId="8433"/>
    <cellStyle name="20 % - Markeringsfarve1 2 6 3 2 2 2 2" xfId="19240"/>
    <cellStyle name="20 % - Markeringsfarve1 2 6 3 2 2 2 3" xfId="30614"/>
    <cellStyle name="20 % - Markeringsfarve1 2 6 3 2 2 3" xfId="14255"/>
    <cellStyle name="20 % - Markeringsfarve1 2 6 3 2 2 4" xfId="25613"/>
    <cellStyle name="20 % - Markeringsfarve1 2 6 3 2 3" xfId="5109"/>
    <cellStyle name="20 % - Markeringsfarve1 2 6 3 2 3 2" xfId="10094"/>
    <cellStyle name="20 % - Markeringsfarve1 2 6 3 2 3 2 2" xfId="20901"/>
    <cellStyle name="20 % - Markeringsfarve1 2 6 3 2 3 2 3" xfId="32275"/>
    <cellStyle name="20 % - Markeringsfarve1 2 6 3 2 3 3" xfId="15916"/>
    <cellStyle name="20 % - Markeringsfarve1 2 6 3 2 3 4" xfId="27274"/>
    <cellStyle name="20 % - Markeringsfarve1 2 6 3 2 4" xfId="6771"/>
    <cellStyle name="20 % - Markeringsfarve1 2 6 3 2 4 2" xfId="17579"/>
    <cellStyle name="20 % - Markeringsfarve1 2 6 3 2 4 3" xfId="28953"/>
    <cellStyle name="20 % - Markeringsfarve1 2 6 3 2 5" xfId="12594"/>
    <cellStyle name="20 % - Markeringsfarve1 2 6 3 2 6" xfId="23952"/>
    <cellStyle name="20 % - Markeringsfarve1 2 6 3 3" xfId="2614"/>
    <cellStyle name="20 % - Markeringsfarve1 2 6 3 3 2" xfId="7602"/>
    <cellStyle name="20 % - Markeringsfarve1 2 6 3 3 2 2" xfId="18409"/>
    <cellStyle name="20 % - Markeringsfarve1 2 6 3 3 2 3" xfId="29783"/>
    <cellStyle name="20 % - Markeringsfarve1 2 6 3 3 3" xfId="13424"/>
    <cellStyle name="20 % - Markeringsfarve1 2 6 3 3 4" xfId="24782"/>
    <cellStyle name="20 % - Markeringsfarve1 2 6 3 4" xfId="4278"/>
    <cellStyle name="20 % - Markeringsfarve1 2 6 3 4 2" xfId="9263"/>
    <cellStyle name="20 % - Markeringsfarve1 2 6 3 4 2 2" xfId="20070"/>
    <cellStyle name="20 % - Markeringsfarve1 2 6 3 4 2 3" xfId="31444"/>
    <cellStyle name="20 % - Markeringsfarve1 2 6 3 4 3" xfId="15085"/>
    <cellStyle name="20 % - Markeringsfarve1 2 6 3 4 4" xfId="26443"/>
    <cellStyle name="20 % - Markeringsfarve1 2 6 3 5" xfId="5940"/>
    <cellStyle name="20 % - Markeringsfarve1 2 6 3 5 2" xfId="16748"/>
    <cellStyle name="20 % - Markeringsfarve1 2 6 3 5 3" xfId="28122"/>
    <cellStyle name="20 % - Markeringsfarve1 2 6 3 6" xfId="10927"/>
    <cellStyle name="20 % - Markeringsfarve1 2 6 3 6 2" xfId="21734"/>
    <cellStyle name="20 % - Markeringsfarve1 2 6 3 6 3" xfId="33108"/>
    <cellStyle name="20 % - Markeringsfarve1 2 6 3 7" xfId="11762"/>
    <cellStyle name="20 % - Markeringsfarve1 2 6 3 8" xfId="23121"/>
    <cellStyle name="20 % - Markeringsfarve1 2 6 4" xfId="1224"/>
    <cellStyle name="20 % - Markeringsfarve1 2 6 4 2" xfId="2892"/>
    <cellStyle name="20 % - Markeringsfarve1 2 6 4 2 2" xfId="7880"/>
    <cellStyle name="20 % - Markeringsfarve1 2 6 4 2 2 2" xfId="18687"/>
    <cellStyle name="20 % - Markeringsfarve1 2 6 4 2 2 3" xfId="30061"/>
    <cellStyle name="20 % - Markeringsfarve1 2 6 4 2 3" xfId="13702"/>
    <cellStyle name="20 % - Markeringsfarve1 2 6 4 2 4" xfId="25060"/>
    <cellStyle name="20 % - Markeringsfarve1 2 6 4 3" xfId="4556"/>
    <cellStyle name="20 % - Markeringsfarve1 2 6 4 3 2" xfId="9541"/>
    <cellStyle name="20 % - Markeringsfarve1 2 6 4 3 2 2" xfId="20348"/>
    <cellStyle name="20 % - Markeringsfarve1 2 6 4 3 2 3" xfId="31722"/>
    <cellStyle name="20 % - Markeringsfarve1 2 6 4 3 3" xfId="15363"/>
    <cellStyle name="20 % - Markeringsfarve1 2 6 4 3 4" xfId="26721"/>
    <cellStyle name="20 % - Markeringsfarve1 2 6 4 4" xfId="6218"/>
    <cellStyle name="20 % - Markeringsfarve1 2 6 4 4 2" xfId="17026"/>
    <cellStyle name="20 % - Markeringsfarve1 2 6 4 4 3" xfId="28400"/>
    <cellStyle name="20 % - Markeringsfarve1 2 6 4 5" xfId="12041"/>
    <cellStyle name="20 % - Markeringsfarve1 2 6 4 6" xfId="23399"/>
    <cellStyle name="20 % - Markeringsfarve1 2 6 5" xfId="2062"/>
    <cellStyle name="20 % - Markeringsfarve1 2 6 5 2" xfId="7050"/>
    <cellStyle name="20 % - Markeringsfarve1 2 6 5 2 2" xfId="17858"/>
    <cellStyle name="20 % - Markeringsfarve1 2 6 5 2 3" xfId="29232"/>
    <cellStyle name="20 % - Markeringsfarve1 2 6 5 3" xfId="12873"/>
    <cellStyle name="20 % - Markeringsfarve1 2 6 5 4" xfId="24231"/>
    <cellStyle name="20 % - Markeringsfarve1 2 6 6" xfId="3727"/>
    <cellStyle name="20 % - Markeringsfarve1 2 6 6 2" xfId="8712"/>
    <cellStyle name="20 % - Markeringsfarve1 2 6 6 2 2" xfId="19519"/>
    <cellStyle name="20 % - Markeringsfarve1 2 6 6 2 3" xfId="30893"/>
    <cellStyle name="20 % - Markeringsfarve1 2 6 6 3" xfId="14534"/>
    <cellStyle name="20 % - Markeringsfarve1 2 6 6 4" xfId="25892"/>
    <cellStyle name="20 % - Markeringsfarve1 2 6 7" xfId="5388"/>
    <cellStyle name="20 % - Markeringsfarve1 2 6 7 2" xfId="16197"/>
    <cellStyle name="20 % - Markeringsfarve1 2 6 7 3" xfId="27571"/>
    <cellStyle name="20 % - Markeringsfarve1 2 6 8" xfId="10373"/>
    <cellStyle name="20 % - Markeringsfarve1 2 6 8 2" xfId="21180"/>
    <cellStyle name="20 % - Markeringsfarve1 2 6 8 3" xfId="32554"/>
    <cellStyle name="20 % - Markeringsfarve1 2 6 9" xfId="11207"/>
    <cellStyle name="20 % - Markeringsfarve1 2 7" xfId="448"/>
    <cellStyle name="20 % - Markeringsfarve1 2 7 2" xfId="1285"/>
    <cellStyle name="20 % - Markeringsfarve1 2 7 2 2" xfId="2953"/>
    <cellStyle name="20 % - Markeringsfarve1 2 7 2 2 2" xfId="7941"/>
    <cellStyle name="20 % - Markeringsfarve1 2 7 2 2 2 2" xfId="18748"/>
    <cellStyle name="20 % - Markeringsfarve1 2 7 2 2 2 3" xfId="30122"/>
    <cellStyle name="20 % - Markeringsfarve1 2 7 2 2 3" xfId="13763"/>
    <cellStyle name="20 % - Markeringsfarve1 2 7 2 2 4" xfId="25121"/>
    <cellStyle name="20 % - Markeringsfarve1 2 7 2 3" xfId="4617"/>
    <cellStyle name="20 % - Markeringsfarve1 2 7 2 3 2" xfId="9602"/>
    <cellStyle name="20 % - Markeringsfarve1 2 7 2 3 2 2" xfId="20409"/>
    <cellStyle name="20 % - Markeringsfarve1 2 7 2 3 2 3" xfId="31783"/>
    <cellStyle name="20 % - Markeringsfarve1 2 7 2 3 3" xfId="15424"/>
    <cellStyle name="20 % - Markeringsfarve1 2 7 2 3 4" xfId="26782"/>
    <cellStyle name="20 % - Markeringsfarve1 2 7 2 4" xfId="6279"/>
    <cellStyle name="20 % - Markeringsfarve1 2 7 2 4 2" xfId="17087"/>
    <cellStyle name="20 % - Markeringsfarve1 2 7 2 4 3" xfId="28461"/>
    <cellStyle name="20 % - Markeringsfarve1 2 7 2 5" xfId="12102"/>
    <cellStyle name="20 % - Markeringsfarve1 2 7 2 6" xfId="23460"/>
    <cellStyle name="20 % - Markeringsfarve1 2 7 3" xfId="2124"/>
    <cellStyle name="20 % - Markeringsfarve1 2 7 3 2" xfId="7112"/>
    <cellStyle name="20 % - Markeringsfarve1 2 7 3 2 2" xfId="17919"/>
    <cellStyle name="20 % - Markeringsfarve1 2 7 3 2 3" xfId="29293"/>
    <cellStyle name="20 % - Markeringsfarve1 2 7 3 3" xfId="12934"/>
    <cellStyle name="20 % - Markeringsfarve1 2 7 3 4" xfId="24292"/>
    <cellStyle name="20 % - Markeringsfarve1 2 7 4" xfId="3788"/>
    <cellStyle name="20 % - Markeringsfarve1 2 7 4 2" xfId="8773"/>
    <cellStyle name="20 % - Markeringsfarve1 2 7 4 2 2" xfId="19580"/>
    <cellStyle name="20 % - Markeringsfarve1 2 7 4 2 3" xfId="30954"/>
    <cellStyle name="20 % - Markeringsfarve1 2 7 4 3" xfId="14595"/>
    <cellStyle name="20 % - Markeringsfarve1 2 7 4 4" xfId="25953"/>
    <cellStyle name="20 % - Markeringsfarve1 2 7 5" xfId="5450"/>
    <cellStyle name="20 % - Markeringsfarve1 2 7 5 2" xfId="16258"/>
    <cellStyle name="20 % - Markeringsfarve1 2 7 5 3" xfId="27632"/>
    <cellStyle name="20 % - Markeringsfarve1 2 7 6" xfId="10429"/>
    <cellStyle name="20 % - Markeringsfarve1 2 7 6 2" xfId="21236"/>
    <cellStyle name="20 % - Markeringsfarve1 2 7 6 3" xfId="32610"/>
    <cellStyle name="20 % - Markeringsfarve1 2 7 7" xfId="11269"/>
    <cellStyle name="20 % - Markeringsfarve1 2 7 8" xfId="22075"/>
    <cellStyle name="20 % - Markeringsfarve1 2 7 9" xfId="22629"/>
    <cellStyle name="20 % - Markeringsfarve1 2 8" xfId="725"/>
    <cellStyle name="20 % - Markeringsfarve1 2 8 2" xfId="1559"/>
    <cellStyle name="20 % - Markeringsfarve1 2 8 2 2" xfId="3227"/>
    <cellStyle name="20 % - Markeringsfarve1 2 8 2 2 2" xfId="8215"/>
    <cellStyle name="20 % - Markeringsfarve1 2 8 2 2 2 2" xfId="19022"/>
    <cellStyle name="20 % - Markeringsfarve1 2 8 2 2 2 3" xfId="30396"/>
    <cellStyle name="20 % - Markeringsfarve1 2 8 2 2 3" xfId="14037"/>
    <cellStyle name="20 % - Markeringsfarve1 2 8 2 2 4" xfId="25395"/>
    <cellStyle name="20 % - Markeringsfarve1 2 8 2 3" xfId="4891"/>
    <cellStyle name="20 % - Markeringsfarve1 2 8 2 3 2" xfId="9876"/>
    <cellStyle name="20 % - Markeringsfarve1 2 8 2 3 2 2" xfId="20683"/>
    <cellStyle name="20 % - Markeringsfarve1 2 8 2 3 2 3" xfId="32057"/>
    <cellStyle name="20 % - Markeringsfarve1 2 8 2 3 3" xfId="15698"/>
    <cellStyle name="20 % - Markeringsfarve1 2 8 2 3 4" xfId="27056"/>
    <cellStyle name="20 % - Markeringsfarve1 2 8 2 4" xfId="6553"/>
    <cellStyle name="20 % - Markeringsfarve1 2 8 2 4 2" xfId="17361"/>
    <cellStyle name="20 % - Markeringsfarve1 2 8 2 4 3" xfId="28735"/>
    <cellStyle name="20 % - Markeringsfarve1 2 8 2 5" xfId="12376"/>
    <cellStyle name="20 % - Markeringsfarve1 2 8 2 6" xfId="23734"/>
    <cellStyle name="20 % - Markeringsfarve1 2 8 3" xfId="2396"/>
    <cellStyle name="20 % - Markeringsfarve1 2 8 3 2" xfId="7384"/>
    <cellStyle name="20 % - Markeringsfarve1 2 8 3 2 2" xfId="18191"/>
    <cellStyle name="20 % - Markeringsfarve1 2 8 3 2 3" xfId="29565"/>
    <cellStyle name="20 % - Markeringsfarve1 2 8 3 3" xfId="13206"/>
    <cellStyle name="20 % - Markeringsfarve1 2 8 3 4" xfId="24564"/>
    <cellStyle name="20 % - Markeringsfarve1 2 8 4" xfId="4060"/>
    <cellStyle name="20 % - Markeringsfarve1 2 8 4 2" xfId="9045"/>
    <cellStyle name="20 % - Markeringsfarve1 2 8 4 2 2" xfId="19852"/>
    <cellStyle name="20 % - Markeringsfarve1 2 8 4 2 3" xfId="31226"/>
    <cellStyle name="20 % - Markeringsfarve1 2 8 4 3" xfId="14867"/>
    <cellStyle name="20 % - Markeringsfarve1 2 8 4 4" xfId="26225"/>
    <cellStyle name="20 % - Markeringsfarve1 2 8 5" xfId="5722"/>
    <cellStyle name="20 % - Markeringsfarve1 2 8 5 2" xfId="16530"/>
    <cellStyle name="20 % - Markeringsfarve1 2 8 5 3" xfId="27904"/>
    <cellStyle name="20 % - Markeringsfarve1 2 8 6" xfId="10709"/>
    <cellStyle name="20 % - Markeringsfarve1 2 8 6 2" xfId="21516"/>
    <cellStyle name="20 % - Markeringsfarve1 2 8 6 3" xfId="32890"/>
    <cellStyle name="20 % - Markeringsfarve1 2 8 7" xfId="11544"/>
    <cellStyle name="20 % - Markeringsfarve1 2 8 8" xfId="22903"/>
    <cellStyle name="20 % - Markeringsfarve1 2 9" xfId="1006"/>
    <cellStyle name="20 % - Markeringsfarve1 2 9 2" xfId="2674"/>
    <cellStyle name="20 % - Markeringsfarve1 2 9 2 2" xfId="7662"/>
    <cellStyle name="20 % - Markeringsfarve1 2 9 2 2 2" xfId="18469"/>
    <cellStyle name="20 % - Markeringsfarve1 2 9 2 2 3" xfId="29843"/>
    <cellStyle name="20 % - Markeringsfarve1 2 9 2 3" xfId="13484"/>
    <cellStyle name="20 % - Markeringsfarve1 2 9 2 4" xfId="24842"/>
    <cellStyle name="20 % - Markeringsfarve1 2 9 3" xfId="4338"/>
    <cellStyle name="20 % - Markeringsfarve1 2 9 3 2" xfId="9323"/>
    <cellStyle name="20 % - Markeringsfarve1 2 9 3 2 2" xfId="20130"/>
    <cellStyle name="20 % - Markeringsfarve1 2 9 3 2 3" xfId="31504"/>
    <cellStyle name="20 % - Markeringsfarve1 2 9 3 3" xfId="15145"/>
    <cellStyle name="20 % - Markeringsfarve1 2 9 3 4" xfId="26503"/>
    <cellStyle name="20 % - Markeringsfarve1 2 9 4" xfId="6000"/>
    <cellStyle name="20 % - Markeringsfarve1 2 9 4 2" xfId="16808"/>
    <cellStyle name="20 % - Markeringsfarve1 2 9 4 3" xfId="28182"/>
    <cellStyle name="20 % - Markeringsfarve1 2 9 5" xfId="11823"/>
    <cellStyle name="20 % - Markeringsfarve1 2 9 6" xfId="23181"/>
    <cellStyle name="20 % - Markeringsfarve1 3" xfId="115"/>
    <cellStyle name="20 % - Markeringsfarve1 3 10" xfId="21838"/>
    <cellStyle name="20 % - Markeringsfarve1 3 11" xfId="22391"/>
    <cellStyle name="20 % - Markeringsfarve1 3 12" xfId="33211"/>
    <cellStyle name="20 % - Markeringsfarve1 3 13" xfId="33484"/>
    <cellStyle name="20 % - Markeringsfarve1 3 14" xfId="33755"/>
    <cellStyle name="20 % - Markeringsfarve1 3 2" xfId="490"/>
    <cellStyle name="20 % - Markeringsfarve1 3 2 2" xfId="1327"/>
    <cellStyle name="20 % - Markeringsfarve1 3 2 2 2" xfId="2995"/>
    <cellStyle name="20 % - Markeringsfarve1 3 2 2 2 2" xfId="7983"/>
    <cellStyle name="20 % - Markeringsfarve1 3 2 2 2 2 2" xfId="18790"/>
    <cellStyle name="20 % - Markeringsfarve1 3 2 2 2 2 3" xfId="30164"/>
    <cellStyle name="20 % - Markeringsfarve1 3 2 2 2 3" xfId="13805"/>
    <cellStyle name="20 % - Markeringsfarve1 3 2 2 2 4" xfId="25163"/>
    <cellStyle name="20 % - Markeringsfarve1 3 2 2 3" xfId="4659"/>
    <cellStyle name="20 % - Markeringsfarve1 3 2 2 3 2" xfId="9644"/>
    <cellStyle name="20 % - Markeringsfarve1 3 2 2 3 2 2" xfId="20451"/>
    <cellStyle name="20 % - Markeringsfarve1 3 2 2 3 2 3" xfId="31825"/>
    <cellStyle name="20 % - Markeringsfarve1 3 2 2 3 3" xfId="15466"/>
    <cellStyle name="20 % - Markeringsfarve1 3 2 2 3 4" xfId="26824"/>
    <cellStyle name="20 % - Markeringsfarve1 3 2 2 4" xfId="6321"/>
    <cellStyle name="20 % - Markeringsfarve1 3 2 2 4 2" xfId="17129"/>
    <cellStyle name="20 % - Markeringsfarve1 3 2 2 4 3" xfId="28503"/>
    <cellStyle name="20 % - Markeringsfarve1 3 2 2 5" xfId="12144"/>
    <cellStyle name="20 % - Markeringsfarve1 3 2 2 6" xfId="23502"/>
    <cellStyle name="20 % - Markeringsfarve1 3 2 3" xfId="2166"/>
    <cellStyle name="20 % - Markeringsfarve1 3 2 3 2" xfId="7154"/>
    <cellStyle name="20 % - Markeringsfarve1 3 2 3 2 2" xfId="17961"/>
    <cellStyle name="20 % - Markeringsfarve1 3 2 3 2 3" xfId="29335"/>
    <cellStyle name="20 % - Markeringsfarve1 3 2 3 3" xfId="12976"/>
    <cellStyle name="20 % - Markeringsfarve1 3 2 3 4" xfId="24334"/>
    <cellStyle name="20 % - Markeringsfarve1 3 2 4" xfId="3830"/>
    <cellStyle name="20 % - Markeringsfarve1 3 2 4 2" xfId="8815"/>
    <cellStyle name="20 % - Markeringsfarve1 3 2 4 2 2" xfId="19622"/>
    <cellStyle name="20 % - Markeringsfarve1 3 2 4 2 3" xfId="30996"/>
    <cellStyle name="20 % - Markeringsfarve1 3 2 4 3" xfId="14637"/>
    <cellStyle name="20 % - Markeringsfarve1 3 2 4 4" xfId="25995"/>
    <cellStyle name="20 % - Markeringsfarve1 3 2 5" xfId="5492"/>
    <cellStyle name="20 % - Markeringsfarve1 3 2 5 2" xfId="16300"/>
    <cellStyle name="20 % - Markeringsfarve1 3 2 5 3" xfId="27674"/>
    <cellStyle name="20 % - Markeringsfarve1 3 2 6" xfId="10477"/>
    <cellStyle name="20 % - Markeringsfarve1 3 2 6 2" xfId="21284"/>
    <cellStyle name="20 % - Markeringsfarve1 3 2 6 3" xfId="32658"/>
    <cellStyle name="20 % - Markeringsfarve1 3 2 7" xfId="11311"/>
    <cellStyle name="20 % - Markeringsfarve1 3 2 8" xfId="22117"/>
    <cellStyle name="20 % - Markeringsfarve1 3 2 9" xfId="22671"/>
    <cellStyle name="20 % - Markeringsfarve1 3 3" xfId="767"/>
    <cellStyle name="20 % - Markeringsfarve1 3 3 2" xfId="1601"/>
    <cellStyle name="20 % - Markeringsfarve1 3 3 2 2" xfId="3269"/>
    <cellStyle name="20 % - Markeringsfarve1 3 3 2 2 2" xfId="8257"/>
    <cellStyle name="20 % - Markeringsfarve1 3 3 2 2 2 2" xfId="19064"/>
    <cellStyle name="20 % - Markeringsfarve1 3 3 2 2 2 3" xfId="30438"/>
    <cellStyle name="20 % - Markeringsfarve1 3 3 2 2 3" xfId="14079"/>
    <cellStyle name="20 % - Markeringsfarve1 3 3 2 2 4" xfId="25437"/>
    <cellStyle name="20 % - Markeringsfarve1 3 3 2 3" xfId="4933"/>
    <cellStyle name="20 % - Markeringsfarve1 3 3 2 3 2" xfId="9918"/>
    <cellStyle name="20 % - Markeringsfarve1 3 3 2 3 2 2" xfId="20725"/>
    <cellStyle name="20 % - Markeringsfarve1 3 3 2 3 2 3" xfId="32099"/>
    <cellStyle name="20 % - Markeringsfarve1 3 3 2 3 3" xfId="15740"/>
    <cellStyle name="20 % - Markeringsfarve1 3 3 2 3 4" xfId="27098"/>
    <cellStyle name="20 % - Markeringsfarve1 3 3 2 4" xfId="6595"/>
    <cellStyle name="20 % - Markeringsfarve1 3 3 2 4 2" xfId="17403"/>
    <cellStyle name="20 % - Markeringsfarve1 3 3 2 4 3" xfId="28777"/>
    <cellStyle name="20 % - Markeringsfarve1 3 3 2 5" xfId="12418"/>
    <cellStyle name="20 % - Markeringsfarve1 3 3 2 6" xfId="23776"/>
    <cellStyle name="20 % - Markeringsfarve1 3 3 3" xfId="2438"/>
    <cellStyle name="20 % - Markeringsfarve1 3 3 3 2" xfId="7426"/>
    <cellStyle name="20 % - Markeringsfarve1 3 3 3 2 2" xfId="18233"/>
    <cellStyle name="20 % - Markeringsfarve1 3 3 3 2 3" xfId="29607"/>
    <cellStyle name="20 % - Markeringsfarve1 3 3 3 3" xfId="13248"/>
    <cellStyle name="20 % - Markeringsfarve1 3 3 3 4" xfId="24606"/>
    <cellStyle name="20 % - Markeringsfarve1 3 3 4" xfId="4102"/>
    <cellStyle name="20 % - Markeringsfarve1 3 3 4 2" xfId="9087"/>
    <cellStyle name="20 % - Markeringsfarve1 3 3 4 2 2" xfId="19894"/>
    <cellStyle name="20 % - Markeringsfarve1 3 3 4 2 3" xfId="31268"/>
    <cellStyle name="20 % - Markeringsfarve1 3 3 4 3" xfId="14909"/>
    <cellStyle name="20 % - Markeringsfarve1 3 3 4 4" xfId="26267"/>
    <cellStyle name="20 % - Markeringsfarve1 3 3 5" xfId="5764"/>
    <cellStyle name="20 % - Markeringsfarve1 3 3 5 2" xfId="16572"/>
    <cellStyle name="20 % - Markeringsfarve1 3 3 5 3" xfId="27946"/>
    <cellStyle name="20 % - Markeringsfarve1 3 3 6" xfId="10751"/>
    <cellStyle name="20 % - Markeringsfarve1 3 3 6 2" xfId="21558"/>
    <cellStyle name="20 % - Markeringsfarve1 3 3 6 3" xfId="32932"/>
    <cellStyle name="20 % - Markeringsfarve1 3 3 7" xfId="11586"/>
    <cellStyle name="20 % - Markeringsfarve1 3 3 8" xfId="22945"/>
    <cellStyle name="20 % - Markeringsfarve1 3 4" xfId="1048"/>
    <cellStyle name="20 % - Markeringsfarve1 3 4 2" xfId="2716"/>
    <cellStyle name="20 % - Markeringsfarve1 3 4 2 2" xfId="7704"/>
    <cellStyle name="20 % - Markeringsfarve1 3 4 2 2 2" xfId="18511"/>
    <cellStyle name="20 % - Markeringsfarve1 3 4 2 2 3" xfId="29885"/>
    <cellStyle name="20 % - Markeringsfarve1 3 4 2 3" xfId="13526"/>
    <cellStyle name="20 % - Markeringsfarve1 3 4 2 4" xfId="24884"/>
    <cellStyle name="20 % - Markeringsfarve1 3 4 3" xfId="4380"/>
    <cellStyle name="20 % - Markeringsfarve1 3 4 3 2" xfId="9365"/>
    <cellStyle name="20 % - Markeringsfarve1 3 4 3 2 2" xfId="20172"/>
    <cellStyle name="20 % - Markeringsfarve1 3 4 3 2 3" xfId="31546"/>
    <cellStyle name="20 % - Markeringsfarve1 3 4 3 3" xfId="15187"/>
    <cellStyle name="20 % - Markeringsfarve1 3 4 3 4" xfId="26545"/>
    <cellStyle name="20 % - Markeringsfarve1 3 4 4" xfId="6042"/>
    <cellStyle name="20 % - Markeringsfarve1 3 4 4 2" xfId="16850"/>
    <cellStyle name="20 % - Markeringsfarve1 3 4 4 3" xfId="28224"/>
    <cellStyle name="20 % - Markeringsfarve1 3 4 5" xfId="11865"/>
    <cellStyle name="20 % - Markeringsfarve1 3 4 6" xfId="23223"/>
    <cellStyle name="20 % - Markeringsfarve1 3 5" xfId="1886"/>
    <cellStyle name="20 % - Markeringsfarve1 3 5 2" xfId="6874"/>
    <cellStyle name="20 % - Markeringsfarve1 3 5 2 2" xfId="17682"/>
    <cellStyle name="20 % - Markeringsfarve1 3 5 2 3" xfId="29056"/>
    <cellStyle name="20 % - Markeringsfarve1 3 5 3" xfId="12697"/>
    <cellStyle name="20 % - Markeringsfarve1 3 5 4" xfId="24055"/>
    <cellStyle name="20 % - Markeringsfarve1 3 6" xfId="3551"/>
    <cellStyle name="20 % - Markeringsfarve1 3 6 2" xfId="8536"/>
    <cellStyle name="20 % - Markeringsfarve1 3 6 2 2" xfId="19343"/>
    <cellStyle name="20 % - Markeringsfarve1 3 6 2 3" xfId="30717"/>
    <cellStyle name="20 % - Markeringsfarve1 3 6 3" xfId="14358"/>
    <cellStyle name="20 % - Markeringsfarve1 3 6 4" xfId="25716"/>
    <cellStyle name="20 % - Markeringsfarve1 3 7" xfId="5212"/>
    <cellStyle name="20 % - Markeringsfarve1 3 7 2" xfId="16021"/>
    <cellStyle name="20 % - Markeringsfarve1 3 7 3" xfId="27395"/>
    <cellStyle name="20 % - Markeringsfarve1 3 8" xfId="10197"/>
    <cellStyle name="20 % - Markeringsfarve1 3 8 2" xfId="21004"/>
    <cellStyle name="20 % - Markeringsfarve1 3 8 3" xfId="32378"/>
    <cellStyle name="20 % - Markeringsfarve1 3 9" xfId="11031"/>
    <cellStyle name="20 % - Markeringsfarve1 4" xfId="168"/>
    <cellStyle name="20 % - Markeringsfarve1 4 10" xfId="21891"/>
    <cellStyle name="20 % - Markeringsfarve1 4 11" xfId="22444"/>
    <cellStyle name="20 % - Markeringsfarve1 4 12" xfId="33264"/>
    <cellStyle name="20 % - Markeringsfarve1 4 13" xfId="33539"/>
    <cellStyle name="20 % - Markeringsfarve1 4 14" xfId="33810"/>
    <cellStyle name="20 % - Markeringsfarve1 4 2" xfId="543"/>
    <cellStyle name="20 % - Markeringsfarve1 4 2 2" xfId="1380"/>
    <cellStyle name="20 % - Markeringsfarve1 4 2 2 2" xfId="3048"/>
    <cellStyle name="20 % - Markeringsfarve1 4 2 2 2 2" xfId="8036"/>
    <cellStyle name="20 % - Markeringsfarve1 4 2 2 2 2 2" xfId="18843"/>
    <cellStyle name="20 % - Markeringsfarve1 4 2 2 2 2 3" xfId="30217"/>
    <cellStyle name="20 % - Markeringsfarve1 4 2 2 2 3" xfId="13858"/>
    <cellStyle name="20 % - Markeringsfarve1 4 2 2 2 4" xfId="25216"/>
    <cellStyle name="20 % - Markeringsfarve1 4 2 2 3" xfId="4712"/>
    <cellStyle name="20 % - Markeringsfarve1 4 2 2 3 2" xfId="9697"/>
    <cellStyle name="20 % - Markeringsfarve1 4 2 2 3 2 2" xfId="20504"/>
    <cellStyle name="20 % - Markeringsfarve1 4 2 2 3 2 3" xfId="31878"/>
    <cellStyle name="20 % - Markeringsfarve1 4 2 2 3 3" xfId="15519"/>
    <cellStyle name="20 % - Markeringsfarve1 4 2 2 3 4" xfId="26877"/>
    <cellStyle name="20 % - Markeringsfarve1 4 2 2 4" xfId="6374"/>
    <cellStyle name="20 % - Markeringsfarve1 4 2 2 4 2" xfId="17182"/>
    <cellStyle name="20 % - Markeringsfarve1 4 2 2 4 3" xfId="28556"/>
    <cellStyle name="20 % - Markeringsfarve1 4 2 2 5" xfId="12197"/>
    <cellStyle name="20 % - Markeringsfarve1 4 2 2 6" xfId="23555"/>
    <cellStyle name="20 % - Markeringsfarve1 4 2 3" xfId="2217"/>
    <cellStyle name="20 % - Markeringsfarve1 4 2 3 2" xfId="7205"/>
    <cellStyle name="20 % - Markeringsfarve1 4 2 3 2 2" xfId="18012"/>
    <cellStyle name="20 % - Markeringsfarve1 4 2 3 2 3" xfId="29386"/>
    <cellStyle name="20 % - Markeringsfarve1 4 2 3 3" xfId="13027"/>
    <cellStyle name="20 % - Markeringsfarve1 4 2 3 4" xfId="24385"/>
    <cellStyle name="20 % - Markeringsfarve1 4 2 4" xfId="3881"/>
    <cellStyle name="20 % - Markeringsfarve1 4 2 4 2" xfId="8866"/>
    <cellStyle name="20 % - Markeringsfarve1 4 2 4 2 2" xfId="19673"/>
    <cellStyle name="20 % - Markeringsfarve1 4 2 4 2 3" xfId="31047"/>
    <cellStyle name="20 % - Markeringsfarve1 4 2 4 3" xfId="14688"/>
    <cellStyle name="20 % - Markeringsfarve1 4 2 4 4" xfId="26046"/>
    <cellStyle name="20 % - Markeringsfarve1 4 2 5" xfId="5543"/>
    <cellStyle name="20 % - Markeringsfarve1 4 2 5 2" xfId="16351"/>
    <cellStyle name="20 % - Markeringsfarve1 4 2 5 3" xfId="27725"/>
    <cellStyle name="20 % - Markeringsfarve1 4 2 6" xfId="10530"/>
    <cellStyle name="20 % - Markeringsfarve1 4 2 6 2" xfId="21337"/>
    <cellStyle name="20 % - Markeringsfarve1 4 2 6 3" xfId="32711"/>
    <cellStyle name="20 % - Markeringsfarve1 4 2 7" xfId="11364"/>
    <cellStyle name="20 % - Markeringsfarve1 4 2 8" xfId="22170"/>
    <cellStyle name="20 % - Markeringsfarve1 4 2 9" xfId="22724"/>
    <cellStyle name="20 % - Markeringsfarve1 4 3" xfId="820"/>
    <cellStyle name="20 % - Markeringsfarve1 4 3 2" xfId="1654"/>
    <cellStyle name="20 % - Markeringsfarve1 4 3 2 2" xfId="3322"/>
    <cellStyle name="20 % - Markeringsfarve1 4 3 2 2 2" xfId="8310"/>
    <cellStyle name="20 % - Markeringsfarve1 4 3 2 2 2 2" xfId="19117"/>
    <cellStyle name="20 % - Markeringsfarve1 4 3 2 2 2 3" xfId="30491"/>
    <cellStyle name="20 % - Markeringsfarve1 4 3 2 2 3" xfId="14132"/>
    <cellStyle name="20 % - Markeringsfarve1 4 3 2 2 4" xfId="25490"/>
    <cellStyle name="20 % - Markeringsfarve1 4 3 2 3" xfId="4986"/>
    <cellStyle name="20 % - Markeringsfarve1 4 3 2 3 2" xfId="9971"/>
    <cellStyle name="20 % - Markeringsfarve1 4 3 2 3 2 2" xfId="20778"/>
    <cellStyle name="20 % - Markeringsfarve1 4 3 2 3 2 3" xfId="32152"/>
    <cellStyle name="20 % - Markeringsfarve1 4 3 2 3 3" xfId="15793"/>
    <cellStyle name="20 % - Markeringsfarve1 4 3 2 3 4" xfId="27151"/>
    <cellStyle name="20 % - Markeringsfarve1 4 3 2 4" xfId="6648"/>
    <cellStyle name="20 % - Markeringsfarve1 4 3 2 4 2" xfId="17456"/>
    <cellStyle name="20 % - Markeringsfarve1 4 3 2 4 3" xfId="28830"/>
    <cellStyle name="20 % - Markeringsfarve1 4 3 2 5" xfId="12471"/>
    <cellStyle name="20 % - Markeringsfarve1 4 3 2 6" xfId="23829"/>
    <cellStyle name="20 % - Markeringsfarve1 4 3 3" xfId="2491"/>
    <cellStyle name="20 % - Markeringsfarve1 4 3 3 2" xfId="7479"/>
    <cellStyle name="20 % - Markeringsfarve1 4 3 3 2 2" xfId="18286"/>
    <cellStyle name="20 % - Markeringsfarve1 4 3 3 2 3" xfId="29660"/>
    <cellStyle name="20 % - Markeringsfarve1 4 3 3 3" xfId="13301"/>
    <cellStyle name="20 % - Markeringsfarve1 4 3 3 4" xfId="24659"/>
    <cellStyle name="20 % - Markeringsfarve1 4 3 4" xfId="4155"/>
    <cellStyle name="20 % - Markeringsfarve1 4 3 4 2" xfId="9140"/>
    <cellStyle name="20 % - Markeringsfarve1 4 3 4 2 2" xfId="19947"/>
    <cellStyle name="20 % - Markeringsfarve1 4 3 4 2 3" xfId="31321"/>
    <cellStyle name="20 % - Markeringsfarve1 4 3 4 3" xfId="14962"/>
    <cellStyle name="20 % - Markeringsfarve1 4 3 4 4" xfId="26320"/>
    <cellStyle name="20 % - Markeringsfarve1 4 3 5" xfId="5817"/>
    <cellStyle name="20 % - Markeringsfarve1 4 3 5 2" xfId="16625"/>
    <cellStyle name="20 % - Markeringsfarve1 4 3 5 3" xfId="27999"/>
    <cellStyle name="20 % - Markeringsfarve1 4 3 6" xfId="10804"/>
    <cellStyle name="20 % - Markeringsfarve1 4 3 6 2" xfId="21611"/>
    <cellStyle name="20 % - Markeringsfarve1 4 3 6 3" xfId="32985"/>
    <cellStyle name="20 % - Markeringsfarve1 4 3 7" xfId="11639"/>
    <cellStyle name="20 % - Markeringsfarve1 4 3 8" xfId="22998"/>
    <cellStyle name="20 % - Markeringsfarve1 4 4" xfId="1101"/>
    <cellStyle name="20 % - Markeringsfarve1 4 4 2" xfId="2769"/>
    <cellStyle name="20 % - Markeringsfarve1 4 4 2 2" xfId="7757"/>
    <cellStyle name="20 % - Markeringsfarve1 4 4 2 2 2" xfId="18564"/>
    <cellStyle name="20 % - Markeringsfarve1 4 4 2 2 3" xfId="29938"/>
    <cellStyle name="20 % - Markeringsfarve1 4 4 2 3" xfId="13579"/>
    <cellStyle name="20 % - Markeringsfarve1 4 4 2 4" xfId="24937"/>
    <cellStyle name="20 % - Markeringsfarve1 4 4 3" xfId="4433"/>
    <cellStyle name="20 % - Markeringsfarve1 4 4 3 2" xfId="9418"/>
    <cellStyle name="20 % - Markeringsfarve1 4 4 3 2 2" xfId="20225"/>
    <cellStyle name="20 % - Markeringsfarve1 4 4 3 2 3" xfId="31599"/>
    <cellStyle name="20 % - Markeringsfarve1 4 4 3 3" xfId="15240"/>
    <cellStyle name="20 % - Markeringsfarve1 4 4 3 4" xfId="26598"/>
    <cellStyle name="20 % - Markeringsfarve1 4 4 4" xfId="6095"/>
    <cellStyle name="20 % - Markeringsfarve1 4 4 4 2" xfId="16903"/>
    <cellStyle name="20 % - Markeringsfarve1 4 4 4 3" xfId="28277"/>
    <cellStyle name="20 % - Markeringsfarve1 4 4 5" xfId="11918"/>
    <cellStyle name="20 % - Markeringsfarve1 4 4 6" xfId="23276"/>
    <cellStyle name="20 % - Markeringsfarve1 4 5" xfId="1939"/>
    <cellStyle name="20 % - Markeringsfarve1 4 5 2" xfId="6927"/>
    <cellStyle name="20 % - Markeringsfarve1 4 5 2 2" xfId="17735"/>
    <cellStyle name="20 % - Markeringsfarve1 4 5 2 3" xfId="29109"/>
    <cellStyle name="20 % - Markeringsfarve1 4 5 3" xfId="12750"/>
    <cellStyle name="20 % - Markeringsfarve1 4 5 4" xfId="24108"/>
    <cellStyle name="20 % - Markeringsfarve1 4 6" xfId="3604"/>
    <cellStyle name="20 % - Markeringsfarve1 4 6 2" xfId="8589"/>
    <cellStyle name="20 % - Markeringsfarve1 4 6 2 2" xfId="19396"/>
    <cellStyle name="20 % - Markeringsfarve1 4 6 2 3" xfId="30770"/>
    <cellStyle name="20 % - Markeringsfarve1 4 6 3" xfId="14411"/>
    <cellStyle name="20 % - Markeringsfarve1 4 6 4" xfId="25769"/>
    <cellStyle name="20 % - Markeringsfarve1 4 7" xfId="5265"/>
    <cellStyle name="20 % - Markeringsfarve1 4 7 2" xfId="16074"/>
    <cellStyle name="20 % - Markeringsfarve1 4 7 3" xfId="27448"/>
    <cellStyle name="20 % - Markeringsfarve1 4 8" xfId="10250"/>
    <cellStyle name="20 % - Markeringsfarve1 4 8 2" xfId="21057"/>
    <cellStyle name="20 % - Markeringsfarve1 4 8 3" xfId="32431"/>
    <cellStyle name="20 % - Markeringsfarve1 4 9" xfId="11084"/>
    <cellStyle name="20 % - Markeringsfarve1 5" xfId="224"/>
    <cellStyle name="20 % - Markeringsfarve1 5 10" xfId="21946"/>
    <cellStyle name="20 % - Markeringsfarve1 5 11" xfId="22499"/>
    <cellStyle name="20 % - Markeringsfarve1 5 12" xfId="33319"/>
    <cellStyle name="20 % - Markeringsfarve1 5 13" xfId="33594"/>
    <cellStyle name="20 % - Markeringsfarve1 5 14" xfId="33865"/>
    <cellStyle name="20 % - Markeringsfarve1 5 2" xfId="598"/>
    <cellStyle name="20 % - Markeringsfarve1 5 2 2" xfId="1435"/>
    <cellStyle name="20 % - Markeringsfarve1 5 2 2 2" xfId="3103"/>
    <cellStyle name="20 % - Markeringsfarve1 5 2 2 2 2" xfId="8091"/>
    <cellStyle name="20 % - Markeringsfarve1 5 2 2 2 2 2" xfId="18898"/>
    <cellStyle name="20 % - Markeringsfarve1 5 2 2 2 2 3" xfId="30272"/>
    <cellStyle name="20 % - Markeringsfarve1 5 2 2 2 3" xfId="13913"/>
    <cellStyle name="20 % - Markeringsfarve1 5 2 2 2 4" xfId="25271"/>
    <cellStyle name="20 % - Markeringsfarve1 5 2 2 3" xfId="4767"/>
    <cellStyle name="20 % - Markeringsfarve1 5 2 2 3 2" xfId="9752"/>
    <cellStyle name="20 % - Markeringsfarve1 5 2 2 3 2 2" xfId="20559"/>
    <cellStyle name="20 % - Markeringsfarve1 5 2 2 3 2 3" xfId="31933"/>
    <cellStyle name="20 % - Markeringsfarve1 5 2 2 3 3" xfId="15574"/>
    <cellStyle name="20 % - Markeringsfarve1 5 2 2 3 4" xfId="26932"/>
    <cellStyle name="20 % - Markeringsfarve1 5 2 2 4" xfId="6429"/>
    <cellStyle name="20 % - Markeringsfarve1 5 2 2 4 2" xfId="17237"/>
    <cellStyle name="20 % - Markeringsfarve1 5 2 2 4 3" xfId="28611"/>
    <cellStyle name="20 % - Markeringsfarve1 5 2 2 5" xfId="12252"/>
    <cellStyle name="20 % - Markeringsfarve1 5 2 2 6" xfId="23610"/>
    <cellStyle name="20 % - Markeringsfarve1 5 2 3" xfId="2272"/>
    <cellStyle name="20 % - Markeringsfarve1 5 2 3 2" xfId="7260"/>
    <cellStyle name="20 % - Markeringsfarve1 5 2 3 2 2" xfId="18067"/>
    <cellStyle name="20 % - Markeringsfarve1 5 2 3 2 3" xfId="29441"/>
    <cellStyle name="20 % - Markeringsfarve1 5 2 3 3" xfId="13082"/>
    <cellStyle name="20 % - Markeringsfarve1 5 2 3 4" xfId="24440"/>
    <cellStyle name="20 % - Markeringsfarve1 5 2 4" xfId="3936"/>
    <cellStyle name="20 % - Markeringsfarve1 5 2 4 2" xfId="8921"/>
    <cellStyle name="20 % - Markeringsfarve1 5 2 4 2 2" xfId="19728"/>
    <cellStyle name="20 % - Markeringsfarve1 5 2 4 2 3" xfId="31102"/>
    <cellStyle name="20 % - Markeringsfarve1 5 2 4 3" xfId="14743"/>
    <cellStyle name="20 % - Markeringsfarve1 5 2 4 4" xfId="26101"/>
    <cellStyle name="20 % - Markeringsfarve1 5 2 5" xfId="5598"/>
    <cellStyle name="20 % - Markeringsfarve1 5 2 5 2" xfId="16406"/>
    <cellStyle name="20 % - Markeringsfarve1 5 2 5 3" xfId="27780"/>
    <cellStyle name="20 % - Markeringsfarve1 5 2 6" xfId="10585"/>
    <cellStyle name="20 % - Markeringsfarve1 5 2 6 2" xfId="21392"/>
    <cellStyle name="20 % - Markeringsfarve1 5 2 6 3" xfId="32766"/>
    <cellStyle name="20 % - Markeringsfarve1 5 2 7" xfId="11419"/>
    <cellStyle name="20 % - Markeringsfarve1 5 2 8" xfId="22225"/>
    <cellStyle name="20 % - Markeringsfarve1 5 2 9" xfId="22779"/>
    <cellStyle name="20 % - Markeringsfarve1 5 3" xfId="875"/>
    <cellStyle name="20 % - Markeringsfarve1 5 3 2" xfId="1709"/>
    <cellStyle name="20 % - Markeringsfarve1 5 3 2 2" xfId="3377"/>
    <cellStyle name="20 % - Markeringsfarve1 5 3 2 2 2" xfId="8365"/>
    <cellStyle name="20 % - Markeringsfarve1 5 3 2 2 2 2" xfId="19172"/>
    <cellStyle name="20 % - Markeringsfarve1 5 3 2 2 2 3" xfId="30546"/>
    <cellStyle name="20 % - Markeringsfarve1 5 3 2 2 3" xfId="14187"/>
    <cellStyle name="20 % - Markeringsfarve1 5 3 2 2 4" xfId="25545"/>
    <cellStyle name="20 % - Markeringsfarve1 5 3 2 3" xfId="5041"/>
    <cellStyle name="20 % - Markeringsfarve1 5 3 2 3 2" xfId="10026"/>
    <cellStyle name="20 % - Markeringsfarve1 5 3 2 3 2 2" xfId="20833"/>
    <cellStyle name="20 % - Markeringsfarve1 5 3 2 3 2 3" xfId="32207"/>
    <cellStyle name="20 % - Markeringsfarve1 5 3 2 3 3" xfId="15848"/>
    <cellStyle name="20 % - Markeringsfarve1 5 3 2 3 4" xfId="27206"/>
    <cellStyle name="20 % - Markeringsfarve1 5 3 2 4" xfId="6703"/>
    <cellStyle name="20 % - Markeringsfarve1 5 3 2 4 2" xfId="17511"/>
    <cellStyle name="20 % - Markeringsfarve1 5 3 2 4 3" xfId="28885"/>
    <cellStyle name="20 % - Markeringsfarve1 5 3 2 5" xfId="12526"/>
    <cellStyle name="20 % - Markeringsfarve1 5 3 2 6" xfId="23884"/>
    <cellStyle name="20 % - Markeringsfarve1 5 3 3" xfId="2546"/>
    <cellStyle name="20 % - Markeringsfarve1 5 3 3 2" xfId="7534"/>
    <cellStyle name="20 % - Markeringsfarve1 5 3 3 2 2" xfId="18341"/>
    <cellStyle name="20 % - Markeringsfarve1 5 3 3 2 3" xfId="29715"/>
    <cellStyle name="20 % - Markeringsfarve1 5 3 3 3" xfId="13356"/>
    <cellStyle name="20 % - Markeringsfarve1 5 3 3 4" xfId="24714"/>
    <cellStyle name="20 % - Markeringsfarve1 5 3 4" xfId="4210"/>
    <cellStyle name="20 % - Markeringsfarve1 5 3 4 2" xfId="9195"/>
    <cellStyle name="20 % - Markeringsfarve1 5 3 4 2 2" xfId="20002"/>
    <cellStyle name="20 % - Markeringsfarve1 5 3 4 2 3" xfId="31376"/>
    <cellStyle name="20 % - Markeringsfarve1 5 3 4 3" xfId="15017"/>
    <cellStyle name="20 % - Markeringsfarve1 5 3 4 4" xfId="26375"/>
    <cellStyle name="20 % - Markeringsfarve1 5 3 5" xfId="5872"/>
    <cellStyle name="20 % - Markeringsfarve1 5 3 5 2" xfId="16680"/>
    <cellStyle name="20 % - Markeringsfarve1 5 3 5 3" xfId="28054"/>
    <cellStyle name="20 % - Markeringsfarve1 5 3 6" xfId="10859"/>
    <cellStyle name="20 % - Markeringsfarve1 5 3 6 2" xfId="21666"/>
    <cellStyle name="20 % - Markeringsfarve1 5 3 6 3" xfId="33040"/>
    <cellStyle name="20 % - Markeringsfarve1 5 3 7" xfId="11694"/>
    <cellStyle name="20 % - Markeringsfarve1 5 3 8" xfId="23053"/>
    <cellStyle name="20 % - Markeringsfarve1 5 4" xfId="1156"/>
    <cellStyle name="20 % - Markeringsfarve1 5 4 2" xfId="2824"/>
    <cellStyle name="20 % - Markeringsfarve1 5 4 2 2" xfId="7812"/>
    <cellStyle name="20 % - Markeringsfarve1 5 4 2 2 2" xfId="18619"/>
    <cellStyle name="20 % - Markeringsfarve1 5 4 2 2 3" xfId="29993"/>
    <cellStyle name="20 % - Markeringsfarve1 5 4 2 3" xfId="13634"/>
    <cellStyle name="20 % - Markeringsfarve1 5 4 2 4" xfId="24992"/>
    <cellStyle name="20 % - Markeringsfarve1 5 4 3" xfId="4488"/>
    <cellStyle name="20 % - Markeringsfarve1 5 4 3 2" xfId="9473"/>
    <cellStyle name="20 % - Markeringsfarve1 5 4 3 2 2" xfId="20280"/>
    <cellStyle name="20 % - Markeringsfarve1 5 4 3 2 3" xfId="31654"/>
    <cellStyle name="20 % - Markeringsfarve1 5 4 3 3" xfId="15295"/>
    <cellStyle name="20 % - Markeringsfarve1 5 4 3 4" xfId="26653"/>
    <cellStyle name="20 % - Markeringsfarve1 5 4 4" xfId="6150"/>
    <cellStyle name="20 % - Markeringsfarve1 5 4 4 2" xfId="16958"/>
    <cellStyle name="20 % - Markeringsfarve1 5 4 4 3" xfId="28332"/>
    <cellStyle name="20 % - Markeringsfarve1 5 4 5" xfId="11973"/>
    <cellStyle name="20 % - Markeringsfarve1 5 4 6" xfId="23331"/>
    <cellStyle name="20 % - Markeringsfarve1 5 5" xfId="1994"/>
    <cellStyle name="20 % - Markeringsfarve1 5 5 2" xfId="6982"/>
    <cellStyle name="20 % - Markeringsfarve1 5 5 2 2" xfId="17790"/>
    <cellStyle name="20 % - Markeringsfarve1 5 5 2 3" xfId="29164"/>
    <cellStyle name="20 % - Markeringsfarve1 5 5 3" xfId="12805"/>
    <cellStyle name="20 % - Markeringsfarve1 5 5 4" xfId="24163"/>
    <cellStyle name="20 % - Markeringsfarve1 5 6" xfId="3659"/>
    <cellStyle name="20 % - Markeringsfarve1 5 6 2" xfId="8644"/>
    <cellStyle name="20 % - Markeringsfarve1 5 6 2 2" xfId="19451"/>
    <cellStyle name="20 % - Markeringsfarve1 5 6 2 3" xfId="30825"/>
    <cellStyle name="20 % - Markeringsfarve1 5 6 3" xfId="14466"/>
    <cellStyle name="20 % - Markeringsfarve1 5 6 4" xfId="25824"/>
    <cellStyle name="20 % - Markeringsfarve1 5 7" xfId="5320"/>
    <cellStyle name="20 % - Markeringsfarve1 5 7 2" xfId="16129"/>
    <cellStyle name="20 % - Markeringsfarve1 5 7 3" xfId="27503"/>
    <cellStyle name="20 % - Markeringsfarve1 5 8" xfId="10305"/>
    <cellStyle name="20 % - Markeringsfarve1 5 8 2" xfId="21112"/>
    <cellStyle name="20 % - Markeringsfarve1 5 8 3" xfId="32486"/>
    <cellStyle name="20 % - Markeringsfarve1 5 9" xfId="11139"/>
    <cellStyle name="20 % - Markeringsfarve1 6" xfId="279"/>
    <cellStyle name="20 % - Markeringsfarve1 6 10" xfId="22001"/>
    <cellStyle name="20 % - Markeringsfarve1 6 11" xfId="22554"/>
    <cellStyle name="20 % - Markeringsfarve1 6 12" xfId="33374"/>
    <cellStyle name="20 % - Markeringsfarve1 6 13" xfId="33649"/>
    <cellStyle name="20 % - Markeringsfarve1 6 14" xfId="33920"/>
    <cellStyle name="20 % - Markeringsfarve1 6 2" xfId="653"/>
    <cellStyle name="20 % - Markeringsfarve1 6 2 2" xfId="1490"/>
    <cellStyle name="20 % - Markeringsfarve1 6 2 2 2" xfId="3158"/>
    <cellStyle name="20 % - Markeringsfarve1 6 2 2 2 2" xfId="8146"/>
    <cellStyle name="20 % - Markeringsfarve1 6 2 2 2 2 2" xfId="18953"/>
    <cellStyle name="20 % - Markeringsfarve1 6 2 2 2 2 3" xfId="30327"/>
    <cellStyle name="20 % - Markeringsfarve1 6 2 2 2 3" xfId="13968"/>
    <cellStyle name="20 % - Markeringsfarve1 6 2 2 2 4" xfId="25326"/>
    <cellStyle name="20 % - Markeringsfarve1 6 2 2 3" xfId="4822"/>
    <cellStyle name="20 % - Markeringsfarve1 6 2 2 3 2" xfId="9807"/>
    <cellStyle name="20 % - Markeringsfarve1 6 2 2 3 2 2" xfId="20614"/>
    <cellStyle name="20 % - Markeringsfarve1 6 2 2 3 2 3" xfId="31988"/>
    <cellStyle name="20 % - Markeringsfarve1 6 2 2 3 3" xfId="15629"/>
    <cellStyle name="20 % - Markeringsfarve1 6 2 2 3 4" xfId="26987"/>
    <cellStyle name="20 % - Markeringsfarve1 6 2 2 4" xfId="6484"/>
    <cellStyle name="20 % - Markeringsfarve1 6 2 2 4 2" xfId="17292"/>
    <cellStyle name="20 % - Markeringsfarve1 6 2 2 4 3" xfId="28666"/>
    <cellStyle name="20 % - Markeringsfarve1 6 2 2 5" xfId="12307"/>
    <cellStyle name="20 % - Markeringsfarve1 6 2 2 6" xfId="23665"/>
    <cellStyle name="20 % - Markeringsfarve1 6 2 3" xfId="2327"/>
    <cellStyle name="20 % - Markeringsfarve1 6 2 3 2" xfId="7315"/>
    <cellStyle name="20 % - Markeringsfarve1 6 2 3 2 2" xfId="18122"/>
    <cellStyle name="20 % - Markeringsfarve1 6 2 3 2 3" xfId="29496"/>
    <cellStyle name="20 % - Markeringsfarve1 6 2 3 3" xfId="13137"/>
    <cellStyle name="20 % - Markeringsfarve1 6 2 3 4" xfId="24495"/>
    <cellStyle name="20 % - Markeringsfarve1 6 2 4" xfId="3991"/>
    <cellStyle name="20 % - Markeringsfarve1 6 2 4 2" xfId="8976"/>
    <cellStyle name="20 % - Markeringsfarve1 6 2 4 2 2" xfId="19783"/>
    <cellStyle name="20 % - Markeringsfarve1 6 2 4 2 3" xfId="31157"/>
    <cellStyle name="20 % - Markeringsfarve1 6 2 4 3" xfId="14798"/>
    <cellStyle name="20 % - Markeringsfarve1 6 2 4 4" xfId="26156"/>
    <cellStyle name="20 % - Markeringsfarve1 6 2 5" xfId="5653"/>
    <cellStyle name="20 % - Markeringsfarve1 6 2 5 2" xfId="16461"/>
    <cellStyle name="20 % - Markeringsfarve1 6 2 5 3" xfId="27835"/>
    <cellStyle name="20 % - Markeringsfarve1 6 2 6" xfId="10640"/>
    <cellStyle name="20 % - Markeringsfarve1 6 2 6 2" xfId="21447"/>
    <cellStyle name="20 % - Markeringsfarve1 6 2 6 3" xfId="32821"/>
    <cellStyle name="20 % - Markeringsfarve1 6 2 7" xfId="11474"/>
    <cellStyle name="20 % - Markeringsfarve1 6 2 8" xfId="22280"/>
    <cellStyle name="20 % - Markeringsfarve1 6 2 9" xfId="22834"/>
    <cellStyle name="20 % - Markeringsfarve1 6 3" xfId="930"/>
    <cellStyle name="20 % - Markeringsfarve1 6 3 2" xfId="1764"/>
    <cellStyle name="20 % - Markeringsfarve1 6 3 2 2" xfId="3432"/>
    <cellStyle name="20 % - Markeringsfarve1 6 3 2 2 2" xfId="8420"/>
    <cellStyle name="20 % - Markeringsfarve1 6 3 2 2 2 2" xfId="19227"/>
    <cellStyle name="20 % - Markeringsfarve1 6 3 2 2 2 3" xfId="30601"/>
    <cellStyle name="20 % - Markeringsfarve1 6 3 2 2 3" xfId="14242"/>
    <cellStyle name="20 % - Markeringsfarve1 6 3 2 2 4" xfId="25600"/>
    <cellStyle name="20 % - Markeringsfarve1 6 3 2 3" xfId="5096"/>
    <cellStyle name="20 % - Markeringsfarve1 6 3 2 3 2" xfId="10081"/>
    <cellStyle name="20 % - Markeringsfarve1 6 3 2 3 2 2" xfId="20888"/>
    <cellStyle name="20 % - Markeringsfarve1 6 3 2 3 2 3" xfId="32262"/>
    <cellStyle name="20 % - Markeringsfarve1 6 3 2 3 3" xfId="15903"/>
    <cellStyle name="20 % - Markeringsfarve1 6 3 2 3 4" xfId="27261"/>
    <cellStyle name="20 % - Markeringsfarve1 6 3 2 4" xfId="6758"/>
    <cellStyle name="20 % - Markeringsfarve1 6 3 2 4 2" xfId="17566"/>
    <cellStyle name="20 % - Markeringsfarve1 6 3 2 4 3" xfId="28940"/>
    <cellStyle name="20 % - Markeringsfarve1 6 3 2 5" xfId="12581"/>
    <cellStyle name="20 % - Markeringsfarve1 6 3 2 6" xfId="23939"/>
    <cellStyle name="20 % - Markeringsfarve1 6 3 3" xfId="2601"/>
    <cellStyle name="20 % - Markeringsfarve1 6 3 3 2" xfId="7589"/>
    <cellStyle name="20 % - Markeringsfarve1 6 3 3 2 2" xfId="18396"/>
    <cellStyle name="20 % - Markeringsfarve1 6 3 3 2 3" xfId="29770"/>
    <cellStyle name="20 % - Markeringsfarve1 6 3 3 3" xfId="13411"/>
    <cellStyle name="20 % - Markeringsfarve1 6 3 3 4" xfId="24769"/>
    <cellStyle name="20 % - Markeringsfarve1 6 3 4" xfId="4265"/>
    <cellStyle name="20 % - Markeringsfarve1 6 3 4 2" xfId="9250"/>
    <cellStyle name="20 % - Markeringsfarve1 6 3 4 2 2" xfId="20057"/>
    <cellStyle name="20 % - Markeringsfarve1 6 3 4 2 3" xfId="31431"/>
    <cellStyle name="20 % - Markeringsfarve1 6 3 4 3" xfId="15072"/>
    <cellStyle name="20 % - Markeringsfarve1 6 3 4 4" xfId="26430"/>
    <cellStyle name="20 % - Markeringsfarve1 6 3 5" xfId="5927"/>
    <cellStyle name="20 % - Markeringsfarve1 6 3 5 2" xfId="16735"/>
    <cellStyle name="20 % - Markeringsfarve1 6 3 5 3" xfId="28109"/>
    <cellStyle name="20 % - Markeringsfarve1 6 3 6" xfId="10914"/>
    <cellStyle name="20 % - Markeringsfarve1 6 3 6 2" xfId="21721"/>
    <cellStyle name="20 % - Markeringsfarve1 6 3 6 3" xfId="33095"/>
    <cellStyle name="20 % - Markeringsfarve1 6 3 7" xfId="11749"/>
    <cellStyle name="20 % - Markeringsfarve1 6 3 8" xfId="23108"/>
    <cellStyle name="20 % - Markeringsfarve1 6 4" xfId="1211"/>
    <cellStyle name="20 % - Markeringsfarve1 6 4 2" xfId="2879"/>
    <cellStyle name="20 % - Markeringsfarve1 6 4 2 2" xfId="7867"/>
    <cellStyle name="20 % - Markeringsfarve1 6 4 2 2 2" xfId="18674"/>
    <cellStyle name="20 % - Markeringsfarve1 6 4 2 2 3" xfId="30048"/>
    <cellStyle name="20 % - Markeringsfarve1 6 4 2 3" xfId="13689"/>
    <cellStyle name="20 % - Markeringsfarve1 6 4 2 4" xfId="25047"/>
    <cellStyle name="20 % - Markeringsfarve1 6 4 3" xfId="4543"/>
    <cellStyle name="20 % - Markeringsfarve1 6 4 3 2" xfId="9528"/>
    <cellStyle name="20 % - Markeringsfarve1 6 4 3 2 2" xfId="20335"/>
    <cellStyle name="20 % - Markeringsfarve1 6 4 3 2 3" xfId="31709"/>
    <cellStyle name="20 % - Markeringsfarve1 6 4 3 3" xfId="15350"/>
    <cellStyle name="20 % - Markeringsfarve1 6 4 3 4" xfId="26708"/>
    <cellStyle name="20 % - Markeringsfarve1 6 4 4" xfId="6205"/>
    <cellStyle name="20 % - Markeringsfarve1 6 4 4 2" xfId="17013"/>
    <cellStyle name="20 % - Markeringsfarve1 6 4 4 3" xfId="28387"/>
    <cellStyle name="20 % - Markeringsfarve1 6 4 5" xfId="12028"/>
    <cellStyle name="20 % - Markeringsfarve1 6 4 6" xfId="23386"/>
    <cellStyle name="20 % - Markeringsfarve1 6 5" xfId="2049"/>
    <cellStyle name="20 % - Markeringsfarve1 6 5 2" xfId="7037"/>
    <cellStyle name="20 % - Markeringsfarve1 6 5 2 2" xfId="17845"/>
    <cellStyle name="20 % - Markeringsfarve1 6 5 2 3" xfId="29219"/>
    <cellStyle name="20 % - Markeringsfarve1 6 5 3" xfId="12860"/>
    <cellStyle name="20 % - Markeringsfarve1 6 5 4" xfId="24218"/>
    <cellStyle name="20 % - Markeringsfarve1 6 6" xfId="3714"/>
    <cellStyle name="20 % - Markeringsfarve1 6 6 2" xfId="8699"/>
    <cellStyle name="20 % - Markeringsfarve1 6 6 2 2" xfId="19506"/>
    <cellStyle name="20 % - Markeringsfarve1 6 6 2 3" xfId="30880"/>
    <cellStyle name="20 % - Markeringsfarve1 6 6 3" xfId="14521"/>
    <cellStyle name="20 % - Markeringsfarve1 6 6 4" xfId="25879"/>
    <cellStyle name="20 % - Markeringsfarve1 6 7" xfId="5375"/>
    <cellStyle name="20 % - Markeringsfarve1 6 7 2" xfId="16184"/>
    <cellStyle name="20 % - Markeringsfarve1 6 7 3" xfId="27558"/>
    <cellStyle name="20 % - Markeringsfarve1 6 8" xfId="10360"/>
    <cellStyle name="20 % - Markeringsfarve1 6 8 2" xfId="21167"/>
    <cellStyle name="20 % - Markeringsfarve1 6 8 3" xfId="32541"/>
    <cellStyle name="20 % - Markeringsfarve1 6 9" xfId="11194"/>
    <cellStyle name="20 % - Markeringsfarve1 7" xfId="435"/>
    <cellStyle name="20 % - Markeringsfarve1 7 2" xfId="1272"/>
    <cellStyle name="20 % - Markeringsfarve1 7 2 2" xfId="2940"/>
    <cellStyle name="20 % - Markeringsfarve1 7 2 2 2" xfId="7928"/>
    <cellStyle name="20 % - Markeringsfarve1 7 2 2 2 2" xfId="18735"/>
    <cellStyle name="20 % - Markeringsfarve1 7 2 2 2 3" xfId="30109"/>
    <cellStyle name="20 % - Markeringsfarve1 7 2 2 3" xfId="13750"/>
    <cellStyle name="20 % - Markeringsfarve1 7 2 2 4" xfId="25108"/>
    <cellStyle name="20 % - Markeringsfarve1 7 2 3" xfId="4604"/>
    <cellStyle name="20 % - Markeringsfarve1 7 2 3 2" xfId="9589"/>
    <cellStyle name="20 % - Markeringsfarve1 7 2 3 2 2" xfId="20396"/>
    <cellStyle name="20 % - Markeringsfarve1 7 2 3 2 3" xfId="31770"/>
    <cellStyle name="20 % - Markeringsfarve1 7 2 3 3" xfId="15411"/>
    <cellStyle name="20 % - Markeringsfarve1 7 2 3 4" xfId="26769"/>
    <cellStyle name="20 % - Markeringsfarve1 7 2 4" xfId="6266"/>
    <cellStyle name="20 % - Markeringsfarve1 7 2 4 2" xfId="17074"/>
    <cellStyle name="20 % - Markeringsfarve1 7 2 4 3" xfId="28448"/>
    <cellStyle name="20 % - Markeringsfarve1 7 2 5" xfId="12089"/>
    <cellStyle name="20 % - Markeringsfarve1 7 2 6" xfId="23447"/>
    <cellStyle name="20 % - Markeringsfarve1 7 3" xfId="2111"/>
    <cellStyle name="20 % - Markeringsfarve1 7 3 2" xfId="7099"/>
    <cellStyle name="20 % - Markeringsfarve1 7 3 2 2" xfId="17906"/>
    <cellStyle name="20 % - Markeringsfarve1 7 3 2 3" xfId="29280"/>
    <cellStyle name="20 % - Markeringsfarve1 7 3 3" xfId="12921"/>
    <cellStyle name="20 % - Markeringsfarve1 7 3 4" xfId="24279"/>
    <cellStyle name="20 % - Markeringsfarve1 7 4" xfId="3775"/>
    <cellStyle name="20 % - Markeringsfarve1 7 4 2" xfId="8760"/>
    <cellStyle name="20 % - Markeringsfarve1 7 4 2 2" xfId="19567"/>
    <cellStyle name="20 % - Markeringsfarve1 7 4 2 3" xfId="30941"/>
    <cellStyle name="20 % - Markeringsfarve1 7 4 3" xfId="14582"/>
    <cellStyle name="20 % - Markeringsfarve1 7 4 4" xfId="25940"/>
    <cellStyle name="20 % - Markeringsfarve1 7 5" xfId="5437"/>
    <cellStyle name="20 % - Markeringsfarve1 7 5 2" xfId="16245"/>
    <cellStyle name="20 % - Markeringsfarve1 7 5 3" xfId="27619"/>
    <cellStyle name="20 % - Markeringsfarve1 7 6" xfId="10450"/>
    <cellStyle name="20 % - Markeringsfarve1 7 6 2" xfId="21257"/>
    <cellStyle name="20 % - Markeringsfarve1 7 6 3" xfId="32631"/>
    <cellStyle name="20 % - Markeringsfarve1 7 7" xfId="11256"/>
    <cellStyle name="20 % - Markeringsfarve1 7 8" xfId="22062"/>
    <cellStyle name="20 % - Markeringsfarve1 7 9" xfId="22616"/>
    <cellStyle name="20 % - Markeringsfarve1 8" xfId="712"/>
    <cellStyle name="20 % - Markeringsfarve1 8 2" xfId="1546"/>
    <cellStyle name="20 % - Markeringsfarve1 8 2 2" xfId="3214"/>
    <cellStyle name="20 % - Markeringsfarve1 8 2 2 2" xfId="8202"/>
    <cellStyle name="20 % - Markeringsfarve1 8 2 2 2 2" xfId="19009"/>
    <cellStyle name="20 % - Markeringsfarve1 8 2 2 2 3" xfId="30383"/>
    <cellStyle name="20 % - Markeringsfarve1 8 2 2 3" xfId="14024"/>
    <cellStyle name="20 % - Markeringsfarve1 8 2 2 4" xfId="25382"/>
    <cellStyle name="20 % - Markeringsfarve1 8 2 3" xfId="4878"/>
    <cellStyle name="20 % - Markeringsfarve1 8 2 3 2" xfId="9863"/>
    <cellStyle name="20 % - Markeringsfarve1 8 2 3 2 2" xfId="20670"/>
    <cellStyle name="20 % - Markeringsfarve1 8 2 3 2 3" xfId="32044"/>
    <cellStyle name="20 % - Markeringsfarve1 8 2 3 3" xfId="15685"/>
    <cellStyle name="20 % - Markeringsfarve1 8 2 3 4" xfId="27043"/>
    <cellStyle name="20 % - Markeringsfarve1 8 2 4" xfId="6540"/>
    <cellStyle name="20 % - Markeringsfarve1 8 2 4 2" xfId="17348"/>
    <cellStyle name="20 % - Markeringsfarve1 8 2 4 3" xfId="28722"/>
    <cellStyle name="20 % - Markeringsfarve1 8 2 5" xfId="12363"/>
    <cellStyle name="20 % - Markeringsfarve1 8 2 6" xfId="23721"/>
    <cellStyle name="20 % - Markeringsfarve1 8 3" xfId="2383"/>
    <cellStyle name="20 % - Markeringsfarve1 8 3 2" xfId="7371"/>
    <cellStyle name="20 % - Markeringsfarve1 8 3 2 2" xfId="18178"/>
    <cellStyle name="20 % - Markeringsfarve1 8 3 2 3" xfId="29552"/>
    <cellStyle name="20 % - Markeringsfarve1 8 3 3" xfId="13193"/>
    <cellStyle name="20 % - Markeringsfarve1 8 3 4" xfId="24551"/>
    <cellStyle name="20 % - Markeringsfarve1 8 4" xfId="4047"/>
    <cellStyle name="20 % - Markeringsfarve1 8 4 2" xfId="9032"/>
    <cellStyle name="20 % - Markeringsfarve1 8 4 2 2" xfId="19839"/>
    <cellStyle name="20 % - Markeringsfarve1 8 4 2 3" xfId="31213"/>
    <cellStyle name="20 % - Markeringsfarve1 8 4 3" xfId="14854"/>
    <cellStyle name="20 % - Markeringsfarve1 8 4 4" xfId="26212"/>
    <cellStyle name="20 % - Markeringsfarve1 8 5" xfId="5709"/>
    <cellStyle name="20 % - Markeringsfarve1 8 5 2" xfId="16517"/>
    <cellStyle name="20 % - Markeringsfarve1 8 5 3" xfId="27891"/>
    <cellStyle name="20 % - Markeringsfarve1 8 6" xfId="10696"/>
    <cellStyle name="20 % - Markeringsfarve1 8 6 2" xfId="21503"/>
    <cellStyle name="20 % - Markeringsfarve1 8 6 3" xfId="32877"/>
    <cellStyle name="20 % - Markeringsfarve1 8 7" xfId="11531"/>
    <cellStyle name="20 % - Markeringsfarve1 8 8" xfId="22890"/>
    <cellStyle name="20 % - Markeringsfarve1 9" xfId="993"/>
    <cellStyle name="20 % - Markeringsfarve1 9 2" xfId="2661"/>
    <cellStyle name="20 % - Markeringsfarve1 9 2 2" xfId="7649"/>
    <cellStyle name="20 % - Markeringsfarve1 9 2 2 2" xfId="18456"/>
    <cellStyle name="20 % - Markeringsfarve1 9 2 2 3" xfId="29830"/>
    <cellStyle name="20 % - Markeringsfarve1 9 2 3" xfId="13471"/>
    <cellStyle name="20 % - Markeringsfarve1 9 2 4" xfId="24829"/>
    <cellStyle name="20 % - Markeringsfarve1 9 3" xfId="4325"/>
    <cellStyle name="20 % - Markeringsfarve1 9 3 2" xfId="9310"/>
    <cellStyle name="20 % - Markeringsfarve1 9 3 2 2" xfId="20117"/>
    <cellStyle name="20 % - Markeringsfarve1 9 3 2 3" xfId="31491"/>
    <cellStyle name="20 % - Markeringsfarve1 9 3 3" xfId="15132"/>
    <cellStyle name="20 % - Markeringsfarve1 9 3 4" xfId="26490"/>
    <cellStyle name="20 % - Markeringsfarve1 9 4" xfId="5987"/>
    <cellStyle name="20 % - Markeringsfarve1 9 4 2" xfId="16795"/>
    <cellStyle name="20 % - Markeringsfarve1 9 4 3" xfId="28169"/>
    <cellStyle name="20 % - Markeringsfarve1 9 5" xfId="11810"/>
    <cellStyle name="20 % - Markeringsfarve1 9 6" xfId="23168"/>
    <cellStyle name="20 % - Markeringsfarve2 10" xfId="1830"/>
    <cellStyle name="20 % - Markeringsfarve2 10 2" xfId="6821"/>
    <cellStyle name="20 % - Markeringsfarve2 10 2 2" xfId="17629"/>
    <cellStyle name="20 % - Markeringsfarve2 10 2 3" xfId="29003"/>
    <cellStyle name="20 % - Markeringsfarve2 10 3" xfId="12644"/>
    <cellStyle name="20 % - Markeringsfarve2 10 4" xfId="24002"/>
    <cellStyle name="20 % - Markeringsfarve2 11" xfId="3498"/>
    <cellStyle name="20 % - Markeringsfarve2 11 2" xfId="8483"/>
    <cellStyle name="20 % - Markeringsfarve2 11 2 2" xfId="19290"/>
    <cellStyle name="20 % - Markeringsfarve2 11 2 3" xfId="30664"/>
    <cellStyle name="20 % - Markeringsfarve2 11 3" xfId="14305"/>
    <cellStyle name="20 % - Markeringsfarve2 11 4" xfId="25663"/>
    <cellStyle name="20 % - Markeringsfarve2 12" xfId="5159"/>
    <cellStyle name="20 % - Markeringsfarve2 12 2" xfId="15968"/>
    <cellStyle name="20 % - Markeringsfarve2 12 3" xfId="27342"/>
    <cellStyle name="20 % - Markeringsfarve2 13" xfId="10144"/>
    <cellStyle name="20 % - Markeringsfarve2 13 2" xfId="20951"/>
    <cellStyle name="20 % - Markeringsfarve2 13 3" xfId="32325"/>
    <cellStyle name="20 % - Markeringsfarve2 14" xfId="10978"/>
    <cellStyle name="20 % - Markeringsfarve2 15" xfId="21785"/>
    <cellStyle name="20 % - Markeringsfarve2 16" xfId="22338"/>
    <cellStyle name="20 % - Markeringsfarve2 17" xfId="33158"/>
    <cellStyle name="20 % - Markeringsfarve2 17 2" xfId="34057"/>
    <cellStyle name="20 % - Markeringsfarve2 18" xfId="33466"/>
    <cellStyle name="20 % - Markeringsfarve2 18 2" xfId="34014"/>
    <cellStyle name="20 % - Markeringsfarve2 19" xfId="33737"/>
    <cellStyle name="20 % - Markeringsfarve2 2" xfId="53"/>
    <cellStyle name="20 % - Markeringsfarve2 2 10" xfId="1842"/>
    <cellStyle name="20 % - Markeringsfarve2 2 10 2" xfId="6833"/>
    <cellStyle name="20 % - Markeringsfarve2 2 10 2 2" xfId="17641"/>
    <cellStyle name="20 % - Markeringsfarve2 2 10 2 3" xfId="29015"/>
    <cellStyle name="20 % - Markeringsfarve2 2 10 3" xfId="12656"/>
    <cellStyle name="20 % - Markeringsfarve2 2 10 4" xfId="24014"/>
    <cellStyle name="20 % - Markeringsfarve2 2 11" xfId="3510"/>
    <cellStyle name="20 % - Markeringsfarve2 2 11 2" xfId="8495"/>
    <cellStyle name="20 % - Markeringsfarve2 2 11 2 2" xfId="19302"/>
    <cellStyle name="20 % - Markeringsfarve2 2 11 2 3" xfId="30676"/>
    <cellStyle name="20 % - Markeringsfarve2 2 11 3" xfId="14317"/>
    <cellStyle name="20 % - Markeringsfarve2 2 11 4" xfId="25675"/>
    <cellStyle name="20 % - Markeringsfarve2 2 12" xfId="5171"/>
    <cellStyle name="20 % - Markeringsfarve2 2 12 2" xfId="15980"/>
    <cellStyle name="20 % - Markeringsfarve2 2 12 3" xfId="27354"/>
    <cellStyle name="20 % - Markeringsfarve2 2 13" xfId="10156"/>
    <cellStyle name="20 % - Markeringsfarve2 2 13 2" xfId="20963"/>
    <cellStyle name="20 % - Markeringsfarve2 2 13 3" xfId="32337"/>
    <cellStyle name="20 % - Markeringsfarve2 2 14" xfId="10990"/>
    <cellStyle name="20 % - Markeringsfarve2 2 15" xfId="21797"/>
    <cellStyle name="20 % - Markeringsfarve2 2 16" xfId="22350"/>
    <cellStyle name="20 % - Markeringsfarve2 2 17" xfId="33170"/>
    <cellStyle name="20 % - Markeringsfarve2 2 18" xfId="33431"/>
    <cellStyle name="20 % - Markeringsfarve2 2 19" xfId="33702"/>
    <cellStyle name="20 % - Markeringsfarve2 2 2" xfId="78"/>
    <cellStyle name="20 % - Markeringsfarve2 2 2 10" xfId="3529"/>
    <cellStyle name="20 % - Markeringsfarve2 2 2 10 2" xfId="8514"/>
    <cellStyle name="20 % - Markeringsfarve2 2 2 10 2 2" xfId="19321"/>
    <cellStyle name="20 % - Markeringsfarve2 2 2 10 2 3" xfId="30695"/>
    <cellStyle name="20 % - Markeringsfarve2 2 2 10 3" xfId="14336"/>
    <cellStyle name="20 % - Markeringsfarve2 2 2 10 4" xfId="25694"/>
    <cellStyle name="20 % - Markeringsfarve2 2 2 11" xfId="5190"/>
    <cellStyle name="20 % - Markeringsfarve2 2 2 11 2" xfId="15999"/>
    <cellStyle name="20 % - Markeringsfarve2 2 2 11 3" xfId="27373"/>
    <cellStyle name="20 % - Markeringsfarve2 2 2 12" xfId="10174"/>
    <cellStyle name="20 % - Markeringsfarve2 2 2 12 2" xfId="20981"/>
    <cellStyle name="20 % - Markeringsfarve2 2 2 12 3" xfId="32355"/>
    <cellStyle name="20 % - Markeringsfarve2 2 2 13" xfId="11008"/>
    <cellStyle name="20 % - Markeringsfarve2 2 2 14" xfId="21815"/>
    <cellStyle name="20 % - Markeringsfarve2 2 2 15" xfId="22368"/>
    <cellStyle name="20 % - Markeringsfarve2 2 2 16" xfId="33188"/>
    <cellStyle name="20 % - Markeringsfarve2 2 2 17" xfId="33457"/>
    <cellStyle name="20 % - Markeringsfarve2 2 2 18" xfId="33728"/>
    <cellStyle name="20 % - Markeringsfarve2 2 2 2" xfId="146"/>
    <cellStyle name="20 % - Markeringsfarve2 2 2 2 10" xfId="21869"/>
    <cellStyle name="20 % - Markeringsfarve2 2 2 2 11" xfId="22422"/>
    <cellStyle name="20 % - Markeringsfarve2 2 2 2 12" xfId="33242"/>
    <cellStyle name="20 % - Markeringsfarve2 2 2 2 13" xfId="33517"/>
    <cellStyle name="20 % - Markeringsfarve2 2 2 2 14" xfId="33788"/>
    <cellStyle name="20 % - Markeringsfarve2 2 2 2 2" xfId="521"/>
    <cellStyle name="20 % - Markeringsfarve2 2 2 2 2 2" xfId="1358"/>
    <cellStyle name="20 % - Markeringsfarve2 2 2 2 2 2 2" xfId="3026"/>
    <cellStyle name="20 % - Markeringsfarve2 2 2 2 2 2 2 2" xfId="8014"/>
    <cellStyle name="20 % - Markeringsfarve2 2 2 2 2 2 2 2 2" xfId="18821"/>
    <cellStyle name="20 % - Markeringsfarve2 2 2 2 2 2 2 2 3" xfId="30195"/>
    <cellStyle name="20 % - Markeringsfarve2 2 2 2 2 2 2 3" xfId="13836"/>
    <cellStyle name="20 % - Markeringsfarve2 2 2 2 2 2 2 4" xfId="25194"/>
    <cellStyle name="20 % - Markeringsfarve2 2 2 2 2 2 3" xfId="4690"/>
    <cellStyle name="20 % - Markeringsfarve2 2 2 2 2 2 3 2" xfId="9675"/>
    <cellStyle name="20 % - Markeringsfarve2 2 2 2 2 2 3 2 2" xfId="20482"/>
    <cellStyle name="20 % - Markeringsfarve2 2 2 2 2 2 3 2 3" xfId="31856"/>
    <cellStyle name="20 % - Markeringsfarve2 2 2 2 2 2 3 3" xfId="15497"/>
    <cellStyle name="20 % - Markeringsfarve2 2 2 2 2 2 3 4" xfId="26855"/>
    <cellStyle name="20 % - Markeringsfarve2 2 2 2 2 2 4" xfId="6352"/>
    <cellStyle name="20 % - Markeringsfarve2 2 2 2 2 2 4 2" xfId="17160"/>
    <cellStyle name="20 % - Markeringsfarve2 2 2 2 2 2 4 3" xfId="28534"/>
    <cellStyle name="20 % - Markeringsfarve2 2 2 2 2 2 5" xfId="12175"/>
    <cellStyle name="20 % - Markeringsfarve2 2 2 2 2 2 6" xfId="23533"/>
    <cellStyle name="20 % - Markeringsfarve2 2 2 2 2 3" xfId="2195"/>
    <cellStyle name="20 % - Markeringsfarve2 2 2 2 2 3 2" xfId="7183"/>
    <cellStyle name="20 % - Markeringsfarve2 2 2 2 2 3 2 2" xfId="17990"/>
    <cellStyle name="20 % - Markeringsfarve2 2 2 2 2 3 2 3" xfId="29364"/>
    <cellStyle name="20 % - Markeringsfarve2 2 2 2 2 3 3" xfId="13005"/>
    <cellStyle name="20 % - Markeringsfarve2 2 2 2 2 3 4" xfId="24363"/>
    <cellStyle name="20 % - Markeringsfarve2 2 2 2 2 4" xfId="3859"/>
    <cellStyle name="20 % - Markeringsfarve2 2 2 2 2 4 2" xfId="8844"/>
    <cellStyle name="20 % - Markeringsfarve2 2 2 2 2 4 2 2" xfId="19651"/>
    <cellStyle name="20 % - Markeringsfarve2 2 2 2 2 4 2 3" xfId="31025"/>
    <cellStyle name="20 % - Markeringsfarve2 2 2 2 2 4 3" xfId="14666"/>
    <cellStyle name="20 % - Markeringsfarve2 2 2 2 2 4 4" xfId="26024"/>
    <cellStyle name="20 % - Markeringsfarve2 2 2 2 2 5" xfId="5521"/>
    <cellStyle name="20 % - Markeringsfarve2 2 2 2 2 5 2" xfId="16329"/>
    <cellStyle name="20 % - Markeringsfarve2 2 2 2 2 5 3" xfId="27703"/>
    <cellStyle name="20 % - Markeringsfarve2 2 2 2 2 6" xfId="10508"/>
    <cellStyle name="20 % - Markeringsfarve2 2 2 2 2 6 2" xfId="21315"/>
    <cellStyle name="20 % - Markeringsfarve2 2 2 2 2 6 3" xfId="32689"/>
    <cellStyle name="20 % - Markeringsfarve2 2 2 2 2 7" xfId="11342"/>
    <cellStyle name="20 % - Markeringsfarve2 2 2 2 2 8" xfId="22148"/>
    <cellStyle name="20 % - Markeringsfarve2 2 2 2 2 9" xfId="22702"/>
    <cellStyle name="20 % - Markeringsfarve2 2 2 2 3" xfId="798"/>
    <cellStyle name="20 % - Markeringsfarve2 2 2 2 3 2" xfId="1632"/>
    <cellStyle name="20 % - Markeringsfarve2 2 2 2 3 2 2" xfId="3300"/>
    <cellStyle name="20 % - Markeringsfarve2 2 2 2 3 2 2 2" xfId="8288"/>
    <cellStyle name="20 % - Markeringsfarve2 2 2 2 3 2 2 2 2" xfId="19095"/>
    <cellStyle name="20 % - Markeringsfarve2 2 2 2 3 2 2 2 3" xfId="30469"/>
    <cellStyle name="20 % - Markeringsfarve2 2 2 2 3 2 2 3" xfId="14110"/>
    <cellStyle name="20 % - Markeringsfarve2 2 2 2 3 2 2 4" xfId="25468"/>
    <cellStyle name="20 % - Markeringsfarve2 2 2 2 3 2 3" xfId="4964"/>
    <cellStyle name="20 % - Markeringsfarve2 2 2 2 3 2 3 2" xfId="9949"/>
    <cellStyle name="20 % - Markeringsfarve2 2 2 2 3 2 3 2 2" xfId="20756"/>
    <cellStyle name="20 % - Markeringsfarve2 2 2 2 3 2 3 2 3" xfId="32130"/>
    <cellStyle name="20 % - Markeringsfarve2 2 2 2 3 2 3 3" xfId="15771"/>
    <cellStyle name="20 % - Markeringsfarve2 2 2 2 3 2 3 4" xfId="27129"/>
    <cellStyle name="20 % - Markeringsfarve2 2 2 2 3 2 4" xfId="6626"/>
    <cellStyle name="20 % - Markeringsfarve2 2 2 2 3 2 4 2" xfId="17434"/>
    <cellStyle name="20 % - Markeringsfarve2 2 2 2 3 2 4 3" xfId="28808"/>
    <cellStyle name="20 % - Markeringsfarve2 2 2 2 3 2 5" xfId="12449"/>
    <cellStyle name="20 % - Markeringsfarve2 2 2 2 3 2 6" xfId="23807"/>
    <cellStyle name="20 % - Markeringsfarve2 2 2 2 3 3" xfId="2469"/>
    <cellStyle name="20 % - Markeringsfarve2 2 2 2 3 3 2" xfId="7457"/>
    <cellStyle name="20 % - Markeringsfarve2 2 2 2 3 3 2 2" xfId="18264"/>
    <cellStyle name="20 % - Markeringsfarve2 2 2 2 3 3 2 3" xfId="29638"/>
    <cellStyle name="20 % - Markeringsfarve2 2 2 2 3 3 3" xfId="13279"/>
    <cellStyle name="20 % - Markeringsfarve2 2 2 2 3 3 4" xfId="24637"/>
    <cellStyle name="20 % - Markeringsfarve2 2 2 2 3 4" xfId="4133"/>
    <cellStyle name="20 % - Markeringsfarve2 2 2 2 3 4 2" xfId="9118"/>
    <cellStyle name="20 % - Markeringsfarve2 2 2 2 3 4 2 2" xfId="19925"/>
    <cellStyle name="20 % - Markeringsfarve2 2 2 2 3 4 2 3" xfId="31299"/>
    <cellStyle name="20 % - Markeringsfarve2 2 2 2 3 4 3" xfId="14940"/>
    <cellStyle name="20 % - Markeringsfarve2 2 2 2 3 4 4" xfId="26298"/>
    <cellStyle name="20 % - Markeringsfarve2 2 2 2 3 5" xfId="5795"/>
    <cellStyle name="20 % - Markeringsfarve2 2 2 2 3 5 2" xfId="16603"/>
    <cellStyle name="20 % - Markeringsfarve2 2 2 2 3 5 3" xfId="27977"/>
    <cellStyle name="20 % - Markeringsfarve2 2 2 2 3 6" xfId="10782"/>
    <cellStyle name="20 % - Markeringsfarve2 2 2 2 3 6 2" xfId="21589"/>
    <cellStyle name="20 % - Markeringsfarve2 2 2 2 3 6 3" xfId="32963"/>
    <cellStyle name="20 % - Markeringsfarve2 2 2 2 3 7" xfId="11617"/>
    <cellStyle name="20 % - Markeringsfarve2 2 2 2 3 8" xfId="22976"/>
    <cellStyle name="20 % - Markeringsfarve2 2 2 2 4" xfId="1079"/>
    <cellStyle name="20 % - Markeringsfarve2 2 2 2 4 2" xfId="2747"/>
    <cellStyle name="20 % - Markeringsfarve2 2 2 2 4 2 2" xfId="7735"/>
    <cellStyle name="20 % - Markeringsfarve2 2 2 2 4 2 2 2" xfId="18542"/>
    <cellStyle name="20 % - Markeringsfarve2 2 2 2 4 2 2 3" xfId="29916"/>
    <cellStyle name="20 % - Markeringsfarve2 2 2 2 4 2 3" xfId="13557"/>
    <cellStyle name="20 % - Markeringsfarve2 2 2 2 4 2 4" xfId="24915"/>
    <cellStyle name="20 % - Markeringsfarve2 2 2 2 4 3" xfId="4411"/>
    <cellStyle name="20 % - Markeringsfarve2 2 2 2 4 3 2" xfId="9396"/>
    <cellStyle name="20 % - Markeringsfarve2 2 2 2 4 3 2 2" xfId="20203"/>
    <cellStyle name="20 % - Markeringsfarve2 2 2 2 4 3 2 3" xfId="31577"/>
    <cellStyle name="20 % - Markeringsfarve2 2 2 2 4 3 3" xfId="15218"/>
    <cellStyle name="20 % - Markeringsfarve2 2 2 2 4 3 4" xfId="26576"/>
    <cellStyle name="20 % - Markeringsfarve2 2 2 2 4 4" xfId="6073"/>
    <cellStyle name="20 % - Markeringsfarve2 2 2 2 4 4 2" xfId="16881"/>
    <cellStyle name="20 % - Markeringsfarve2 2 2 2 4 4 3" xfId="28255"/>
    <cellStyle name="20 % - Markeringsfarve2 2 2 2 4 5" xfId="11896"/>
    <cellStyle name="20 % - Markeringsfarve2 2 2 2 4 6" xfId="23254"/>
    <cellStyle name="20 % - Markeringsfarve2 2 2 2 5" xfId="1917"/>
    <cellStyle name="20 % - Markeringsfarve2 2 2 2 5 2" xfId="6905"/>
    <cellStyle name="20 % - Markeringsfarve2 2 2 2 5 2 2" xfId="17713"/>
    <cellStyle name="20 % - Markeringsfarve2 2 2 2 5 2 3" xfId="29087"/>
    <cellStyle name="20 % - Markeringsfarve2 2 2 2 5 3" xfId="12728"/>
    <cellStyle name="20 % - Markeringsfarve2 2 2 2 5 4" xfId="24086"/>
    <cellStyle name="20 % - Markeringsfarve2 2 2 2 6" xfId="3582"/>
    <cellStyle name="20 % - Markeringsfarve2 2 2 2 6 2" xfId="8567"/>
    <cellStyle name="20 % - Markeringsfarve2 2 2 2 6 2 2" xfId="19374"/>
    <cellStyle name="20 % - Markeringsfarve2 2 2 2 6 2 3" xfId="30748"/>
    <cellStyle name="20 % - Markeringsfarve2 2 2 2 6 3" xfId="14389"/>
    <cellStyle name="20 % - Markeringsfarve2 2 2 2 6 4" xfId="25747"/>
    <cellStyle name="20 % - Markeringsfarve2 2 2 2 7" xfId="5243"/>
    <cellStyle name="20 % - Markeringsfarve2 2 2 2 7 2" xfId="16052"/>
    <cellStyle name="20 % - Markeringsfarve2 2 2 2 7 3" xfId="27426"/>
    <cellStyle name="20 % - Markeringsfarve2 2 2 2 8" xfId="10228"/>
    <cellStyle name="20 % - Markeringsfarve2 2 2 2 8 2" xfId="21035"/>
    <cellStyle name="20 % - Markeringsfarve2 2 2 2 8 3" xfId="32409"/>
    <cellStyle name="20 % - Markeringsfarve2 2 2 2 9" xfId="11062"/>
    <cellStyle name="20 % - Markeringsfarve2 2 2 3" xfId="201"/>
    <cellStyle name="20 % - Markeringsfarve2 2 2 3 10" xfId="21923"/>
    <cellStyle name="20 % - Markeringsfarve2 2 2 3 11" xfId="22476"/>
    <cellStyle name="20 % - Markeringsfarve2 2 2 3 12" xfId="33296"/>
    <cellStyle name="20 % - Markeringsfarve2 2 2 3 13" xfId="33571"/>
    <cellStyle name="20 % - Markeringsfarve2 2 2 3 14" xfId="33842"/>
    <cellStyle name="20 % - Markeringsfarve2 2 2 3 2" xfId="575"/>
    <cellStyle name="20 % - Markeringsfarve2 2 2 3 2 2" xfId="1412"/>
    <cellStyle name="20 % - Markeringsfarve2 2 2 3 2 2 2" xfId="3080"/>
    <cellStyle name="20 % - Markeringsfarve2 2 2 3 2 2 2 2" xfId="8068"/>
    <cellStyle name="20 % - Markeringsfarve2 2 2 3 2 2 2 2 2" xfId="18875"/>
    <cellStyle name="20 % - Markeringsfarve2 2 2 3 2 2 2 2 3" xfId="30249"/>
    <cellStyle name="20 % - Markeringsfarve2 2 2 3 2 2 2 3" xfId="13890"/>
    <cellStyle name="20 % - Markeringsfarve2 2 2 3 2 2 2 4" xfId="25248"/>
    <cellStyle name="20 % - Markeringsfarve2 2 2 3 2 2 3" xfId="4744"/>
    <cellStyle name="20 % - Markeringsfarve2 2 2 3 2 2 3 2" xfId="9729"/>
    <cellStyle name="20 % - Markeringsfarve2 2 2 3 2 2 3 2 2" xfId="20536"/>
    <cellStyle name="20 % - Markeringsfarve2 2 2 3 2 2 3 2 3" xfId="31910"/>
    <cellStyle name="20 % - Markeringsfarve2 2 2 3 2 2 3 3" xfId="15551"/>
    <cellStyle name="20 % - Markeringsfarve2 2 2 3 2 2 3 4" xfId="26909"/>
    <cellStyle name="20 % - Markeringsfarve2 2 2 3 2 2 4" xfId="6406"/>
    <cellStyle name="20 % - Markeringsfarve2 2 2 3 2 2 4 2" xfId="17214"/>
    <cellStyle name="20 % - Markeringsfarve2 2 2 3 2 2 4 3" xfId="28588"/>
    <cellStyle name="20 % - Markeringsfarve2 2 2 3 2 2 5" xfId="12229"/>
    <cellStyle name="20 % - Markeringsfarve2 2 2 3 2 2 6" xfId="23587"/>
    <cellStyle name="20 % - Markeringsfarve2 2 2 3 2 3" xfId="2249"/>
    <cellStyle name="20 % - Markeringsfarve2 2 2 3 2 3 2" xfId="7237"/>
    <cellStyle name="20 % - Markeringsfarve2 2 2 3 2 3 2 2" xfId="18044"/>
    <cellStyle name="20 % - Markeringsfarve2 2 2 3 2 3 2 3" xfId="29418"/>
    <cellStyle name="20 % - Markeringsfarve2 2 2 3 2 3 3" xfId="13059"/>
    <cellStyle name="20 % - Markeringsfarve2 2 2 3 2 3 4" xfId="24417"/>
    <cellStyle name="20 % - Markeringsfarve2 2 2 3 2 4" xfId="3913"/>
    <cellStyle name="20 % - Markeringsfarve2 2 2 3 2 4 2" xfId="8898"/>
    <cellStyle name="20 % - Markeringsfarve2 2 2 3 2 4 2 2" xfId="19705"/>
    <cellStyle name="20 % - Markeringsfarve2 2 2 3 2 4 2 3" xfId="31079"/>
    <cellStyle name="20 % - Markeringsfarve2 2 2 3 2 4 3" xfId="14720"/>
    <cellStyle name="20 % - Markeringsfarve2 2 2 3 2 4 4" xfId="26078"/>
    <cellStyle name="20 % - Markeringsfarve2 2 2 3 2 5" xfId="5575"/>
    <cellStyle name="20 % - Markeringsfarve2 2 2 3 2 5 2" xfId="16383"/>
    <cellStyle name="20 % - Markeringsfarve2 2 2 3 2 5 3" xfId="27757"/>
    <cellStyle name="20 % - Markeringsfarve2 2 2 3 2 6" xfId="10562"/>
    <cellStyle name="20 % - Markeringsfarve2 2 2 3 2 6 2" xfId="21369"/>
    <cellStyle name="20 % - Markeringsfarve2 2 2 3 2 6 3" xfId="32743"/>
    <cellStyle name="20 % - Markeringsfarve2 2 2 3 2 7" xfId="11396"/>
    <cellStyle name="20 % - Markeringsfarve2 2 2 3 2 8" xfId="22202"/>
    <cellStyle name="20 % - Markeringsfarve2 2 2 3 2 9" xfId="22756"/>
    <cellStyle name="20 % - Markeringsfarve2 2 2 3 3" xfId="852"/>
    <cellStyle name="20 % - Markeringsfarve2 2 2 3 3 2" xfId="1686"/>
    <cellStyle name="20 % - Markeringsfarve2 2 2 3 3 2 2" xfId="3354"/>
    <cellStyle name="20 % - Markeringsfarve2 2 2 3 3 2 2 2" xfId="8342"/>
    <cellStyle name="20 % - Markeringsfarve2 2 2 3 3 2 2 2 2" xfId="19149"/>
    <cellStyle name="20 % - Markeringsfarve2 2 2 3 3 2 2 2 3" xfId="30523"/>
    <cellStyle name="20 % - Markeringsfarve2 2 2 3 3 2 2 3" xfId="14164"/>
    <cellStyle name="20 % - Markeringsfarve2 2 2 3 3 2 2 4" xfId="25522"/>
    <cellStyle name="20 % - Markeringsfarve2 2 2 3 3 2 3" xfId="5018"/>
    <cellStyle name="20 % - Markeringsfarve2 2 2 3 3 2 3 2" xfId="10003"/>
    <cellStyle name="20 % - Markeringsfarve2 2 2 3 3 2 3 2 2" xfId="20810"/>
    <cellStyle name="20 % - Markeringsfarve2 2 2 3 3 2 3 2 3" xfId="32184"/>
    <cellStyle name="20 % - Markeringsfarve2 2 2 3 3 2 3 3" xfId="15825"/>
    <cellStyle name="20 % - Markeringsfarve2 2 2 3 3 2 3 4" xfId="27183"/>
    <cellStyle name="20 % - Markeringsfarve2 2 2 3 3 2 4" xfId="6680"/>
    <cellStyle name="20 % - Markeringsfarve2 2 2 3 3 2 4 2" xfId="17488"/>
    <cellStyle name="20 % - Markeringsfarve2 2 2 3 3 2 4 3" xfId="28862"/>
    <cellStyle name="20 % - Markeringsfarve2 2 2 3 3 2 5" xfId="12503"/>
    <cellStyle name="20 % - Markeringsfarve2 2 2 3 3 2 6" xfId="23861"/>
    <cellStyle name="20 % - Markeringsfarve2 2 2 3 3 3" xfId="2523"/>
    <cellStyle name="20 % - Markeringsfarve2 2 2 3 3 3 2" xfId="7511"/>
    <cellStyle name="20 % - Markeringsfarve2 2 2 3 3 3 2 2" xfId="18318"/>
    <cellStyle name="20 % - Markeringsfarve2 2 2 3 3 3 2 3" xfId="29692"/>
    <cellStyle name="20 % - Markeringsfarve2 2 2 3 3 3 3" xfId="13333"/>
    <cellStyle name="20 % - Markeringsfarve2 2 2 3 3 3 4" xfId="24691"/>
    <cellStyle name="20 % - Markeringsfarve2 2 2 3 3 4" xfId="4187"/>
    <cellStyle name="20 % - Markeringsfarve2 2 2 3 3 4 2" xfId="9172"/>
    <cellStyle name="20 % - Markeringsfarve2 2 2 3 3 4 2 2" xfId="19979"/>
    <cellStyle name="20 % - Markeringsfarve2 2 2 3 3 4 2 3" xfId="31353"/>
    <cellStyle name="20 % - Markeringsfarve2 2 2 3 3 4 3" xfId="14994"/>
    <cellStyle name="20 % - Markeringsfarve2 2 2 3 3 4 4" xfId="26352"/>
    <cellStyle name="20 % - Markeringsfarve2 2 2 3 3 5" xfId="5849"/>
    <cellStyle name="20 % - Markeringsfarve2 2 2 3 3 5 2" xfId="16657"/>
    <cellStyle name="20 % - Markeringsfarve2 2 2 3 3 5 3" xfId="28031"/>
    <cellStyle name="20 % - Markeringsfarve2 2 2 3 3 6" xfId="10836"/>
    <cellStyle name="20 % - Markeringsfarve2 2 2 3 3 6 2" xfId="21643"/>
    <cellStyle name="20 % - Markeringsfarve2 2 2 3 3 6 3" xfId="33017"/>
    <cellStyle name="20 % - Markeringsfarve2 2 2 3 3 7" xfId="11671"/>
    <cellStyle name="20 % - Markeringsfarve2 2 2 3 3 8" xfId="23030"/>
    <cellStyle name="20 % - Markeringsfarve2 2 2 3 4" xfId="1133"/>
    <cellStyle name="20 % - Markeringsfarve2 2 2 3 4 2" xfId="2801"/>
    <cellStyle name="20 % - Markeringsfarve2 2 2 3 4 2 2" xfId="7789"/>
    <cellStyle name="20 % - Markeringsfarve2 2 2 3 4 2 2 2" xfId="18596"/>
    <cellStyle name="20 % - Markeringsfarve2 2 2 3 4 2 2 3" xfId="29970"/>
    <cellStyle name="20 % - Markeringsfarve2 2 2 3 4 2 3" xfId="13611"/>
    <cellStyle name="20 % - Markeringsfarve2 2 2 3 4 2 4" xfId="24969"/>
    <cellStyle name="20 % - Markeringsfarve2 2 2 3 4 3" xfId="4465"/>
    <cellStyle name="20 % - Markeringsfarve2 2 2 3 4 3 2" xfId="9450"/>
    <cellStyle name="20 % - Markeringsfarve2 2 2 3 4 3 2 2" xfId="20257"/>
    <cellStyle name="20 % - Markeringsfarve2 2 2 3 4 3 2 3" xfId="31631"/>
    <cellStyle name="20 % - Markeringsfarve2 2 2 3 4 3 3" xfId="15272"/>
    <cellStyle name="20 % - Markeringsfarve2 2 2 3 4 3 4" xfId="26630"/>
    <cellStyle name="20 % - Markeringsfarve2 2 2 3 4 4" xfId="6127"/>
    <cellStyle name="20 % - Markeringsfarve2 2 2 3 4 4 2" xfId="16935"/>
    <cellStyle name="20 % - Markeringsfarve2 2 2 3 4 4 3" xfId="28309"/>
    <cellStyle name="20 % - Markeringsfarve2 2 2 3 4 5" xfId="11950"/>
    <cellStyle name="20 % - Markeringsfarve2 2 2 3 4 6" xfId="23308"/>
    <cellStyle name="20 % - Markeringsfarve2 2 2 3 5" xfId="1971"/>
    <cellStyle name="20 % - Markeringsfarve2 2 2 3 5 2" xfId="6959"/>
    <cellStyle name="20 % - Markeringsfarve2 2 2 3 5 2 2" xfId="17767"/>
    <cellStyle name="20 % - Markeringsfarve2 2 2 3 5 2 3" xfId="29141"/>
    <cellStyle name="20 % - Markeringsfarve2 2 2 3 5 3" xfId="12782"/>
    <cellStyle name="20 % - Markeringsfarve2 2 2 3 5 4" xfId="24140"/>
    <cellStyle name="20 % - Markeringsfarve2 2 2 3 6" xfId="3636"/>
    <cellStyle name="20 % - Markeringsfarve2 2 2 3 6 2" xfId="8621"/>
    <cellStyle name="20 % - Markeringsfarve2 2 2 3 6 2 2" xfId="19428"/>
    <cellStyle name="20 % - Markeringsfarve2 2 2 3 6 2 3" xfId="30802"/>
    <cellStyle name="20 % - Markeringsfarve2 2 2 3 6 3" xfId="14443"/>
    <cellStyle name="20 % - Markeringsfarve2 2 2 3 6 4" xfId="25801"/>
    <cellStyle name="20 % - Markeringsfarve2 2 2 3 7" xfId="5297"/>
    <cellStyle name="20 % - Markeringsfarve2 2 2 3 7 2" xfId="16106"/>
    <cellStyle name="20 % - Markeringsfarve2 2 2 3 7 3" xfId="27480"/>
    <cellStyle name="20 % - Markeringsfarve2 2 2 3 8" xfId="10282"/>
    <cellStyle name="20 % - Markeringsfarve2 2 2 3 8 2" xfId="21089"/>
    <cellStyle name="20 % - Markeringsfarve2 2 2 3 8 3" xfId="32463"/>
    <cellStyle name="20 % - Markeringsfarve2 2 2 3 9" xfId="11116"/>
    <cellStyle name="20 % - Markeringsfarve2 2 2 4" xfId="256"/>
    <cellStyle name="20 % - Markeringsfarve2 2 2 4 10" xfId="21978"/>
    <cellStyle name="20 % - Markeringsfarve2 2 2 4 11" xfId="22531"/>
    <cellStyle name="20 % - Markeringsfarve2 2 2 4 12" xfId="33351"/>
    <cellStyle name="20 % - Markeringsfarve2 2 2 4 13" xfId="33626"/>
    <cellStyle name="20 % - Markeringsfarve2 2 2 4 14" xfId="33897"/>
    <cellStyle name="20 % - Markeringsfarve2 2 2 4 2" xfId="630"/>
    <cellStyle name="20 % - Markeringsfarve2 2 2 4 2 2" xfId="1467"/>
    <cellStyle name="20 % - Markeringsfarve2 2 2 4 2 2 2" xfId="3135"/>
    <cellStyle name="20 % - Markeringsfarve2 2 2 4 2 2 2 2" xfId="8123"/>
    <cellStyle name="20 % - Markeringsfarve2 2 2 4 2 2 2 2 2" xfId="18930"/>
    <cellStyle name="20 % - Markeringsfarve2 2 2 4 2 2 2 2 3" xfId="30304"/>
    <cellStyle name="20 % - Markeringsfarve2 2 2 4 2 2 2 3" xfId="13945"/>
    <cellStyle name="20 % - Markeringsfarve2 2 2 4 2 2 2 4" xfId="25303"/>
    <cellStyle name="20 % - Markeringsfarve2 2 2 4 2 2 3" xfId="4799"/>
    <cellStyle name="20 % - Markeringsfarve2 2 2 4 2 2 3 2" xfId="9784"/>
    <cellStyle name="20 % - Markeringsfarve2 2 2 4 2 2 3 2 2" xfId="20591"/>
    <cellStyle name="20 % - Markeringsfarve2 2 2 4 2 2 3 2 3" xfId="31965"/>
    <cellStyle name="20 % - Markeringsfarve2 2 2 4 2 2 3 3" xfId="15606"/>
    <cellStyle name="20 % - Markeringsfarve2 2 2 4 2 2 3 4" xfId="26964"/>
    <cellStyle name="20 % - Markeringsfarve2 2 2 4 2 2 4" xfId="6461"/>
    <cellStyle name="20 % - Markeringsfarve2 2 2 4 2 2 4 2" xfId="17269"/>
    <cellStyle name="20 % - Markeringsfarve2 2 2 4 2 2 4 3" xfId="28643"/>
    <cellStyle name="20 % - Markeringsfarve2 2 2 4 2 2 5" xfId="12284"/>
    <cellStyle name="20 % - Markeringsfarve2 2 2 4 2 2 6" xfId="23642"/>
    <cellStyle name="20 % - Markeringsfarve2 2 2 4 2 3" xfId="2304"/>
    <cellStyle name="20 % - Markeringsfarve2 2 2 4 2 3 2" xfId="7292"/>
    <cellStyle name="20 % - Markeringsfarve2 2 2 4 2 3 2 2" xfId="18099"/>
    <cellStyle name="20 % - Markeringsfarve2 2 2 4 2 3 2 3" xfId="29473"/>
    <cellStyle name="20 % - Markeringsfarve2 2 2 4 2 3 3" xfId="13114"/>
    <cellStyle name="20 % - Markeringsfarve2 2 2 4 2 3 4" xfId="24472"/>
    <cellStyle name="20 % - Markeringsfarve2 2 2 4 2 4" xfId="3968"/>
    <cellStyle name="20 % - Markeringsfarve2 2 2 4 2 4 2" xfId="8953"/>
    <cellStyle name="20 % - Markeringsfarve2 2 2 4 2 4 2 2" xfId="19760"/>
    <cellStyle name="20 % - Markeringsfarve2 2 2 4 2 4 2 3" xfId="31134"/>
    <cellStyle name="20 % - Markeringsfarve2 2 2 4 2 4 3" xfId="14775"/>
    <cellStyle name="20 % - Markeringsfarve2 2 2 4 2 4 4" xfId="26133"/>
    <cellStyle name="20 % - Markeringsfarve2 2 2 4 2 5" xfId="5630"/>
    <cellStyle name="20 % - Markeringsfarve2 2 2 4 2 5 2" xfId="16438"/>
    <cellStyle name="20 % - Markeringsfarve2 2 2 4 2 5 3" xfId="27812"/>
    <cellStyle name="20 % - Markeringsfarve2 2 2 4 2 6" xfId="10617"/>
    <cellStyle name="20 % - Markeringsfarve2 2 2 4 2 6 2" xfId="21424"/>
    <cellStyle name="20 % - Markeringsfarve2 2 2 4 2 6 3" xfId="32798"/>
    <cellStyle name="20 % - Markeringsfarve2 2 2 4 2 7" xfId="11451"/>
    <cellStyle name="20 % - Markeringsfarve2 2 2 4 2 8" xfId="22257"/>
    <cellStyle name="20 % - Markeringsfarve2 2 2 4 2 9" xfId="22811"/>
    <cellStyle name="20 % - Markeringsfarve2 2 2 4 3" xfId="907"/>
    <cellStyle name="20 % - Markeringsfarve2 2 2 4 3 2" xfId="1741"/>
    <cellStyle name="20 % - Markeringsfarve2 2 2 4 3 2 2" xfId="3409"/>
    <cellStyle name="20 % - Markeringsfarve2 2 2 4 3 2 2 2" xfId="8397"/>
    <cellStyle name="20 % - Markeringsfarve2 2 2 4 3 2 2 2 2" xfId="19204"/>
    <cellStyle name="20 % - Markeringsfarve2 2 2 4 3 2 2 2 3" xfId="30578"/>
    <cellStyle name="20 % - Markeringsfarve2 2 2 4 3 2 2 3" xfId="14219"/>
    <cellStyle name="20 % - Markeringsfarve2 2 2 4 3 2 2 4" xfId="25577"/>
    <cellStyle name="20 % - Markeringsfarve2 2 2 4 3 2 3" xfId="5073"/>
    <cellStyle name="20 % - Markeringsfarve2 2 2 4 3 2 3 2" xfId="10058"/>
    <cellStyle name="20 % - Markeringsfarve2 2 2 4 3 2 3 2 2" xfId="20865"/>
    <cellStyle name="20 % - Markeringsfarve2 2 2 4 3 2 3 2 3" xfId="32239"/>
    <cellStyle name="20 % - Markeringsfarve2 2 2 4 3 2 3 3" xfId="15880"/>
    <cellStyle name="20 % - Markeringsfarve2 2 2 4 3 2 3 4" xfId="27238"/>
    <cellStyle name="20 % - Markeringsfarve2 2 2 4 3 2 4" xfId="6735"/>
    <cellStyle name="20 % - Markeringsfarve2 2 2 4 3 2 4 2" xfId="17543"/>
    <cellStyle name="20 % - Markeringsfarve2 2 2 4 3 2 4 3" xfId="28917"/>
    <cellStyle name="20 % - Markeringsfarve2 2 2 4 3 2 5" xfId="12558"/>
    <cellStyle name="20 % - Markeringsfarve2 2 2 4 3 2 6" xfId="23916"/>
    <cellStyle name="20 % - Markeringsfarve2 2 2 4 3 3" xfId="2578"/>
    <cellStyle name="20 % - Markeringsfarve2 2 2 4 3 3 2" xfId="7566"/>
    <cellStyle name="20 % - Markeringsfarve2 2 2 4 3 3 2 2" xfId="18373"/>
    <cellStyle name="20 % - Markeringsfarve2 2 2 4 3 3 2 3" xfId="29747"/>
    <cellStyle name="20 % - Markeringsfarve2 2 2 4 3 3 3" xfId="13388"/>
    <cellStyle name="20 % - Markeringsfarve2 2 2 4 3 3 4" xfId="24746"/>
    <cellStyle name="20 % - Markeringsfarve2 2 2 4 3 4" xfId="4242"/>
    <cellStyle name="20 % - Markeringsfarve2 2 2 4 3 4 2" xfId="9227"/>
    <cellStyle name="20 % - Markeringsfarve2 2 2 4 3 4 2 2" xfId="20034"/>
    <cellStyle name="20 % - Markeringsfarve2 2 2 4 3 4 2 3" xfId="31408"/>
    <cellStyle name="20 % - Markeringsfarve2 2 2 4 3 4 3" xfId="15049"/>
    <cellStyle name="20 % - Markeringsfarve2 2 2 4 3 4 4" xfId="26407"/>
    <cellStyle name="20 % - Markeringsfarve2 2 2 4 3 5" xfId="5904"/>
    <cellStyle name="20 % - Markeringsfarve2 2 2 4 3 5 2" xfId="16712"/>
    <cellStyle name="20 % - Markeringsfarve2 2 2 4 3 5 3" xfId="28086"/>
    <cellStyle name="20 % - Markeringsfarve2 2 2 4 3 6" xfId="10891"/>
    <cellStyle name="20 % - Markeringsfarve2 2 2 4 3 6 2" xfId="21698"/>
    <cellStyle name="20 % - Markeringsfarve2 2 2 4 3 6 3" xfId="33072"/>
    <cellStyle name="20 % - Markeringsfarve2 2 2 4 3 7" xfId="11726"/>
    <cellStyle name="20 % - Markeringsfarve2 2 2 4 3 8" xfId="23085"/>
    <cellStyle name="20 % - Markeringsfarve2 2 2 4 4" xfId="1188"/>
    <cellStyle name="20 % - Markeringsfarve2 2 2 4 4 2" xfId="2856"/>
    <cellStyle name="20 % - Markeringsfarve2 2 2 4 4 2 2" xfId="7844"/>
    <cellStyle name="20 % - Markeringsfarve2 2 2 4 4 2 2 2" xfId="18651"/>
    <cellStyle name="20 % - Markeringsfarve2 2 2 4 4 2 2 3" xfId="30025"/>
    <cellStyle name="20 % - Markeringsfarve2 2 2 4 4 2 3" xfId="13666"/>
    <cellStyle name="20 % - Markeringsfarve2 2 2 4 4 2 4" xfId="25024"/>
    <cellStyle name="20 % - Markeringsfarve2 2 2 4 4 3" xfId="4520"/>
    <cellStyle name="20 % - Markeringsfarve2 2 2 4 4 3 2" xfId="9505"/>
    <cellStyle name="20 % - Markeringsfarve2 2 2 4 4 3 2 2" xfId="20312"/>
    <cellStyle name="20 % - Markeringsfarve2 2 2 4 4 3 2 3" xfId="31686"/>
    <cellStyle name="20 % - Markeringsfarve2 2 2 4 4 3 3" xfId="15327"/>
    <cellStyle name="20 % - Markeringsfarve2 2 2 4 4 3 4" xfId="26685"/>
    <cellStyle name="20 % - Markeringsfarve2 2 2 4 4 4" xfId="6182"/>
    <cellStyle name="20 % - Markeringsfarve2 2 2 4 4 4 2" xfId="16990"/>
    <cellStyle name="20 % - Markeringsfarve2 2 2 4 4 4 3" xfId="28364"/>
    <cellStyle name="20 % - Markeringsfarve2 2 2 4 4 5" xfId="12005"/>
    <cellStyle name="20 % - Markeringsfarve2 2 2 4 4 6" xfId="23363"/>
    <cellStyle name="20 % - Markeringsfarve2 2 2 4 5" xfId="2026"/>
    <cellStyle name="20 % - Markeringsfarve2 2 2 4 5 2" xfId="7014"/>
    <cellStyle name="20 % - Markeringsfarve2 2 2 4 5 2 2" xfId="17822"/>
    <cellStyle name="20 % - Markeringsfarve2 2 2 4 5 2 3" xfId="29196"/>
    <cellStyle name="20 % - Markeringsfarve2 2 2 4 5 3" xfId="12837"/>
    <cellStyle name="20 % - Markeringsfarve2 2 2 4 5 4" xfId="24195"/>
    <cellStyle name="20 % - Markeringsfarve2 2 2 4 6" xfId="3691"/>
    <cellStyle name="20 % - Markeringsfarve2 2 2 4 6 2" xfId="8676"/>
    <cellStyle name="20 % - Markeringsfarve2 2 2 4 6 2 2" xfId="19483"/>
    <cellStyle name="20 % - Markeringsfarve2 2 2 4 6 2 3" xfId="30857"/>
    <cellStyle name="20 % - Markeringsfarve2 2 2 4 6 3" xfId="14498"/>
    <cellStyle name="20 % - Markeringsfarve2 2 2 4 6 4" xfId="25856"/>
    <cellStyle name="20 % - Markeringsfarve2 2 2 4 7" xfId="5352"/>
    <cellStyle name="20 % - Markeringsfarve2 2 2 4 7 2" xfId="16161"/>
    <cellStyle name="20 % - Markeringsfarve2 2 2 4 7 3" xfId="27535"/>
    <cellStyle name="20 % - Markeringsfarve2 2 2 4 8" xfId="10337"/>
    <cellStyle name="20 % - Markeringsfarve2 2 2 4 8 2" xfId="21144"/>
    <cellStyle name="20 % - Markeringsfarve2 2 2 4 8 3" xfId="32518"/>
    <cellStyle name="20 % - Markeringsfarve2 2 2 4 9" xfId="11171"/>
    <cellStyle name="20 % - Markeringsfarve2 2 2 5" xfId="312"/>
    <cellStyle name="20 % - Markeringsfarve2 2 2 5 10" xfId="22034"/>
    <cellStyle name="20 % - Markeringsfarve2 2 2 5 11" xfId="22587"/>
    <cellStyle name="20 % - Markeringsfarve2 2 2 5 12" xfId="33407"/>
    <cellStyle name="20 % - Markeringsfarve2 2 2 5 13" xfId="33682"/>
    <cellStyle name="20 % - Markeringsfarve2 2 2 5 14" xfId="33953"/>
    <cellStyle name="20 % - Markeringsfarve2 2 2 5 2" xfId="686"/>
    <cellStyle name="20 % - Markeringsfarve2 2 2 5 2 2" xfId="1523"/>
    <cellStyle name="20 % - Markeringsfarve2 2 2 5 2 2 2" xfId="3191"/>
    <cellStyle name="20 % - Markeringsfarve2 2 2 5 2 2 2 2" xfId="8179"/>
    <cellStyle name="20 % - Markeringsfarve2 2 2 5 2 2 2 2 2" xfId="18986"/>
    <cellStyle name="20 % - Markeringsfarve2 2 2 5 2 2 2 2 3" xfId="30360"/>
    <cellStyle name="20 % - Markeringsfarve2 2 2 5 2 2 2 3" xfId="14001"/>
    <cellStyle name="20 % - Markeringsfarve2 2 2 5 2 2 2 4" xfId="25359"/>
    <cellStyle name="20 % - Markeringsfarve2 2 2 5 2 2 3" xfId="4855"/>
    <cellStyle name="20 % - Markeringsfarve2 2 2 5 2 2 3 2" xfId="9840"/>
    <cellStyle name="20 % - Markeringsfarve2 2 2 5 2 2 3 2 2" xfId="20647"/>
    <cellStyle name="20 % - Markeringsfarve2 2 2 5 2 2 3 2 3" xfId="32021"/>
    <cellStyle name="20 % - Markeringsfarve2 2 2 5 2 2 3 3" xfId="15662"/>
    <cellStyle name="20 % - Markeringsfarve2 2 2 5 2 2 3 4" xfId="27020"/>
    <cellStyle name="20 % - Markeringsfarve2 2 2 5 2 2 4" xfId="6517"/>
    <cellStyle name="20 % - Markeringsfarve2 2 2 5 2 2 4 2" xfId="17325"/>
    <cellStyle name="20 % - Markeringsfarve2 2 2 5 2 2 4 3" xfId="28699"/>
    <cellStyle name="20 % - Markeringsfarve2 2 2 5 2 2 5" xfId="12340"/>
    <cellStyle name="20 % - Markeringsfarve2 2 2 5 2 2 6" xfId="23698"/>
    <cellStyle name="20 % - Markeringsfarve2 2 2 5 2 3" xfId="2360"/>
    <cellStyle name="20 % - Markeringsfarve2 2 2 5 2 3 2" xfId="7348"/>
    <cellStyle name="20 % - Markeringsfarve2 2 2 5 2 3 2 2" xfId="18155"/>
    <cellStyle name="20 % - Markeringsfarve2 2 2 5 2 3 2 3" xfId="29529"/>
    <cellStyle name="20 % - Markeringsfarve2 2 2 5 2 3 3" xfId="13170"/>
    <cellStyle name="20 % - Markeringsfarve2 2 2 5 2 3 4" xfId="24528"/>
    <cellStyle name="20 % - Markeringsfarve2 2 2 5 2 4" xfId="4024"/>
    <cellStyle name="20 % - Markeringsfarve2 2 2 5 2 4 2" xfId="9009"/>
    <cellStyle name="20 % - Markeringsfarve2 2 2 5 2 4 2 2" xfId="19816"/>
    <cellStyle name="20 % - Markeringsfarve2 2 2 5 2 4 2 3" xfId="31190"/>
    <cellStyle name="20 % - Markeringsfarve2 2 2 5 2 4 3" xfId="14831"/>
    <cellStyle name="20 % - Markeringsfarve2 2 2 5 2 4 4" xfId="26189"/>
    <cellStyle name="20 % - Markeringsfarve2 2 2 5 2 5" xfId="5686"/>
    <cellStyle name="20 % - Markeringsfarve2 2 2 5 2 5 2" xfId="16494"/>
    <cellStyle name="20 % - Markeringsfarve2 2 2 5 2 5 3" xfId="27868"/>
    <cellStyle name="20 % - Markeringsfarve2 2 2 5 2 6" xfId="10673"/>
    <cellStyle name="20 % - Markeringsfarve2 2 2 5 2 6 2" xfId="21480"/>
    <cellStyle name="20 % - Markeringsfarve2 2 2 5 2 6 3" xfId="32854"/>
    <cellStyle name="20 % - Markeringsfarve2 2 2 5 2 7" xfId="11507"/>
    <cellStyle name="20 % - Markeringsfarve2 2 2 5 2 8" xfId="22313"/>
    <cellStyle name="20 % - Markeringsfarve2 2 2 5 2 9" xfId="22867"/>
    <cellStyle name="20 % - Markeringsfarve2 2 2 5 3" xfId="963"/>
    <cellStyle name="20 % - Markeringsfarve2 2 2 5 3 2" xfId="1797"/>
    <cellStyle name="20 % - Markeringsfarve2 2 2 5 3 2 2" xfId="3465"/>
    <cellStyle name="20 % - Markeringsfarve2 2 2 5 3 2 2 2" xfId="8453"/>
    <cellStyle name="20 % - Markeringsfarve2 2 2 5 3 2 2 2 2" xfId="19260"/>
    <cellStyle name="20 % - Markeringsfarve2 2 2 5 3 2 2 2 3" xfId="30634"/>
    <cellStyle name="20 % - Markeringsfarve2 2 2 5 3 2 2 3" xfId="14275"/>
    <cellStyle name="20 % - Markeringsfarve2 2 2 5 3 2 2 4" xfId="25633"/>
    <cellStyle name="20 % - Markeringsfarve2 2 2 5 3 2 3" xfId="5129"/>
    <cellStyle name="20 % - Markeringsfarve2 2 2 5 3 2 3 2" xfId="10114"/>
    <cellStyle name="20 % - Markeringsfarve2 2 2 5 3 2 3 2 2" xfId="20921"/>
    <cellStyle name="20 % - Markeringsfarve2 2 2 5 3 2 3 2 3" xfId="32295"/>
    <cellStyle name="20 % - Markeringsfarve2 2 2 5 3 2 3 3" xfId="15936"/>
    <cellStyle name="20 % - Markeringsfarve2 2 2 5 3 2 3 4" xfId="27294"/>
    <cellStyle name="20 % - Markeringsfarve2 2 2 5 3 2 4" xfId="6791"/>
    <cellStyle name="20 % - Markeringsfarve2 2 2 5 3 2 4 2" xfId="17599"/>
    <cellStyle name="20 % - Markeringsfarve2 2 2 5 3 2 4 3" xfId="28973"/>
    <cellStyle name="20 % - Markeringsfarve2 2 2 5 3 2 5" xfId="12614"/>
    <cellStyle name="20 % - Markeringsfarve2 2 2 5 3 2 6" xfId="23972"/>
    <cellStyle name="20 % - Markeringsfarve2 2 2 5 3 3" xfId="2634"/>
    <cellStyle name="20 % - Markeringsfarve2 2 2 5 3 3 2" xfId="7622"/>
    <cellStyle name="20 % - Markeringsfarve2 2 2 5 3 3 2 2" xfId="18429"/>
    <cellStyle name="20 % - Markeringsfarve2 2 2 5 3 3 2 3" xfId="29803"/>
    <cellStyle name="20 % - Markeringsfarve2 2 2 5 3 3 3" xfId="13444"/>
    <cellStyle name="20 % - Markeringsfarve2 2 2 5 3 3 4" xfId="24802"/>
    <cellStyle name="20 % - Markeringsfarve2 2 2 5 3 4" xfId="4298"/>
    <cellStyle name="20 % - Markeringsfarve2 2 2 5 3 4 2" xfId="9283"/>
    <cellStyle name="20 % - Markeringsfarve2 2 2 5 3 4 2 2" xfId="20090"/>
    <cellStyle name="20 % - Markeringsfarve2 2 2 5 3 4 2 3" xfId="31464"/>
    <cellStyle name="20 % - Markeringsfarve2 2 2 5 3 4 3" xfId="15105"/>
    <cellStyle name="20 % - Markeringsfarve2 2 2 5 3 4 4" xfId="26463"/>
    <cellStyle name="20 % - Markeringsfarve2 2 2 5 3 5" xfId="5960"/>
    <cellStyle name="20 % - Markeringsfarve2 2 2 5 3 5 2" xfId="16768"/>
    <cellStyle name="20 % - Markeringsfarve2 2 2 5 3 5 3" xfId="28142"/>
    <cellStyle name="20 % - Markeringsfarve2 2 2 5 3 6" xfId="10947"/>
    <cellStyle name="20 % - Markeringsfarve2 2 2 5 3 6 2" xfId="21754"/>
    <cellStyle name="20 % - Markeringsfarve2 2 2 5 3 6 3" xfId="33128"/>
    <cellStyle name="20 % - Markeringsfarve2 2 2 5 3 7" xfId="11782"/>
    <cellStyle name="20 % - Markeringsfarve2 2 2 5 3 8" xfId="23141"/>
    <cellStyle name="20 % - Markeringsfarve2 2 2 5 4" xfId="1244"/>
    <cellStyle name="20 % - Markeringsfarve2 2 2 5 4 2" xfId="2912"/>
    <cellStyle name="20 % - Markeringsfarve2 2 2 5 4 2 2" xfId="7900"/>
    <cellStyle name="20 % - Markeringsfarve2 2 2 5 4 2 2 2" xfId="18707"/>
    <cellStyle name="20 % - Markeringsfarve2 2 2 5 4 2 2 3" xfId="30081"/>
    <cellStyle name="20 % - Markeringsfarve2 2 2 5 4 2 3" xfId="13722"/>
    <cellStyle name="20 % - Markeringsfarve2 2 2 5 4 2 4" xfId="25080"/>
    <cellStyle name="20 % - Markeringsfarve2 2 2 5 4 3" xfId="4576"/>
    <cellStyle name="20 % - Markeringsfarve2 2 2 5 4 3 2" xfId="9561"/>
    <cellStyle name="20 % - Markeringsfarve2 2 2 5 4 3 2 2" xfId="20368"/>
    <cellStyle name="20 % - Markeringsfarve2 2 2 5 4 3 2 3" xfId="31742"/>
    <cellStyle name="20 % - Markeringsfarve2 2 2 5 4 3 3" xfId="15383"/>
    <cellStyle name="20 % - Markeringsfarve2 2 2 5 4 3 4" xfId="26741"/>
    <cellStyle name="20 % - Markeringsfarve2 2 2 5 4 4" xfId="6238"/>
    <cellStyle name="20 % - Markeringsfarve2 2 2 5 4 4 2" xfId="17046"/>
    <cellStyle name="20 % - Markeringsfarve2 2 2 5 4 4 3" xfId="28420"/>
    <cellStyle name="20 % - Markeringsfarve2 2 2 5 4 5" xfId="12061"/>
    <cellStyle name="20 % - Markeringsfarve2 2 2 5 4 6" xfId="23419"/>
    <cellStyle name="20 % - Markeringsfarve2 2 2 5 5" xfId="2082"/>
    <cellStyle name="20 % - Markeringsfarve2 2 2 5 5 2" xfId="7070"/>
    <cellStyle name="20 % - Markeringsfarve2 2 2 5 5 2 2" xfId="17878"/>
    <cellStyle name="20 % - Markeringsfarve2 2 2 5 5 2 3" xfId="29252"/>
    <cellStyle name="20 % - Markeringsfarve2 2 2 5 5 3" xfId="12893"/>
    <cellStyle name="20 % - Markeringsfarve2 2 2 5 5 4" xfId="24251"/>
    <cellStyle name="20 % - Markeringsfarve2 2 2 5 6" xfId="3747"/>
    <cellStyle name="20 % - Markeringsfarve2 2 2 5 6 2" xfId="8732"/>
    <cellStyle name="20 % - Markeringsfarve2 2 2 5 6 2 2" xfId="19539"/>
    <cellStyle name="20 % - Markeringsfarve2 2 2 5 6 2 3" xfId="30913"/>
    <cellStyle name="20 % - Markeringsfarve2 2 2 5 6 3" xfId="14554"/>
    <cellStyle name="20 % - Markeringsfarve2 2 2 5 6 4" xfId="25912"/>
    <cellStyle name="20 % - Markeringsfarve2 2 2 5 7" xfId="5408"/>
    <cellStyle name="20 % - Markeringsfarve2 2 2 5 7 2" xfId="16217"/>
    <cellStyle name="20 % - Markeringsfarve2 2 2 5 7 3" xfId="27591"/>
    <cellStyle name="20 % - Markeringsfarve2 2 2 5 8" xfId="10393"/>
    <cellStyle name="20 % - Markeringsfarve2 2 2 5 8 2" xfId="21200"/>
    <cellStyle name="20 % - Markeringsfarve2 2 2 5 8 3" xfId="32574"/>
    <cellStyle name="20 % - Markeringsfarve2 2 2 5 9" xfId="11227"/>
    <cellStyle name="20 % - Markeringsfarve2 2 2 6" xfId="467"/>
    <cellStyle name="20 % - Markeringsfarve2 2 2 6 2" xfId="1304"/>
    <cellStyle name="20 % - Markeringsfarve2 2 2 6 2 2" xfId="2972"/>
    <cellStyle name="20 % - Markeringsfarve2 2 2 6 2 2 2" xfId="7960"/>
    <cellStyle name="20 % - Markeringsfarve2 2 2 6 2 2 2 2" xfId="18767"/>
    <cellStyle name="20 % - Markeringsfarve2 2 2 6 2 2 2 3" xfId="30141"/>
    <cellStyle name="20 % - Markeringsfarve2 2 2 6 2 2 3" xfId="13782"/>
    <cellStyle name="20 % - Markeringsfarve2 2 2 6 2 2 4" xfId="25140"/>
    <cellStyle name="20 % - Markeringsfarve2 2 2 6 2 3" xfId="4636"/>
    <cellStyle name="20 % - Markeringsfarve2 2 2 6 2 3 2" xfId="9621"/>
    <cellStyle name="20 % - Markeringsfarve2 2 2 6 2 3 2 2" xfId="20428"/>
    <cellStyle name="20 % - Markeringsfarve2 2 2 6 2 3 2 3" xfId="31802"/>
    <cellStyle name="20 % - Markeringsfarve2 2 2 6 2 3 3" xfId="15443"/>
    <cellStyle name="20 % - Markeringsfarve2 2 2 6 2 3 4" xfId="26801"/>
    <cellStyle name="20 % - Markeringsfarve2 2 2 6 2 4" xfId="6298"/>
    <cellStyle name="20 % - Markeringsfarve2 2 2 6 2 4 2" xfId="17106"/>
    <cellStyle name="20 % - Markeringsfarve2 2 2 6 2 4 3" xfId="28480"/>
    <cellStyle name="20 % - Markeringsfarve2 2 2 6 2 5" xfId="12121"/>
    <cellStyle name="20 % - Markeringsfarve2 2 2 6 2 6" xfId="23479"/>
    <cellStyle name="20 % - Markeringsfarve2 2 2 6 3" xfId="2143"/>
    <cellStyle name="20 % - Markeringsfarve2 2 2 6 3 2" xfId="7131"/>
    <cellStyle name="20 % - Markeringsfarve2 2 2 6 3 2 2" xfId="17938"/>
    <cellStyle name="20 % - Markeringsfarve2 2 2 6 3 2 3" xfId="29312"/>
    <cellStyle name="20 % - Markeringsfarve2 2 2 6 3 3" xfId="12953"/>
    <cellStyle name="20 % - Markeringsfarve2 2 2 6 3 4" xfId="24311"/>
    <cellStyle name="20 % - Markeringsfarve2 2 2 6 4" xfId="3807"/>
    <cellStyle name="20 % - Markeringsfarve2 2 2 6 4 2" xfId="8792"/>
    <cellStyle name="20 % - Markeringsfarve2 2 2 6 4 2 2" xfId="19599"/>
    <cellStyle name="20 % - Markeringsfarve2 2 2 6 4 2 3" xfId="30973"/>
    <cellStyle name="20 % - Markeringsfarve2 2 2 6 4 3" xfId="14614"/>
    <cellStyle name="20 % - Markeringsfarve2 2 2 6 4 4" xfId="25972"/>
    <cellStyle name="20 % - Markeringsfarve2 2 2 6 5" xfId="5469"/>
    <cellStyle name="20 % - Markeringsfarve2 2 2 6 5 2" xfId="16277"/>
    <cellStyle name="20 % - Markeringsfarve2 2 2 6 5 3" xfId="27651"/>
    <cellStyle name="20 % - Markeringsfarve2 2 2 6 6" xfId="10431"/>
    <cellStyle name="20 % - Markeringsfarve2 2 2 6 6 2" xfId="21238"/>
    <cellStyle name="20 % - Markeringsfarve2 2 2 6 6 3" xfId="32612"/>
    <cellStyle name="20 % - Markeringsfarve2 2 2 6 7" xfId="11288"/>
    <cellStyle name="20 % - Markeringsfarve2 2 2 6 8" xfId="22094"/>
    <cellStyle name="20 % - Markeringsfarve2 2 2 6 9" xfId="22648"/>
    <cellStyle name="20 % - Markeringsfarve2 2 2 7" xfId="744"/>
    <cellStyle name="20 % - Markeringsfarve2 2 2 7 2" xfId="1578"/>
    <cellStyle name="20 % - Markeringsfarve2 2 2 7 2 2" xfId="3246"/>
    <cellStyle name="20 % - Markeringsfarve2 2 2 7 2 2 2" xfId="8234"/>
    <cellStyle name="20 % - Markeringsfarve2 2 2 7 2 2 2 2" xfId="19041"/>
    <cellStyle name="20 % - Markeringsfarve2 2 2 7 2 2 2 3" xfId="30415"/>
    <cellStyle name="20 % - Markeringsfarve2 2 2 7 2 2 3" xfId="14056"/>
    <cellStyle name="20 % - Markeringsfarve2 2 2 7 2 2 4" xfId="25414"/>
    <cellStyle name="20 % - Markeringsfarve2 2 2 7 2 3" xfId="4910"/>
    <cellStyle name="20 % - Markeringsfarve2 2 2 7 2 3 2" xfId="9895"/>
    <cellStyle name="20 % - Markeringsfarve2 2 2 7 2 3 2 2" xfId="20702"/>
    <cellStyle name="20 % - Markeringsfarve2 2 2 7 2 3 2 3" xfId="32076"/>
    <cellStyle name="20 % - Markeringsfarve2 2 2 7 2 3 3" xfId="15717"/>
    <cellStyle name="20 % - Markeringsfarve2 2 2 7 2 3 4" xfId="27075"/>
    <cellStyle name="20 % - Markeringsfarve2 2 2 7 2 4" xfId="6572"/>
    <cellStyle name="20 % - Markeringsfarve2 2 2 7 2 4 2" xfId="17380"/>
    <cellStyle name="20 % - Markeringsfarve2 2 2 7 2 4 3" xfId="28754"/>
    <cellStyle name="20 % - Markeringsfarve2 2 2 7 2 5" xfId="12395"/>
    <cellStyle name="20 % - Markeringsfarve2 2 2 7 2 6" xfId="23753"/>
    <cellStyle name="20 % - Markeringsfarve2 2 2 7 3" xfId="2415"/>
    <cellStyle name="20 % - Markeringsfarve2 2 2 7 3 2" xfId="7403"/>
    <cellStyle name="20 % - Markeringsfarve2 2 2 7 3 2 2" xfId="18210"/>
    <cellStyle name="20 % - Markeringsfarve2 2 2 7 3 2 3" xfId="29584"/>
    <cellStyle name="20 % - Markeringsfarve2 2 2 7 3 3" xfId="13225"/>
    <cellStyle name="20 % - Markeringsfarve2 2 2 7 3 4" xfId="24583"/>
    <cellStyle name="20 % - Markeringsfarve2 2 2 7 4" xfId="4079"/>
    <cellStyle name="20 % - Markeringsfarve2 2 2 7 4 2" xfId="9064"/>
    <cellStyle name="20 % - Markeringsfarve2 2 2 7 4 2 2" xfId="19871"/>
    <cellStyle name="20 % - Markeringsfarve2 2 2 7 4 2 3" xfId="31245"/>
    <cellStyle name="20 % - Markeringsfarve2 2 2 7 4 3" xfId="14886"/>
    <cellStyle name="20 % - Markeringsfarve2 2 2 7 4 4" xfId="26244"/>
    <cellStyle name="20 % - Markeringsfarve2 2 2 7 5" xfId="5741"/>
    <cellStyle name="20 % - Markeringsfarve2 2 2 7 5 2" xfId="16549"/>
    <cellStyle name="20 % - Markeringsfarve2 2 2 7 5 3" xfId="27923"/>
    <cellStyle name="20 % - Markeringsfarve2 2 2 7 6" xfId="10728"/>
    <cellStyle name="20 % - Markeringsfarve2 2 2 7 6 2" xfId="21535"/>
    <cellStyle name="20 % - Markeringsfarve2 2 2 7 6 3" xfId="32909"/>
    <cellStyle name="20 % - Markeringsfarve2 2 2 7 7" xfId="11563"/>
    <cellStyle name="20 % - Markeringsfarve2 2 2 7 8" xfId="22922"/>
    <cellStyle name="20 % - Markeringsfarve2 2 2 8" xfId="1025"/>
    <cellStyle name="20 % - Markeringsfarve2 2 2 8 2" xfId="2693"/>
    <cellStyle name="20 % - Markeringsfarve2 2 2 8 2 2" xfId="7681"/>
    <cellStyle name="20 % - Markeringsfarve2 2 2 8 2 2 2" xfId="18488"/>
    <cellStyle name="20 % - Markeringsfarve2 2 2 8 2 2 3" xfId="29862"/>
    <cellStyle name="20 % - Markeringsfarve2 2 2 8 2 3" xfId="13503"/>
    <cellStyle name="20 % - Markeringsfarve2 2 2 8 2 4" xfId="24861"/>
    <cellStyle name="20 % - Markeringsfarve2 2 2 8 3" xfId="4357"/>
    <cellStyle name="20 % - Markeringsfarve2 2 2 8 3 2" xfId="9342"/>
    <cellStyle name="20 % - Markeringsfarve2 2 2 8 3 2 2" xfId="20149"/>
    <cellStyle name="20 % - Markeringsfarve2 2 2 8 3 2 3" xfId="31523"/>
    <cellStyle name="20 % - Markeringsfarve2 2 2 8 3 3" xfId="15164"/>
    <cellStyle name="20 % - Markeringsfarve2 2 2 8 3 4" xfId="26522"/>
    <cellStyle name="20 % - Markeringsfarve2 2 2 8 4" xfId="6019"/>
    <cellStyle name="20 % - Markeringsfarve2 2 2 8 4 2" xfId="16827"/>
    <cellStyle name="20 % - Markeringsfarve2 2 2 8 4 3" xfId="28201"/>
    <cellStyle name="20 % - Markeringsfarve2 2 2 8 5" xfId="11842"/>
    <cellStyle name="20 % - Markeringsfarve2 2 2 8 6" xfId="23200"/>
    <cellStyle name="20 % - Markeringsfarve2 2 2 9" xfId="1861"/>
    <cellStyle name="20 % - Markeringsfarve2 2 2 9 2" xfId="6852"/>
    <cellStyle name="20 % - Markeringsfarve2 2 2 9 2 2" xfId="17660"/>
    <cellStyle name="20 % - Markeringsfarve2 2 2 9 2 3" xfId="29034"/>
    <cellStyle name="20 % - Markeringsfarve2 2 2 9 3" xfId="12675"/>
    <cellStyle name="20 % - Markeringsfarve2 2 2 9 4" xfId="24033"/>
    <cellStyle name="20 % - Markeringsfarve2 2 3" xfId="129"/>
    <cellStyle name="20 % - Markeringsfarve2 2 3 10" xfId="21852"/>
    <cellStyle name="20 % - Markeringsfarve2 2 3 11" xfId="22405"/>
    <cellStyle name="20 % - Markeringsfarve2 2 3 12" xfId="33225"/>
    <cellStyle name="20 % - Markeringsfarve2 2 3 13" xfId="33498"/>
    <cellStyle name="20 % - Markeringsfarve2 2 3 14" xfId="33769"/>
    <cellStyle name="20 % - Markeringsfarve2 2 3 2" xfId="504"/>
    <cellStyle name="20 % - Markeringsfarve2 2 3 2 2" xfId="1341"/>
    <cellStyle name="20 % - Markeringsfarve2 2 3 2 2 2" xfId="3009"/>
    <cellStyle name="20 % - Markeringsfarve2 2 3 2 2 2 2" xfId="7997"/>
    <cellStyle name="20 % - Markeringsfarve2 2 3 2 2 2 2 2" xfId="18804"/>
    <cellStyle name="20 % - Markeringsfarve2 2 3 2 2 2 2 3" xfId="30178"/>
    <cellStyle name="20 % - Markeringsfarve2 2 3 2 2 2 3" xfId="13819"/>
    <cellStyle name="20 % - Markeringsfarve2 2 3 2 2 2 4" xfId="25177"/>
    <cellStyle name="20 % - Markeringsfarve2 2 3 2 2 3" xfId="4673"/>
    <cellStyle name="20 % - Markeringsfarve2 2 3 2 2 3 2" xfId="9658"/>
    <cellStyle name="20 % - Markeringsfarve2 2 3 2 2 3 2 2" xfId="20465"/>
    <cellStyle name="20 % - Markeringsfarve2 2 3 2 2 3 2 3" xfId="31839"/>
    <cellStyle name="20 % - Markeringsfarve2 2 3 2 2 3 3" xfId="15480"/>
    <cellStyle name="20 % - Markeringsfarve2 2 3 2 2 3 4" xfId="26838"/>
    <cellStyle name="20 % - Markeringsfarve2 2 3 2 2 4" xfId="6335"/>
    <cellStyle name="20 % - Markeringsfarve2 2 3 2 2 4 2" xfId="17143"/>
    <cellStyle name="20 % - Markeringsfarve2 2 3 2 2 4 3" xfId="28517"/>
    <cellStyle name="20 % - Markeringsfarve2 2 3 2 2 5" xfId="12158"/>
    <cellStyle name="20 % - Markeringsfarve2 2 3 2 2 6" xfId="23516"/>
    <cellStyle name="20 % - Markeringsfarve2 2 3 2 3" xfId="2180"/>
    <cellStyle name="20 % - Markeringsfarve2 2 3 2 3 2" xfId="7168"/>
    <cellStyle name="20 % - Markeringsfarve2 2 3 2 3 2 2" xfId="17975"/>
    <cellStyle name="20 % - Markeringsfarve2 2 3 2 3 2 3" xfId="29349"/>
    <cellStyle name="20 % - Markeringsfarve2 2 3 2 3 3" xfId="12990"/>
    <cellStyle name="20 % - Markeringsfarve2 2 3 2 3 4" xfId="24348"/>
    <cellStyle name="20 % - Markeringsfarve2 2 3 2 4" xfId="3844"/>
    <cellStyle name="20 % - Markeringsfarve2 2 3 2 4 2" xfId="8829"/>
    <cellStyle name="20 % - Markeringsfarve2 2 3 2 4 2 2" xfId="19636"/>
    <cellStyle name="20 % - Markeringsfarve2 2 3 2 4 2 3" xfId="31010"/>
    <cellStyle name="20 % - Markeringsfarve2 2 3 2 4 3" xfId="14651"/>
    <cellStyle name="20 % - Markeringsfarve2 2 3 2 4 4" xfId="26009"/>
    <cellStyle name="20 % - Markeringsfarve2 2 3 2 5" xfId="5506"/>
    <cellStyle name="20 % - Markeringsfarve2 2 3 2 5 2" xfId="16314"/>
    <cellStyle name="20 % - Markeringsfarve2 2 3 2 5 3" xfId="27688"/>
    <cellStyle name="20 % - Markeringsfarve2 2 3 2 6" xfId="10491"/>
    <cellStyle name="20 % - Markeringsfarve2 2 3 2 6 2" xfId="21298"/>
    <cellStyle name="20 % - Markeringsfarve2 2 3 2 6 3" xfId="32672"/>
    <cellStyle name="20 % - Markeringsfarve2 2 3 2 7" xfId="11325"/>
    <cellStyle name="20 % - Markeringsfarve2 2 3 2 8" xfId="22131"/>
    <cellStyle name="20 % - Markeringsfarve2 2 3 2 9" xfId="22685"/>
    <cellStyle name="20 % - Markeringsfarve2 2 3 3" xfId="781"/>
    <cellStyle name="20 % - Markeringsfarve2 2 3 3 2" xfId="1615"/>
    <cellStyle name="20 % - Markeringsfarve2 2 3 3 2 2" xfId="3283"/>
    <cellStyle name="20 % - Markeringsfarve2 2 3 3 2 2 2" xfId="8271"/>
    <cellStyle name="20 % - Markeringsfarve2 2 3 3 2 2 2 2" xfId="19078"/>
    <cellStyle name="20 % - Markeringsfarve2 2 3 3 2 2 2 3" xfId="30452"/>
    <cellStyle name="20 % - Markeringsfarve2 2 3 3 2 2 3" xfId="14093"/>
    <cellStyle name="20 % - Markeringsfarve2 2 3 3 2 2 4" xfId="25451"/>
    <cellStyle name="20 % - Markeringsfarve2 2 3 3 2 3" xfId="4947"/>
    <cellStyle name="20 % - Markeringsfarve2 2 3 3 2 3 2" xfId="9932"/>
    <cellStyle name="20 % - Markeringsfarve2 2 3 3 2 3 2 2" xfId="20739"/>
    <cellStyle name="20 % - Markeringsfarve2 2 3 3 2 3 2 3" xfId="32113"/>
    <cellStyle name="20 % - Markeringsfarve2 2 3 3 2 3 3" xfId="15754"/>
    <cellStyle name="20 % - Markeringsfarve2 2 3 3 2 3 4" xfId="27112"/>
    <cellStyle name="20 % - Markeringsfarve2 2 3 3 2 4" xfId="6609"/>
    <cellStyle name="20 % - Markeringsfarve2 2 3 3 2 4 2" xfId="17417"/>
    <cellStyle name="20 % - Markeringsfarve2 2 3 3 2 4 3" xfId="28791"/>
    <cellStyle name="20 % - Markeringsfarve2 2 3 3 2 5" xfId="12432"/>
    <cellStyle name="20 % - Markeringsfarve2 2 3 3 2 6" xfId="23790"/>
    <cellStyle name="20 % - Markeringsfarve2 2 3 3 3" xfId="2452"/>
    <cellStyle name="20 % - Markeringsfarve2 2 3 3 3 2" xfId="7440"/>
    <cellStyle name="20 % - Markeringsfarve2 2 3 3 3 2 2" xfId="18247"/>
    <cellStyle name="20 % - Markeringsfarve2 2 3 3 3 2 3" xfId="29621"/>
    <cellStyle name="20 % - Markeringsfarve2 2 3 3 3 3" xfId="13262"/>
    <cellStyle name="20 % - Markeringsfarve2 2 3 3 3 4" xfId="24620"/>
    <cellStyle name="20 % - Markeringsfarve2 2 3 3 4" xfId="4116"/>
    <cellStyle name="20 % - Markeringsfarve2 2 3 3 4 2" xfId="9101"/>
    <cellStyle name="20 % - Markeringsfarve2 2 3 3 4 2 2" xfId="19908"/>
    <cellStyle name="20 % - Markeringsfarve2 2 3 3 4 2 3" xfId="31282"/>
    <cellStyle name="20 % - Markeringsfarve2 2 3 3 4 3" xfId="14923"/>
    <cellStyle name="20 % - Markeringsfarve2 2 3 3 4 4" xfId="26281"/>
    <cellStyle name="20 % - Markeringsfarve2 2 3 3 5" xfId="5778"/>
    <cellStyle name="20 % - Markeringsfarve2 2 3 3 5 2" xfId="16586"/>
    <cellStyle name="20 % - Markeringsfarve2 2 3 3 5 3" xfId="27960"/>
    <cellStyle name="20 % - Markeringsfarve2 2 3 3 6" xfId="10765"/>
    <cellStyle name="20 % - Markeringsfarve2 2 3 3 6 2" xfId="21572"/>
    <cellStyle name="20 % - Markeringsfarve2 2 3 3 6 3" xfId="32946"/>
    <cellStyle name="20 % - Markeringsfarve2 2 3 3 7" xfId="11600"/>
    <cellStyle name="20 % - Markeringsfarve2 2 3 3 8" xfId="22959"/>
    <cellStyle name="20 % - Markeringsfarve2 2 3 4" xfId="1062"/>
    <cellStyle name="20 % - Markeringsfarve2 2 3 4 2" xfId="2730"/>
    <cellStyle name="20 % - Markeringsfarve2 2 3 4 2 2" xfId="7718"/>
    <cellStyle name="20 % - Markeringsfarve2 2 3 4 2 2 2" xfId="18525"/>
    <cellStyle name="20 % - Markeringsfarve2 2 3 4 2 2 3" xfId="29899"/>
    <cellStyle name="20 % - Markeringsfarve2 2 3 4 2 3" xfId="13540"/>
    <cellStyle name="20 % - Markeringsfarve2 2 3 4 2 4" xfId="24898"/>
    <cellStyle name="20 % - Markeringsfarve2 2 3 4 3" xfId="4394"/>
    <cellStyle name="20 % - Markeringsfarve2 2 3 4 3 2" xfId="9379"/>
    <cellStyle name="20 % - Markeringsfarve2 2 3 4 3 2 2" xfId="20186"/>
    <cellStyle name="20 % - Markeringsfarve2 2 3 4 3 2 3" xfId="31560"/>
    <cellStyle name="20 % - Markeringsfarve2 2 3 4 3 3" xfId="15201"/>
    <cellStyle name="20 % - Markeringsfarve2 2 3 4 3 4" xfId="26559"/>
    <cellStyle name="20 % - Markeringsfarve2 2 3 4 4" xfId="6056"/>
    <cellStyle name="20 % - Markeringsfarve2 2 3 4 4 2" xfId="16864"/>
    <cellStyle name="20 % - Markeringsfarve2 2 3 4 4 3" xfId="28238"/>
    <cellStyle name="20 % - Markeringsfarve2 2 3 4 5" xfId="11879"/>
    <cellStyle name="20 % - Markeringsfarve2 2 3 4 6" xfId="23237"/>
    <cellStyle name="20 % - Markeringsfarve2 2 3 5" xfId="1900"/>
    <cellStyle name="20 % - Markeringsfarve2 2 3 5 2" xfId="6888"/>
    <cellStyle name="20 % - Markeringsfarve2 2 3 5 2 2" xfId="17696"/>
    <cellStyle name="20 % - Markeringsfarve2 2 3 5 2 3" xfId="29070"/>
    <cellStyle name="20 % - Markeringsfarve2 2 3 5 3" xfId="12711"/>
    <cellStyle name="20 % - Markeringsfarve2 2 3 5 4" xfId="24069"/>
    <cellStyle name="20 % - Markeringsfarve2 2 3 6" xfId="3565"/>
    <cellStyle name="20 % - Markeringsfarve2 2 3 6 2" xfId="8550"/>
    <cellStyle name="20 % - Markeringsfarve2 2 3 6 2 2" xfId="19357"/>
    <cellStyle name="20 % - Markeringsfarve2 2 3 6 2 3" xfId="30731"/>
    <cellStyle name="20 % - Markeringsfarve2 2 3 6 3" xfId="14372"/>
    <cellStyle name="20 % - Markeringsfarve2 2 3 6 4" xfId="25730"/>
    <cellStyle name="20 % - Markeringsfarve2 2 3 7" xfId="5226"/>
    <cellStyle name="20 % - Markeringsfarve2 2 3 7 2" xfId="16035"/>
    <cellStyle name="20 % - Markeringsfarve2 2 3 7 3" xfId="27409"/>
    <cellStyle name="20 % - Markeringsfarve2 2 3 8" xfId="10211"/>
    <cellStyle name="20 % - Markeringsfarve2 2 3 8 2" xfId="21018"/>
    <cellStyle name="20 % - Markeringsfarve2 2 3 8 3" xfId="32392"/>
    <cellStyle name="20 % - Markeringsfarve2 2 3 9" xfId="11045"/>
    <cellStyle name="20 % - Markeringsfarve2 2 4" xfId="183"/>
    <cellStyle name="20 % - Markeringsfarve2 2 4 10" xfId="21905"/>
    <cellStyle name="20 % - Markeringsfarve2 2 4 11" xfId="22458"/>
    <cellStyle name="20 % - Markeringsfarve2 2 4 12" xfId="33278"/>
    <cellStyle name="20 % - Markeringsfarve2 2 4 13" xfId="33553"/>
    <cellStyle name="20 % - Markeringsfarve2 2 4 14" xfId="33824"/>
    <cellStyle name="20 % - Markeringsfarve2 2 4 2" xfId="557"/>
    <cellStyle name="20 % - Markeringsfarve2 2 4 2 2" xfId="1394"/>
    <cellStyle name="20 % - Markeringsfarve2 2 4 2 2 2" xfId="3062"/>
    <cellStyle name="20 % - Markeringsfarve2 2 4 2 2 2 2" xfId="8050"/>
    <cellStyle name="20 % - Markeringsfarve2 2 4 2 2 2 2 2" xfId="18857"/>
    <cellStyle name="20 % - Markeringsfarve2 2 4 2 2 2 2 3" xfId="30231"/>
    <cellStyle name="20 % - Markeringsfarve2 2 4 2 2 2 3" xfId="13872"/>
    <cellStyle name="20 % - Markeringsfarve2 2 4 2 2 2 4" xfId="25230"/>
    <cellStyle name="20 % - Markeringsfarve2 2 4 2 2 3" xfId="4726"/>
    <cellStyle name="20 % - Markeringsfarve2 2 4 2 2 3 2" xfId="9711"/>
    <cellStyle name="20 % - Markeringsfarve2 2 4 2 2 3 2 2" xfId="20518"/>
    <cellStyle name="20 % - Markeringsfarve2 2 4 2 2 3 2 3" xfId="31892"/>
    <cellStyle name="20 % - Markeringsfarve2 2 4 2 2 3 3" xfId="15533"/>
    <cellStyle name="20 % - Markeringsfarve2 2 4 2 2 3 4" xfId="26891"/>
    <cellStyle name="20 % - Markeringsfarve2 2 4 2 2 4" xfId="6388"/>
    <cellStyle name="20 % - Markeringsfarve2 2 4 2 2 4 2" xfId="17196"/>
    <cellStyle name="20 % - Markeringsfarve2 2 4 2 2 4 3" xfId="28570"/>
    <cellStyle name="20 % - Markeringsfarve2 2 4 2 2 5" xfId="12211"/>
    <cellStyle name="20 % - Markeringsfarve2 2 4 2 2 6" xfId="23569"/>
    <cellStyle name="20 % - Markeringsfarve2 2 4 2 3" xfId="2231"/>
    <cellStyle name="20 % - Markeringsfarve2 2 4 2 3 2" xfId="7219"/>
    <cellStyle name="20 % - Markeringsfarve2 2 4 2 3 2 2" xfId="18026"/>
    <cellStyle name="20 % - Markeringsfarve2 2 4 2 3 2 3" xfId="29400"/>
    <cellStyle name="20 % - Markeringsfarve2 2 4 2 3 3" xfId="13041"/>
    <cellStyle name="20 % - Markeringsfarve2 2 4 2 3 4" xfId="24399"/>
    <cellStyle name="20 % - Markeringsfarve2 2 4 2 4" xfId="3895"/>
    <cellStyle name="20 % - Markeringsfarve2 2 4 2 4 2" xfId="8880"/>
    <cellStyle name="20 % - Markeringsfarve2 2 4 2 4 2 2" xfId="19687"/>
    <cellStyle name="20 % - Markeringsfarve2 2 4 2 4 2 3" xfId="31061"/>
    <cellStyle name="20 % - Markeringsfarve2 2 4 2 4 3" xfId="14702"/>
    <cellStyle name="20 % - Markeringsfarve2 2 4 2 4 4" xfId="26060"/>
    <cellStyle name="20 % - Markeringsfarve2 2 4 2 5" xfId="5557"/>
    <cellStyle name="20 % - Markeringsfarve2 2 4 2 5 2" xfId="16365"/>
    <cellStyle name="20 % - Markeringsfarve2 2 4 2 5 3" xfId="27739"/>
    <cellStyle name="20 % - Markeringsfarve2 2 4 2 6" xfId="10544"/>
    <cellStyle name="20 % - Markeringsfarve2 2 4 2 6 2" xfId="21351"/>
    <cellStyle name="20 % - Markeringsfarve2 2 4 2 6 3" xfId="32725"/>
    <cellStyle name="20 % - Markeringsfarve2 2 4 2 7" xfId="11378"/>
    <cellStyle name="20 % - Markeringsfarve2 2 4 2 8" xfId="22184"/>
    <cellStyle name="20 % - Markeringsfarve2 2 4 2 9" xfId="22738"/>
    <cellStyle name="20 % - Markeringsfarve2 2 4 3" xfId="834"/>
    <cellStyle name="20 % - Markeringsfarve2 2 4 3 2" xfId="1668"/>
    <cellStyle name="20 % - Markeringsfarve2 2 4 3 2 2" xfId="3336"/>
    <cellStyle name="20 % - Markeringsfarve2 2 4 3 2 2 2" xfId="8324"/>
    <cellStyle name="20 % - Markeringsfarve2 2 4 3 2 2 2 2" xfId="19131"/>
    <cellStyle name="20 % - Markeringsfarve2 2 4 3 2 2 2 3" xfId="30505"/>
    <cellStyle name="20 % - Markeringsfarve2 2 4 3 2 2 3" xfId="14146"/>
    <cellStyle name="20 % - Markeringsfarve2 2 4 3 2 2 4" xfId="25504"/>
    <cellStyle name="20 % - Markeringsfarve2 2 4 3 2 3" xfId="5000"/>
    <cellStyle name="20 % - Markeringsfarve2 2 4 3 2 3 2" xfId="9985"/>
    <cellStyle name="20 % - Markeringsfarve2 2 4 3 2 3 2 2" xfId="20792"/>
    <cellStyle name="20 % - Markeringsfarve2 2 4 3 2 3 2 3" xfId="32166"/>
    <cellStyle name="20 % - Markeringsfarve2 2 4 3 2 3 3" xfId="15807"/>
    <cellStyle name="20 % - Markeringsfarve2 2 4 3 2 3 4" xfId="27165"/>
    <cellStyle name="20 % - Markeringsfarve2 2 4 3 2 4" xfId="6662"/>
    <cellStyle name="20 % - Markeringsfarve2 2 4 3 2 4 2" xfId="17470"/>
    <cellStyle name="20 % - Markeringsfarve2 2 4 3 2 4 3" xfId="28844"/>
    <cellStyle name="20 % - Markeringsfarve2 2 4 3 2 5" xfId="12485"/>
    <cellStyle name="20 % - Markeringsfarve2 2 4 3 2 6" xfId="23843"/>
    <cellStyle name="20 % - Markeringsfarve2 2 4 3 3" xfId="2505"/>
    <cellStyle name="20 % - Markeringsfarve2 2 4 3 3 2" xfId="7493"/>
    <cellStyle name="20 % - Markeringsfarve2 2 4 3 3 2 2" xfId="18300"/>
    <cellStyle name="20 % - Markeringsfarve2 2 4 3 3 2 3" xfId="29674"/>
    <cellStyle name="20 % - Markeringsfarve2 2 4 3 3 3" xfId="13315"/>
    <cellStyle name="20 % - Markeringsfarve2 2 4 3 3 4" xfId="24673"/>
    <cellStyle name="20 % - Markeringsfarve2 2 4 3 4" xfId="4169"/>
    <cellStyle name="20 % - Markeringsfarve2 2 4 3 4 2" xfId="9154"/>
    <cellStyle name="20 % - Markeringsfarve2 2 4 3 4 2 2" xfId="19961"/>
    <cellStyle name="20 % - Markeringsfarve2 2 4 3 4 2 3" xfId="31335"/>
    <cellStyle name="20 % - Markeringsfarve2 2 4 3 4 3" xfId="14976"/>
    <cellStyle name="20 % - Markeringsfarve2 2 4 3 4 4" xfId="26334"/>
    <cellStyle name="20 % - Markeringsfarve2 2 4 3 5" xfId="5831"/>
    <cellStyle name="20 % - Markeringsfarve2 2 4 3 5 2" xfId="16639"/>
    <cellStyle name="20 % - Markeringsfarve2 2 4 3 5 3" xfId="28013"/>
    <cellStyle name="20 % - Markeringsfarve2 2 4 3 6" xfId="10818"/>
    <cellStyle name="20 % - Markeringsfarve2 2 4 3 6 2" xfId="21625"/>
    <cellStyle name="20 % - Markeringsfarve2 2 4 3 6 3" xfId="32999"/>
    <cellStyle name="20 % - Markeringsfarve2 2 4 3 7" xfId="11653"/>
    <cellStyle name="20 % - Markeringsfarve2 2 4 3 8" xfId="23012"/>
    <cellStyle name="20 % - Markeringsfarve2 2 4 4" xfId="1115"/>
    <cellStyle name="20 % - Markeringsfarve2 2 4 4 2" xfId="2783"/>
    <cellStyle name="20 % - Markeringsfarve2 2 4 4 2 2" xfId="7771"/>
    <cellStyle name="20 % - Markeringsfarve2 2 4 4 2 2 2" xfId="18578"/>
    <cellStyle name="20 % - Markeringsfarve2 2 4 4 2 2 3" xfId="29952"/>
    <cellStyle name="20 % - Markeringsfarve2 2 4 4 2 3" xfId="13593"/>
    <cellStyle name="20 % - Markeringsfarve2 2 4 4 2 4" xfId="24951"/>
    <cellStyle name="20 % - Markeringsfarve2 2 4 4 3" xfId="4447"/>
    <cellStyle name="20 % - Markeringsfarve2 2 4 4 3 2" xfId="9432"/>
    <cellStyle name="20 % - Markeringsfarve2 2 4 4 3 2 2" xfId="20239"/>
    <cellStyle name="20 % - Markeringsfarve2 2 4 4 3 2 3" xfId="31613"/>
    <cellStyle name="20 % - Markeringsfarve2 2 4 4 3 3" xfId="15254"/>
    <cellStyle name="20 % - Markeringsfarve2 2 4 4 3 4" xfId="26612"/>
    <cellStyle name="20 % - Markeringsfarve2 2 4 4 4" xfId="6109"/>
    <cellStyle name="20 % - Markeringsfarve2 2 4 4 4 2" xfId="16917"/>
    <cellStyle name="20 % - Markeringsfarve2 2 4 4 4 3" xfId="28291"/>
    <cellStyle name="20 % - Markeringsfarve2 2 4 4 5" xfId="11932"/>
    <cellStyle name="20 % - Markeringsfarve2 2 4 4 6" xfId="23290"/>
    <cellStyle name="20 % - Markeringsfarve2 2 4 5" xfId="1953"/>
    <cellStyle name="20 % - Markeringsfarve2 2 4 5 2" xfId="6941"/>
    <cellStyle name="20 % - Markeringsfarve2 2 4 5 2 2" xfId="17749"/>
    <cellStyle name="20 % - Markeringsfarve2 2 4 5 2 3" xfId="29123"/>
    <cellStyle name="20 % - Markeringsfarve2 2 4 5 3" xfId="12764"/>
    <cellStyle name="20 % - Markeringsfarve2 2 4 5 4" xfId="24122"/>
    <cellStyle name="20 % - Markeringsfarve2 2 4 6" xfId="3618"/>
    <cellStyle name="20 % - Markeringsfarve2 2 4 6 2" xfId="8603"/>
    <cellStyle name="20 % - Markeringsfarve2 2 4 6 2 2" xfId="19410"/>
    <cellStyle name="20 % - Markeringsfarve2 2 4 6 2 3" xfId="30784"/>
    <cellStyle name="20 % - Markeringsfarve2 2 4 6 3" xfId="14425"/>
    <cellStyle name="20 % - Markeringsfarve2 2 4 6 4" xfId="25783"/>
    <cellStyle name="20 % - Markeringsfarve2 2 4 7" xfId="5279"/>
    <cellStyle name="20 % - Markeringsfarve2 2 4 7 2" xfId="16088"/>
    <cellStyle name="20 % - Markeringsfarve2 2 4 7 3" xfId="27462"/>
    <cellStyle name="20 % - Markeringsfarve2 2 4 8" xfId="10264"/>
    <cellStyle name="20 % - Markeringsfarve2 2 4 8 2" xfId="21071"/>
    <cellStyle name="20 % - Markeringsfarve2 2 4 8 3" xfId="32445"/>
    <cellStyle name="20 % - Markeringsfarve2 2 4 9" xfId="11098"/>
    <cellStyle name="20 % - Markeringsfarve2 2 5" xfId="237"/>
    <cellStyle name="20 % - Markeringsfarve2 2 5 10" xfId="21959"/>
    <cellStyle name="20 % - Markeringsfarve2 2 5 11" xfId="22512"/>
    <cellStyle name="20 % - Markeringsfarve2 2 5 12" xfId="33332"/>
    <cellStyle name="20 % - Markeringsfarve2 2 5 13" xfId="33607"/>
    <cellStyle name="20 % - Markeringsfarve2 2 5 14" xfId="33878"/>
    <cellStyle name="20 % - Markeringsfarve2 2 5 2" xfId="611"/>
    <cellStyle name="20 % - Markeringsfarve2 2 5 2 2" xfId="1448"/>
    <cellStyle name="20 % - Markeringsfarve2 2 5 2 2 2" xfId="3116"/>
    <cellStyle name="20 % - Markeringsfarve2 2 5 2 2 2 2" xfId="8104"/>
    <cellStyle name="20 % - Markeringsfarve2 2 5 2 2 2 2 2" xfId="18911"/>
    <cellStyle name="20 % - Markeringsfarve2 2 5 2 2 2 2 3" xfId="30285"/>
    <cellStyle name="20 % - Markeringsfarve2 2 5 2 2 2 3" xfId="13926"/>
    <cellStyle name="20 % - Markeringsfarve2 2 5 2 2 2 4" xfId="25284"/>
    <cellStyle name="20 % - Markeringsfarve2 2 5 2 2 3" xfId="4780"/>
    <cellStyle name="20 % - Markeringsfarve2 2 5 2 2 3 2" xfId="9765"/>
    <cellStyle name="20 % - Markeringsfarve2 2 5 2 2 3 2 2" xfId="20572"/>
    <cellStyle name="20 % - Markeringsfarve2 2 5 2 2 3 2 3" xfId="31946"/>
    <cellStyle name="20 % - Markeringsfarve2 2 5 2 2 3 3" xfId="15587"/>
    <cellStyle name="20 % - Markeringsfarve2 2 5 2 2 3 4" xfId="26945"/>
    <cellStyle name="20 % - Markeringsfarve2 2 5 2 2 4" xfId="6442"/>
    <cellStyle name="20 % - Markeringsfarve2 2 5 2 2 4 2" xfId="17250"/>
    <cellStyle name="20 % - Markeringsfarve2 2 5 2 2 4 3" xfId="28624"/>
    <cellStyle name="20 % - Markeringsfarve2 2 5 2 2 5" xfId="12265"/>
    <cellStyle name="20 % - Markeringsfarve2 2 5 2 2 6" xfId="23623"/>
    <cellStyle name="20 % - Markeringsfarve2 2 5 2 3" xfId="2285"/>
    <cellStyle name="20 % - Markeringsfarve2 2 5 2 3 2" xfId="7273"/>
    <cellStyle name="20 % - Markeringsfarve2 2 5 2 3 2 2" xfId="18080"/>
    <cellStyle name="20 % - Markeringsfarve2 2 5 2 3 2 3" xfId="29454"/>
    <cellStyle name="20 % - Markeringsfarve2 2 5 2 3 3" xfId="13095"/>
    <cellStyle name="20 % - Markeringsfarve2 2 5 2 3 4" xfId="24453"/>
    <cellStyle name="20 % - Markeringsfarve2 2 5 2 4" xfId="3949"/>
    <cellStyle name="20 % - Markeringsfarve2 2 5 2 4 2" xfId="8934"/>
    <cellStyle name="20 % - Markeringsfarve2 2 5 2 4 2 2" xfId="19741"/>
    <cellStyle name="20 % - Markeringsfarve2 2 5 2 4 2 3" xfId="31115"/>
    <cellStyle name="20 % - Markeringsfarve2 2 5 2 4 3" xfId="14756"/>
    <cellStyle name="20 % - Markeringsfarve2 2 5 2 4 4" xfId="26114"/>
    <cellStyle name="20 % - Markeringsfarve2 2 5 2 5" xfId="5611"/>
    <cellStyle name="20 % - Markeringsfarve2 2 5 2 5 2" xfId="16419"/>
    <cellStyle name="20 % - Markeringsfarve2 2 5 2 5 3" xfId="27793"/>
    <cellStyle name="20 % - Markeringsfarve2 2 5 2 6" xfId="10598"/>
    <cellStyle name="20 % - Markeringsfarve2 2 5 2 6 2" xfId="21405"/>
    <cellStyle name="20 % - Markeringsfarve2 2 5 2 6 3" xfId="32779"/>
    <cellStyle name="20 % - Markeringsfarve2 2 5 2 7" xfId="11432"/>
    <cellStyle name="20 % - Markeringsfarve2 2 5 2 8" xfId="22238"/>
    <cellStyle name="20 % - Markeringsfarve2 2 5 2 9" xfId="22792"/>
    <cellStyle name="20 % - Markeringsfarve2 2 5 3" xfId="888"/>
    <cellStyle name="20 % - Markeringsfarve2 2 5 3 2" xfId="1722"/>
    <cellStyle name="20 % - Markeringsfarve2 2 5 3 2 2" xfId="3390"/>
    <cellStyle name="20 % - Markeringsfarve2 2 5 3 2 2 2" xfId="8378"/>
    <cellStyle name="20 % - Markeringsfarve2 2 5 3 2 2 2 2" xfId="19185"/>
    <cellStyle name="20 % - Markeringsfarve2 2 5 3 2 2 2 3" xfId="30559"/>
    <cellStyle name="20 % - Markeringsfarve2 2 5 3 2 2 3" xfId="14200"/>
    <cellStyle name="20 % - Markeringsfarve2 2 5 3 2 2 4" xfId="25558"/>
    <cellStyle name="20 % - Markeringsfarve2 2 5 3 2 3" xfId="5054"/>
    <cellStyle name="20 % - Markeringsfarve2 2 5 3 2 3 2" xfId="10039"/>
    <cellStyle name="20 % - Markeringsfarve2 2 5 3 2 3 2 2" xfId="20846"/>
    <cellStyle name="20 % - Markeringsfarve2 2 5 3 2 3 2 3" xfId="32220"/>
    <cellStyle name="20 % - Markeringsfarve2 2 5 3 2 3 3" xfId="15861"/>
    <cellStyle name="20 % - Markeringsfarve2 2 5 3 2 3 4" xfId="27219"/>
    <cellStyle name="20 % - Markeringsfarve2 2 5 3 2 4" xfId="6716"/>
    <cellStyle name="20 % - Markeringsfarve2 2 5 3 2 4 2" xfId="17524"/>
    <cellStyle name="20 % - Markeringsfarve2 2 5 3 2 4 3" xfId="28898"/>
    <cellStyle name="20 % - Markeringsfarve2 2 5 3 2 5" xfId="12539"/>
    <cellStyle name="20 % - Markeringsfarve2 2 5 3 2 6" xfId="23897"/>
    <cellStyle name="20 % - Markeringsfarve2 2 5 3 3" xfId="2559"/>
    <cellStyle name="20 % - Markeringsfarve2 2 5 3 3 2" xfId="7547"/>
    <cellStyle name="20 % - Markeringsfarve2 2 5 3 3 2 2" xfId="18354"/>
    <cellStyle name="20 % - Markeringsfarve2 2 5 3 3 2 3" xfId="29728"/>
    <cellStyle name="20 % - Markeringsfarve2 2 5 3 3 3" xfId="13369"/>
    <cellStyle name="20 % - Markeringsfarve2 2 5 3 3 4" xfId="24727"/>
    <cellStyle name="20 % - Markeringsfarve2 2 5 3 4" xfId="4223"/>
    <cellStyle name="20 % - Markeringsfarve2 2 5 3 4 2" xfId="9208"/>
    <cellStyle name="20 % - Markeringsfarve2 2 5 3 4 2 2" xfId="20015"/>
    <cellStyle name="20 % - Markeringsfarve2 2 5 3 4 2 3" xfId="31389"/>
    <cellStyle name="20 % - Markeringsfarve2 2 5 3 4 3" xfId="15030"/>
    <cellStyle name="20 % - Markeringsfarve2 2 5 3 4 4" xfId="26388"/>
    <cellStyle name="20 % - Markeringsfarve2 2 5 3 5" xfId="5885"/>
    <cellStyle name="20 % - Markeringsfarve2 2 5 3 5 2" xfId="16693"/>
    <cellStyle name="20 % - Markeringsfarve2 2 5 3 5 3" xfId="28067"/>
    <cellStyle name="20 % - Markeringsfarve2 2 5 3 6" xfId="10872"/>
    <cellStyle name="20 % - Markeringsfarve2 2 5 3 6 2" xfId="21679"/>
    <cellStyle name="20 % - Markeringsfarve2 2 5 3 6 3" xfId="33053"/>
    <cellStyle name="20 % - Markeringsfarve2 2 5 3 7" xfId="11707"/>
    <cellStyle name="20 % - Markeringsfarve2 2 5 3 8" xfId="23066"/>
    <cellStyle name="20 % - Markeringsfarve2 2 5 4" xfId="1169"/>
    <cellStyle name="20 % - Markeringsfarve2 2 5 4 2" xfId="2837"/>
    <cellStyle name="20 % - Markeringsfarve2 2 5 4 2 2" xfId="7825"/>
    <cellStyle name="20 % - Markeringsfarve2 2 5 4 2 2 2" xfId="18632"/>
    <cellStyle name="20 % - Markeringsfarve2 2 5 4 2 2 3" xfId="30006"/>
    <cellStyle name="20 % - Markeringsfarve2 2 5 4 2 3" xfId="13647"/>
    <cellStyle name="20 % - Markeringsfarve2 2 5 4 2 4" xfId="25005"/>
    <cellStyle name="20 % - Markeringsfarve2 2 5 4 3" xfId="4501"/>
    <cellStyle name="20 % - Markeringsfarve2 2 5 4 3 2" xfId="9486"/>
    <cellStyle name="20 % - Markeringsfarve2 2 5 4 3 2 2" xfId="20293"/>
    <cellStyle name="20 % - Markeringsfarve2 2 5 4 3 2 3" xfId="31667"/>
    <cellStyle name="20 % - Markeringsfarve2 2 5 4 3 3" xfId="15308"/>
    <cellStyle name="20 % - Markeringsfarve2 2 5 4 3 4" xfId="26666"/>
    <cellStyle name="20 % - Markeringsfarve2 2 5 4 4" xfId="6163"/>
    <cellStyle name="20 % - Markeringsfarve2 2 5 4 4 2" xfId="16971"/>
    <cellStyle name="20 % - Markeringsfarve2 2 5 4 4 3" xfId="28345"/>
    <cellStyle name="20 % - Markeringsfarve2 2 5 4 5" xfId="11986"/>
    <cellStyle name="20 % - Markeringsfarve2 2 5 4 6" xfId="23344"/>
    <cellStyle name="20 % - Markeringsfarve2 2 5 5" xfId="2007"/>
    <cellStyle name="20 % - Markeringsfarve2 2 5 5 2" xfId="6995"/>
    <cellStyle name="20 % - Markeringsfarve2 2 5 5 2 2" xfId="17803"/>
    <cellStyle name="20 % - Markeringsfarve2 2 5 5 2 3" xfId="29177"/>
    <cellStyle name="20 % - Markeringsfarve2 2 5 5 3" xfId="12818"/>
    <cellStyle name="20 % - Markeringsfarve2 2 5 5 4" xfId="24176"/>
    <cellStyle name="20 % - Markeringsfarve2 2 5 6" xfId="3672"/>
    <cellStyle name="20 % - Markeringsfarve2 2 5 6 2" xfId="8657"/>
    <cellStyle name="20 % - Markeringsfarve2 2 5 6 2 2" xfId="19464"/>
    <cellStyle name="20 % - Markeringsfarve2 2 5 6 2 3" xfId="30838"/>
    <cellStyle name="20 % - Markeringsfarve2 2 5 6 3" xfId="14479"/>
    <cellStyle name="20 % - Markeringsfarve2 2 5 6 4" xfId="25837"/>
    <cellStyle name="20 % - Markeringsfarve2 2 5 7" xfId="5333"/>
    <cellStyle name="20 % - Markeringsfarve2 2 5 7 2" xfId="16142"/>
    <cellStyle name="20 % - Markeringsfarve2 2 5 7 3" xfId="27516"/>
    <cellStyle name="20 % - Markeringsfarve2 2 5 8" xfId="10318"/>
    <cellStyle name="20 % - Markeringsfarve2 2 5 8 2" xfId="21125"/>
    <cellStyle name="20 % - Markeringsfarve2 2 5 8 3" xfId="32499"/>
    <cellStyle name="20 % - Markeringsfarve2 2 5 9" xfId="11152"/>
    <cellStyle name="20 % - Markeringsfarve2 2 6" xfId="293"/>
    <cellStyle name="20 % - Markeringsfarve2 2 6 10" xfId="22015"/>
    <cellStyle name="20 % - Markeringsfarve2 2 6 11" xfId="22568"/>
    <cellStyle name="20 % - Markeringsfarve2 2 6 12" xfId="33388"/>
    <cellStyle name="20 % - Markeringsfarve2 2 6 13" xfId="33663"/>
    <cellStyle name="20 % - Markeringsfarve2 2 6 14" xfId="33934"/>
    <cellStyle name="20 % - Markeringsfarve2 2 6 2" xfId="667"/>
    <cellStyle name="20 % - Markeringsfarve2 2 6 2 2" xfId="1504"/>
    <cellStyle name="20 % - Markeringsfarve2 2 6 2 2 2" xfId="3172"/>
    <cellStyle name="20 % - Markeringsfarve2 2 6 2 2 2 2" xfId="8160"/>
    <cellStyle name="20 % - Markeringsfarve2 2 6 2 2 2 2 2" xfId="18967"/>
    <cellStyle name="20 % - Markeringsfarve2 2 6 2 2 2 2 3" xfId="30341"/>
    <cellStyle name="20 % - Markeringsfarve2 2 6 2 2 2 3" xfId="13982"/>
    <cellStyle name="20 % - Markeringsfarve2 2 6 2 2 2 4" xfId="25340"/>
    <cellStyle name="20 % - Markeringsfarve2 2 6 2 2 3" xfId="4836"/>
    <cellStyle name="20 % - Markeringsfarve2 2 6 2 2 3 2" xfId="9821"/>
    <cellStyle name="20 % - Markeringsfarve2 2 6 2 2 3 2 2" xfId="20628"/>
    <cellStyle name="20 % - Markeringsfarve2 2 6 2 2 3 2 3" xfId="32002"/>
    <cellStyle name="20 % - Markeringsfarve2 2 6 2 2 3 3" xfId="15643"/>
    <cellStyle name="20 % - Markeringsfarve2 2 6 2 2 3 4" xfId="27001"/>
    <cellStyle name="20 % - Markeringsfarve2 2 6 2 2 4" xfId="6498"/>
    <cellStyle name="20 % - Markeringsfarve2 2 6 2 2 4 2" xfId="17306"/>
    <cellStyle name="20 % - Markeringsfarve2 2 6 2 2 4 3" xfId="28680"/>
    <cellStyle name="20 % - Markeringsfarve2 2 6 2 2 5" xfId="12321"/>
    <cellStyle name="20 % - Markeringsfarve2 2 6 2 2 6" xfId="23679"/>
    <cellStyle name="20 % - Markeringsfarve2 2 6 2 3" xfId="2341"/>
    <cellStyle name="20 % - Markeringsfarve2 2 6 2 3 2" xfId="7329"/>
    <cellStyle name="20 % - Markeringsfarve2 2 6 2 3 2 2" xfId="18136"/>
    <cellStyle name="20 % - Markeringsfarve2 2 6 2 3 2 3" xfId="29510"/>
    <cellStyle name="20 % - Markeringsfarve2 2 6 2 3 3" xfId="13151"/>
    <cellStyle name="20 % - Markeringsfarve2 2 6 2 3 4" xfId="24509"/>
    <cellStyle name="20 % - Markeringsfarve2 2 6 2 4" xfId="4005"/>
    <cellStyle name="20 % - Markeringsfarve2 2 6 2 4 2" xfId="8990"/>
    <cellStyle name="20 % - Markeringsfarve2 2 6 2 4 2 2" xfId="19797"/>
    <cellStyle name="20 % - Markeringsfarve2 2 6 2 4 2 3" xfId="31171"/>
    <cellStyle name="20 % - Markeringsfarve2 2 6 2 4 3" xfId="14812"/>
    <cellStyle name="20 % - Markeringsfarve2 2 6 2 4 4" xfId="26170"/>
    <cellStyle name="20 % - Markeringsfarve2 2 6 2 5" xfId="5667"/>
    <cellStyle name="20 % - Markeringsfarve2 2 6 2 5 2" xfId="16475"/>
    <cellStyle name="20 % - Markeringsfarve2 2 6 2 5 3" xfId="27849"/>
    <cellStyle name="20 % - Markeringsfarve2 2 6 2 6" xfId="10654"/>
    <cellStyle name="20 % - Markeringsfarve2 2 6 2 6 2" xfId="21461"/>
    <cellStyle name="20 % - Markeringsfarve2 2 6 2 6 3" xfId="32835"/>
    <cellStyle name="20 % - Markeringsfarve2 2 6 2 7" xfId="11488"/>
    <cellStyle name="20 % - Markeringsfarve2 2 6 2 8" xfId="22294"/>
    <cellStyle name="20 % - Markeringsfarve2 2 6 2 9" xfId="22848"/>
    <cellStyle name="20 % - Markeringsfarve2 2 6 3" xfId="944"/>
    <cellStyle name="20 % - Markeringsfarve2 2 6 3 2" xfId="1778"/>
    <cellStyle name="20 % - Markeringsfarve2 2 6 3 2 2" xfId="3446"/>
    <cellStyle name="20 % - Markeringsfarve2 2 6 3 2 2 2" xfId="8434"/>
    <cellStyle name="20 % - Markeringsfarve2 2 6 3 2 2 2 2" xfId="19241"/>
    <cellStyle name="20 % - Markeringsfarve2 2 6 3 2 2 2 3" xfId="30615"/>
    <cellStyle name="20 % - Markeringsfarve2 2 6 3 2 2 3" xfId="14256"/>
    <cellStyle name="20 % - Markeringsfarve2 2 6 3 2 2 4" xfId="25614"/>
    <cellStyle name="20 % - Markeringsfarve2 2 6 3 2 3" xfId="5110"/>
    <cellStyle name="20 % - Markeringsfarve2 2 6 3 2 3 2" xfId="10095"/>
    <cellStyle name="20 % - Markeringsfarve2 2 6 3 2 3 2 2" xfId="20902"/>
    <cellStyle name="20 % - Markeringsfarve2 2 6 3 2 3 2 3" xfId="32276"/>
    <cellStyle name="20 % - Markeringsfarve2 2 6 3 2 3 3" xfId="15917"/>
    <cellStyle name="20 % - Markeringsfarve2 2 6 3 2 3 4" xfId="27275"/>
    <cellStyle name="20 % - Markeringsfarve2 2 6 3 2 4" xfId="6772"/>
    <cellStyle name="20 % - Markeringsfarve2 2 6 3 2 4 2" xfId="17580"/>
    <cellStyle name="20 % - Markeringsfarve2 2 6 3 2 4 3" xfId="28954"/>
    <cellStyle name="20 % - Markeringsfarve2 2 6 3 2 5" xfId="12595"/>
    <cellStyle name="20 % - Markeringsfarve2 2 6 3 2 6" xfId="23953"/>
    <cellStyle name="20 % - Markeringsfarve2 2 6 3 3" xfId="2615"/>
    <cellStyle name="20 % - Markeringsfarve2 2 6 3 3 2" xfId="7603"/>
    <cellStyle name="20 % - Markeringsfarve2 2 6 3 3 2 2" xfId="18410"/>
    <cellStyle name="20 % - Markeringsfarve2 2 6 3 3 2 3" xfId="29784"/>
    <cellStyle name="20 % - Markeringsfarve2 2 6 3 3 3" xfId="13425"/>
    <cellStyle name="20 % - Markeringsfarve2 2 6 3 3 4" xfId="24783"/>
    <cellStyle name="20 % - Markeringsfarve2 2 6 3 4" xfId="4279"/>
    <cellStyle name="20 % - Markeringsfarve2 2 6 3 4 2" xfId="9264"/>
    <cellStyle name="20 % - Markeringsfarve2 2 6 3 4 2 2" xfId="20071"/>
    <cellStyle name="20 % - Markeringsfarve2 2 6 3 4 2 3" xfId="31445"/>
    <cellStyle name="20 % - Markeringsfarve2 2 6 3 4 3" xfId="15086"/>
    <cellStyle name="20 % - Markeringsfarve2 2 6 3 4 4" xfId="26444"/>
    <cellStyle name="20 % - Markeringsfarve2 2 6 3 5" xfId="5941"/>
    <cellStyle name="20 % - Markeringsfarve2 2 6 3 5 2" xfId="16749"/>
    <cellStyle name="20 % - Markeringsfarve2 2 6 3 5 3" xfId="28123"/>
    <cellStyle name="20 % - Markeringsfarve2 2 6 3 6" xfId="10928"/>
    <cellStyle name="20 % - Markeringsfarve2 2 6 3 6 2" xfId="21735"/>
    <cellStyle name="20 % - Markeringsfarve2 2 6 3 6 3" xfId="33109"/>
    <cellStyle name="20 % - Markeringsfarve2 2 6 3 7" xfId="11763"/>
    <cellStyle name="20 % - Markeringsfarve2 2 6 3 8" xfId="23122"/>
    <cellStyle name="20 % - Markeringsfarve2 2 6 4" xfId="1225"/>
    <cellStyle name="20 % - Markeringsfarve2 2 6 4 2" xfId="2893"/>
    <cellStyle name="20 % - Markeringsfarve2 2 6 4 2 2" xfId="7881"/>
    <cellStyle name="20 % - Markeringsfarve2 2 6 4 2 2 2" xfId="18688"/>
    <cellStyle name="20 % - Markeringsfarve2 2 6 4 2 2 3" xfId="30062"/>
    <cellStyle name="20 % - Markeringsfarve2 2 6 4 2 3" xfId="13703"/>
    <cellStyle name="20 % - Markeringsfarve2 2 6 4 2 4" xfId="25061"/>
    <cellStyle name="20 % - Markeringsfarve2 2 6 4 3" xfId="4557"/>
    <cellStyle name="20 % - Markeringsfarve2 2 6 4 3 2" xfId="9542"/>
    <cellStyle name="20 % - Markeringsfarve2 2 6 4 3 2 2" xfId="20349"/>
    <cellStyle name="20 % - Markeringsfarve2 2 6 4 3 2 3" xfId="31723"/>
    <cellStyle name="20 % - Markeringsfarve2 2 6 4 3 3" xfId="15364"/>
    <cellStyle name="20 % - Markeringsfarve2 2 6 4 3 4" xfId="26722"/>
    <cellStyle name="20 % - Markeringsfarve2 2 6 4 4" xfId="6219"/>
    <cellStyle name="20 % - Markeringsfarve2 2 6 4 4 2" xfId="17027"/>
    <cellStyle name="20 % - Markeringsfarve2 2 6 4 4 3" xfId="28401"/>
    <cellStyle name="20 % - Markeringsfarve2 2 6 4 5" xfId="12042"/>
    <cellStyle name="20 % - Markeringsfarve2 2 6 4 6" xfId="23400"/>
    <cellStyle name="20 % - Markeringsfarve2 2 6 5" xfId="2063"/>
    <cellStyle name="20 % - Markeringsfarve2 2 6 5 2" xfId="7051"/>
    <cellStyle name="20 % - Markeringsfarve2 2 6 5 2 2" xfId="17859"/>
    <cellStyle name="20 % - Markeringsfarve2 2 6 5 2 3" xfId="29233"/>
    <cellStyle name="20 % - Markeringsfarve2 2 6 5 3" xfId="12874"/>
    <cellStyle name="20 % - Markeringsfarve2 2 6 5 4" xfId="24232"/>
    <cellStyle name="20 % - Markeringsfarve2 2 6 6" xfId="3728"/>
    <cellStyle name="20 % - Markeringsfarve2 2 6 6 2" xfId="8713"/>
    <cellStyle name="20 % - Markeringsfarve2 2 6 6 2 2" xfId="19520"/>
    <cellStyle name="20 % - Markeringsfarve2 2 6 6 2 3" xfId="30894"/>
    <cellStyle name="20 % - Markeringsfarve2 2 6 6 3" xfId="14535"/>
    <cellStyle name="20 % - Markeringsfarve2 2 6 6 4" xfId="25893"/>
    <cellStyle name="20 % - Markeringsfarve2 2 6 7" xfId="5389"/>
    <cellStyle name="20 % - Markeringsfarve2 2 6 7 2" xfId="16198"/>
    <cellStyle name="20 % - Markeringsfarve2 2 6 7 3" xfId="27572"/>
    <cellStyle name="20 % - Markeringsfarve2 2 6 8" xfId="10374"/>
    <cellStyle name="20 % - Markeringsfarve2 2 6 8 2" xfId="21181"/>
    <cellStyle name="20 % - Markeringsfarve2 2 6 8 3" xfId="32555"/>
    <cellStyle name="20 % - Markeringsfarve2 2 6 9" xfId="11208"/>
    <cellStyle name="20 % - Markeringsfarve2 2 7" xfId="449"/>
    <cellStyle name="20 % - Markeringsfarve2 2 7 2" xfId="1286"/>
    <cellStyle name="20 % - Markeringsfarve2 2 7 2 2" xfId="2954"/>
    <cellStyle name="20 % - Markeringsfarve2 2 7 2 2 2" xfId="7942"/>
    <cellStyle name="20 % - Markeringsfarve2 2 7 2 2 2 2" xfId="18749"/>
    <cellStyle name="20 % - Markeringsfarve2 2 7 2 2 2 3" xfId="30123"/>
    <cellStyle name="20 % - Markeringsfarve2 2 7 2 2 3" xfId="13764"/>
    <cellStyle name="20 % - Markeringsfarve2 2 7 2 2 4" xfId="25122"/>
    <cellStyle name="20 % - Markeringsfarve2 2 7 2 3" xfId="4618"/>
    <cellStyle name="20 % - Markeringsfarve2 2 7 2 3 2" xfId="9603"/>
    <cellStyle name="20 % - Markeringsfarve2 2 7 2 3 2 2" xfId="20410"/>
    <cellStyle name="20 % - Markeringsfarve2 2 7 2 3 2 3" xfId="31784"/>
    <cellStyle name="20 % - Markeringsfarve2 2 7 2 3 3" xfId="15425"/>
    <cellStyle name="20 % - Markeringsfarve2 2 7 2 3 4" xfId="26783"/>
    <cellStyle name="20 % - Markeringsfarve2 2 7 2 4" xfId="6280"/>
    <cellStyle name="20 % - Markeringsfarve2 2 7 2 4 2" xfId="17088"/>
    <cellStyle name="20 % - Markeringsfarve2 2 7 2 4 3" xfId="28462"/>
    <cellStyle name="20 % - Markeringsfarve2 2 7 2 5" xfId="12103"/>
    <cellStyle name="20 % - Markeringsfarve2 2 7 2 6" xfId="23461"/>
    <cellStyle name="20 % - Markeringsfarve2 2 7 3" xfId="2125"/>
    <cellStyle name="20 % - Markeringsfarve2 2 7 3 2" xfId="7113"/>
    <cellStyle name="20 % - Markeringsfarve2 2 7 3 2 2" xfId="17920"/>
    <cellStyle name="20 % - Markeringsfarve2 2 7 3 2 3" xfId="29294"/>
    <cellStyle name="20 % - Markeringsfarve2 2 7 3 3" xfId="12935"/>
    <cellStyle name="20 % - Markeringsfarve2 2 7 3 4" xfId="24293"/>
    <cellStyle name="20 % - Markeringsfarve2 2 7 4" xfId="3789"/>
    <cellStyle name="20 % - Markeringsfarve2 2 7 4 2" xfId="8774"/>
    <cellStyle name="20 % - Markeringsfarve2 2 7 4 2 2" xfId="19581"/>
    <cellStyle name="20 % - Markeringsfarve2 2 7 4 2 3" xfId="30955"/>
    <cellStyle name="20 % - Markeringsfarve2 2 7 4 3" xfId="14596"/>
    <cellStyle name="20 % - Markeringsfarve2 2 7 4 4" xfId="25954"/>
    <cellStyle name="20 % - Markeringsfarve2 2 7 5" xfId="5451"/>
    <cellStyle name="20 % - Markeringsfarve2 2 7 5 2" xfId="16259"/>
    <cellStyle name="20 % - Markeringsfarve2 2 7 5 3" xfId="27633"/>
    <cellStyle name="20 % - Markeringsfarve2 2 7 6" xfId="10457"/>
    <cellStyle name="20 % - Markeringsfarve2 2 7 6 2" xfId="21264"/>
    <cellStyle name="20 % - Markeringsfarve2 2 7 6 3" xfId="32638"/>
    <cellStyle name="20 % - Markeringsfarve2 2 7 7" xfId="11270"/>
    <cellStyle name="20 % - Markeringsfarve2 2 7 8" xfId="22076"/>
    <cellStyle name="20 % - Markeringsfarve2 2 7 9" xfId="22630"/>
    <cellStyle name="20 % - Markeringsfarve2 2 8" xfId="726"/>
    <cellStyle name="20 % - Markeringsfarve2 2 8 2" xfId="1560"/>
    <cellStyle name="20 % - Markeringsfarve2 2 8 2 2" xfId="3228"/>
    <cellStyle name="20 % - Markeringsfarve2 2 8 2 2 2" xfId="8216"/>
    <cellStyle name="20 % - Markeringsfarve2 2 8 2 2 2 2" xfId="19023"/>
    <cellStyle name="20 % - Markeringsfarve2 2 8 2 2 2 3" xfId="30397"/>
    <cellStyle name="20 % - Markeringsfarve2 2 8 2 2 3" xfId="14038"/>
    <cellStyle name="20 % - Markeringsfarve2 2 8 2 2 4" xfId="25396"/>
    <cellStyle name="20 % - Markeringsfarve2 2 8 2 3" xfId="4892"/>
    <cellStyle name="20 % - Markeringsfarve2 2 8 2 3 2" xfId="9877"/>
    <cellStyle name="20 % - Markeringsfarve2 2 8 2 3 2 2" xfId="20684"/>
    <cellStyle name="20 % - Markeringsfarve2 2 8 2 3 2 3" xfId="32058"/>
    <cellStyle name="20 % - Markeringsfarve2 2 8 2 3 3" xfId="15699"/>
    <cellStyle name="20 % - Markeringsfarve2 2 8 2 3 4" xfId="27057"/>
    <cellStyle name="20 % - Markeringsfarve2 2 8 2 4" xfId="6554"/>
    <cellStyle name="20 % - Markeringsfarve2 2 8 2 4 2" xfId="17362"/>
    <cellStyle name="20 % - Markeringsfarve2 2 8 2 4 3" xfId="28736"/>
    <cellStyle name="20 % - Markeringsfarve2 2 8 2 5" xfId="12377"/>
    <cellStyle name="20 % - Markeringsfarve2 2 8 2 6" xfId="23735"/>
    <cellStyle name="20 % - Markeringsfarve2 2 8 3" xfId="2397"/>
    <cellStyle name="20 % - Markeringsfarve2 2 8 3 2" xfId="7385"/>
    <cellStyle name="20 % - Markeringsfarve2 2 8 3 2 2" xfId="18192"/>
    <cellStyle name="20 % - Markeringsfarve2 2 8 3 2 3" xfId="29566"/>
    <cellStyle name="20 % - Markeringsfarve2 2 8 3 3" xfId="13207"/>
    <cellStyle name="20 % - Markeringsfarve2 2 8 3 4" xfId="24565"/>
    <cellStyle name="20 % - Markeringsfarve2 2 8 4" xfId="4061"/>
    <cellStyle name="20 % - Markeringsfarve2 2 8 4 2" xfId="9046"/>
    <cellStyle name="20 % - Markeringsfarve2 2 8 4 2 2" xfId="19853"/>
    <cellStyle name="20 % - Markeringsfarve2 2 8 4 2 3" xfId="31227"/>
    <cellStyle name="20 % - Markeringsfarve2 2 8 4 3" xfId="14868"/>
    <cellStyle name="20 % - Markeringsfarve2 2 8 4 4" xfId="26226"/>
    <cellStyle name="20 % - Markeringsfarve2 2 8 5" xfId="5723"/>
    <cellStyle name="20 % - Markeringsfarve2 2 8 5 2" xfId="16531"/>
    <cellStyle name="20 % - Markeringsfarve2 2 8 5 3" xfId="27905"/>
    <cellStyle name="20 % - Markeringsfarve2 2 8 6" xfId="10710"/>
    <cellStyle name="20 % - Markeringsfarve2 2 8 6 2" xfId="21517"/>
    <cellStyle name="20 % - Markeringsfarve2 2 8 6 3" xfId="32891"/>
    <cellStyle name="20 % - Markeringsfarve2 2 8 7" xfId="11545"/>
    <cellStyle name="20 % - Markeringsfarve2 2 8 8" xfId="22904"/>
    <cellStyle name="20 % - Markeringsfarve2 2 9" xfId="1007"/>
    <cellStyle name="20 % - Markeringsfarve2 2 9 2" xfId="2675"/>
    <cellStyle name="20 % - Markeringsfarve2 2 9 2 2" xfId="7663"/>
    <cellStyle name="20 % - Markeringsfarve2 2 9 2 2 2" xfId="18470"/>
    <cellStyle name="20 % - Markeringsfarve2 2 9 2 2 3" xfId="29844"/>
    <cellStyle name="20 % - Markeringsfarve2 2 9 2 3" xfId="13485"/>
    <cellStyle name="20 % - Markeringsfarve2 2 9 2 4" xfId="24843"/>
    <cellStyle name="20 % - Markeringsfarve2 2 9 3" xfId="4339"/>
    <cellStyle name="20 % - Markeringsfarve2 2 9 3 2" xfId="9324"/>
    <cellStyle name="20 % - Markeringsfarve2 2 9 3 2 2" xfId="20131"/>
    <cellStyle name="20 % - Markeringsfarve2 2 9 3 2 3" xfId="31505"/>
    <cellStyle name="20 % - Markeringsfarve2 2 9 3 3" xfId="15146"/>
    <cellStyle name="20 % - Markeringsfarve2 2 9 3 4" xfId="26504"/>
    <cellStyle name="20 % - Markeringsfarve2 2 9 4" xfId="6001"/>
    <cellStyle name="20 % - Markeringsfarve2 2 9 4 2" xfId="16809"/>
    <cellStyle name="20 % - Markeringsfarve2 2 9 4 3" xfId="28183"/>
    <cellStyle name="20 % - Markeringsfarve2 2 9 5" xfId="11824"/>
    <cellStyle name="20 % - Markeringsfarve2 2 9 6" xfId="23182"/>
    <cellStyle name="20 % - Markeringsfarve2 3" xfId="117"/>
    <cellStyle name="20 % - Markeringsfarve2 3 10" xfId="21840"/>
    <cellStyle name="20 % - Markeringsfarve2 3 11" xfId="22393"/>
    <cellStyle name="20 % - Markeringsfarve2 3 12" xfId="33213"/>
    <cellStyle name="20 % - Markeringsfarve2 3 13" xfId="33486"/>
    <cellStyle name="20 % - Markeringsfarve2 3 14" xfId="33757"/>
    <cellStyle name="20 % - Markeringsfarve2 3 2" xfId="492"/>
    <cellStyle name="20 % - Markeringsfarve2 3 2 2" xfId="1329"/>
    <cellStyle name="20 % - Markeringsfarve2 3 2 2 2" xfId="2997"/>
    <cellStyle name="20 % - Markeringsfarve2 3 2 2 2 2" xfId="7985"/>
    <cellStyle name="20 % - Markeringsfarve2 3 2 2 2 2 2" xfId="18792"/>
    <cellStyle name="20 % - Markeringsfarve2 3 2 2 2 2 3" xfId="30166"/>
    <cellStyle name="20 % - Markeringsfarve2 3 2 2 2 3" xfId="13807"/>
    <cellStyle name="20 % - Markeringsfarve2 3 2 2 2 4" xfId="25165"/>
    <cellStyle name="20 % - Markeringsfarve2 3 2 2 3" xfId="4661"/>
    <cellStyle name="20 % - Markeringsfarve2 3 2 2 3 2" xfId="9646"/>
    <cellStyle name="20 % - Markeringsfarve2 3 2 2 3 2 2" xfId="20453"/>
    <cellStyle name="20 % - Markeringsfarve2 3 2 2 3 2 3" xfId="31827"/>
    <cellStyle name="20 % - Markeringsfarve2 3 2 2 3 3" xfId="15468"/>
    <cellStyle name="20 % - Markeringsfarve2 3 2 2 3 4" xfId="26826"/>
    <cellStyle name="20 % - Markeringsfarve2 3 2 2 4" xfId="6323"/>
    <cellStyle name="20 % - Markeringsfarve2 3 2 2 4 2" xfId="17131"/>
    <cellStyle name="20 % - Markeringsfarve2 3 2 2 4 3" xfId="28505"/>
    <cellStyle name="20 % - Markeringsfarve2 3 2 2 5" xfId="12146"/>
    <cellStyle name="20 % - Markeringsfarve2 3 2 2 6" xfId="23504"/>
    <cellStyle name="20 % - Markeringsfarve2 3 2 3" xfId="2168"/>
    <cellStyle name="20 % - Markeringsfarve2 3 2 3 2" xfId="7156"/>
    <cellStyle name="20 % - Markeringsfarve2 3 2 3 2 2" xfId="17963"/>
    <cellStyle name="20 % - Markeringsfarve2 3 2 3 2 3" xfId="29337"/>
    <cellStyle name="20 % - Markeringsfarve2 3 2 3 3" xfId="12978"/>
    <cellStyle name="20 % - Markeringsfarve2 3 2 3 4" xfId="24336"/>
    <cellStyle name="20 % - Markeringsfarve2 3 2 4" xfId="3832"/>
    <cellStyle name="20 % - Markeringsfarve2 3 2 4 2" xfId="8817"/>
    <cellStyle name="20 % - Markeringsfarve2 3 2 4 2 2" xfId="19624"/>
    <cellStyle name="20 % - Markeringsfarve2 3 2 4 2 3" xfId="30998"/>
    <cellStyle name="20 % - Markeringsfarve2 3 2 4 3" xfId="14639"/>
    <cellStyle name="20 % - Markeringsfarve2 3 2 4 4" xfId="25997"/>
    <cellStyle name="20 % - Markeringsfarve2 3 2 5" xfId="5494"/>
    <cellStyle name="20 % - Markeringsfarve2 3 2 5 2" xfId="16302"/>
    <cellStyle name="20 % - Markeringsfarve2 3 2 5 3" xfId="27676"/>
    <cellStyle name="20 % - Markeringsfarve2 3 2 6" xfId="10479"/>
    <cellStyle name="20 % - Markeringsfarve2 3 2 6 2" xfId="21286"/>
    <cellStyle name="20 % - Markeringsfarve2 3 2 6 3" xfId="32660"/>
    <cellStyle name="20 % - Markeringsfarve2 3 2 7" xfId="11313"/>
    <cellStyle name="20 % - Markeringsfarve2 3 2 8" xfId="22119"/>
    <cellStyle name="20 % - Markeringsfarve2 3 2 9" xfId="22673"/>
    <cellStyle name="20 % - Markeringsfarve2 3 3" xfId="769"/>
    <cellStyle name="20 % - Markeringsfarve2 3 3 2" xfId="1603"/>
    <cellStyle name="20 % - Markeringsfarve2 3 3 2 2" xfId="3271"/>
    <cellStyle name="20 % - Markeringsfarve2 3 3 2 2 2" xfId="8259"/>
    <cellStyle name="20 % - Markeringsfarve2 3 3 2 2 2 2" xfId="19066"/>
    <cellStyle name="20 % - Markeringsfarve2 3 3 2 2 2 3" xfId="30440"/>
    <cellStyle name="20 % - Markeringsfarve2 3 3 2 2 3" xfId="14081"/>
    <cellStyle name="20 % - Markeringsfarve2 3 3 2 2 4" xfId="25439"/>
    <cellStyle name="20 % - Markeringsfarve2 3 3 2 3" xfId="4935"/>
    <cellStyle name="20 % - Markeringsfarve2 3 3 2 3 2" xfId="9920"/>
    <cellStyle name="20 % - Markeringsfarve2 3 3 2 3 2 2" xfId="20727"/>
    <cellStyle name="20 % - Markeringsfarve2 3 3 2 3 2 3" xfId="32101"/>
    <cellStyle name="20 % - Markeringsfarve2 3 3 2 3 3" xfId="15742"/>
    <cellStyle name="20 % - Markeringsfarve2 3 3 2 3 4" xfId="27100"/>
    <cellStyle name="20 % - Markeringsfarve2 3 3 2 4" xfId="6597"/>
    <cellStyle name="20 % - Markeringsfarve2 3 3 2 4 2" xfId="17405"/>
    <cellStyle name="20 % - Markeringsfarve2 3 3 2 4 3" xfId="28779"/>
    <cellStyle name="20 % - Markeringsfarve2 3 3 2 5" xfId="12420"/>
    <cellStyle name="20 % - Markeringsfarve2 3 3 2 6" xfId="23778"/>
    <cellStyle name="20 % - Markeringsfarve2 3 3 3" xfId="2440"/>
    <cellStyle name="20 % - Markeringsfarve2 3 3 3 2" xfId="7428"/>
    <cellStyle name="20 % - Markeringsfarve2 3 3 3 2 2" xfId="18235"/>
    <cellStyle name="20 % - Markeringsfarve2 3 3 3 2 3" xfId="29609"/>
    <cellStyle name="20 % - Markeringsfarve2 3 3 3 3" xfId="13250"/>
    <cellStyle name="20 % - Markeringsfarve2 3 3 3 4" xfId="24608"/>
    <cellStyle name="20 % - Markeringsfarve2 3 3 4" xfId="4104"/>
    <cellStyle name="20 % - Markeringsfarve2 3 3 4 2" xfId="9089"/>
    <cellStyle name="20 % - Markeringsfarve2 3 3 4 2 2" xfId="19896"/>
    <cellStyle name="20 % - Markeringsfarve2 3 3 4 2 3" xfId="31270"/>
    <cellStyle name="20 % - Markeringsfarve2 3 3 4 3" xfId="14911"/>
    <cellStyle name="20 % - Markeringsfarve2 3 3 4 4" xfId="26269"/>
    <cellStyle name="20 % - Markeringsfarve2 3 3 5" xfId="5766"/>
    <cellStyle name="20 % - Markeringsfarve2 3 3 5 2" xfId="16574"/>
    <cellStyle name="20 % - Markeringsfarve2 3 3 5 3" xfId="27948"/>
    <cellStyle name="20 % - Markeringsfarve2 3 3 6" xfId="10753"/>
    <cellStyle name="20 % - Markeringsfarve2 3 3 6 2" xfId="21560"/>
    <cellStyle name="20 % - Markeringsfarve2 3 3 6 3" xfId="32934"/>
    <cellStyle name="20 % - Markeringsfarve2 3 3 7" xfId="11588"/>
    <cellStyle name="20 % - Markeringsfarve2 3 3 8" xfId="22947"/>
    <cellStyle name="20 % - Markeringsfarve2 3 4" xfId="1050"/>
    <cellStyle name="20 % - Markeringsfarve2 3 4 2" xfId="2718"/>
    <cellStyle name="20 % - Markeringsfarve2 3 4 2 2" xfId="7706"/>
    <cellStyle name="20 % - Markeringsfarve2 3 4 2 2 2" xfId="18513"/>
    <cellStyle name="20 % - Markeringsfarve2 3 4 2 2 3" xfId="29887"/>
    <cellStyle name="20 % - Markeringsfarve2 3 4 2 3" xfId="13528"/>
    <cellStyle name="20 % - Markeringsfarve2 3 4 2 4" xfId="24886"/>
    <cellStyle name="20 % - Markeringsfarve2 3 4 3" xfId="4382"/>
    <cellStyle name="20 % - Markeringsfarve2 3 4 3 2" xfId="9367"/>
    <cellStyle name="20 % - Markeringsfarve2 3 4 3 2 2" xfId="20174"/>
    <cellStyle name="20 % - Markeringsfarve2 3 4 3 2 3" xfId="31548"/>
    <cellStyle name="20 % - Markeringsfarve2 3 4 3 3" xfId="15189"/>
    <cellStyle name="20 % - Markeringsfarve2 3 4 3 4" xfId="26547"/>
    <cellStyle name="20 % - Markeringsfarve2 3 4 4" xfId="6044"/>
    <cellStyle name="20 % - Markeringsfarve2 3 4 4 2" xfId="16852"/>
    <cellStyle name="20 % - Markeringsfarve2 3 4 4 3" xfId="28226"/>
    <cellStyle name="20 % - Markeringsfarve2 3 4 5" xfId="11867"/>
    <cellStyle name="20 % - Markeringsfarve2 3 4 6" xfId="23225"/>
    <cellStyle name="20 % - Markeringsfarve2 3 5" xfId="1888"/>
    <cellStyle name="20 % - Markeringsfarve2 3 5 2" xfId="6876"/>
    <cellStyle name="20 % - Markeringsfarve2 3 5 2 2" xfId="17684"/>
    <cellStyle name="20 % - Markeringsfarve2 3 5 2 3" xfId="29058"/>
    <cellStyle name="20 % - Markeringsfarve2 3 5 3" xfId="12699"/>
    <cellStyle name="20 % - Markeringsfarve2 3 5 4" xfId="24057"/>
    <cellStyle name="20 % - Markeringsfarve2 3 6" xfId="3553"/>
    <cellStyle name="20 % - Markeringsfarve2 3 6 2" xfId="8538"/>
    <cellStyle name="20 % - Markeringsfarve2 3 6 2 2" xfId="19345"/>
    <cellStyle name="20 % - Markeringsfarve2 3 6 2 3" xfId="30719"/>
    <cellStyle name="20 % - Markeringsfarve2 3 6 3" xfId="14360"/>
    <cellStyle name="20 % - Markeringsfarve2 3 6 4" xfId="25718"/>
    <cellStyle name="20 % - Markeringsfarve2 3 7" xfId="5214"/>
    <cellStyle name="20 % - Markeringsfarve2 3 7 2" xfId="16023"/>
    <cellStyle name="20 % - Markeringsfarve2 3 7 3" xfId="27397"/>
    <cellStyle name="20 % - Markeringsfarve2 3 8" xfId="10199"/>
    <cellStyle name="20 % - Markeringsfarve2 3 8 2" xfId="21006"/>
    <cellStyle name="20 % - Markeringsfarve2 3 8 3" xfId="32380"/>
    <cellStyle name="20 % - Markeringsfarve2 3 9" xfId="11033"/>
    <cellStyle name="20 % - Markeringsfarve2 4" xfId="170"/>
    <cellStyle name="20 % - Markeringsfarve2 4 10" xfId="21893"/>
    <cellStyle name="20 % - Markeringsfarve2 4 11" xfId="22446"/>
    <cellStyle name="20 % - Markeringsfarve2 4 12" xfId="33266"/>
    <cellStyle name="20 % - Markeringsfarve2 4 13" xfId="33541"/>
    <cellStyle name="20 % - Markeringsfarve2 4 14" xfId="33812"/>
    <cellStyle name="20 % - Markeringsfarve2 4 2" xfId="545"/>
    <cellStyle name="20 % - Markeringsfarve2 4 2 2" xfId="1382"/>
    <cellStyle name="20 % - Markeringsfarve2 4 2 2 2" xfId="3050"/>
    <cellStyle name="20 % - Markeringsfarve2 4 2 2 2 2" xfId="8038"/>
    <cellStyle name="20 % - Markeringsfarve2 4 2 2 2 2 2" xfId="18845"/>
    <cellStyle name="20 % - Markeringsfarve2 4 2 2 2 2 3" xfId="30219"/>
    <cellStyle name="20 % - Markeringsfarve2 4 2 2 2 3" xfId="13860"/>
    <cellStyle name="20 % - Markeringsfarve2 4 2 2 2 4" xfId="25218"/>
    <cellStyle name="20 % - Markeringsfarve2 4 2 2 3" xfId="4714"/>
    <cellStyle name="20 % - Markeringsfarve2 4 2 2 3 2" xfId="9699"/>
    <cellStyle name="20 % - Markeringsfarve2 4 2 2 3 2 2" xfId="20506"/>
    <cellStyle name="20 % - Markeringsfarve2 4 2 2 3 2 3" xfId="31880"/>
    <cellStyle name="20 % - Markeringsfarve2 4 2 2 3 3" xfId="15521"/>
    <cellStyle name="20 % - Markeringsfarve2 4 2 2 3 4" xfId="26879"/>
    <cellStyle name="20 % - Markeringsfarve2 4 2 2 4" xfId="6376"/>
    <cellStyle name="20 % - Markeringsfarve2 4 2 2 4 2" xfId="17184"/>
    <cellStyle name="20 % - Markeringsfarve2 4 2 2 4 3" xfId="28558"/>
    <cellStyle name="20 % - Markeringsfarve2 4 2 2 5" xfId="12199"/>
    <cellStyle name="20 % - Markeringsfarve2 4 2 2 6" xfId="23557"/>
    <cellStyle name="20 % - Markeringsfarve2 4 2 3" xfId="2219"/>
    <cellStyle name="20 % - Markeringsfarve2 4 2 3 2" xfId="7207"/>
    <cellStyle name="20 % - Markeringsfarve2 4 2 3 2 2" xfId="18014"/>
    <cellStyle name="20 % - Markeringsfarve2 4 2 3 2 3" xfId="29388"/>
    <cellStyle name="20 % - Markeringsfarve2 4 2 3 3" xfId="13029"/>
    <cellStyle name="20 % - Markeringsfarve2 4 2 3 4" xfId="24387"/>
    <cellStyle name="20 % - Markeringsfarve2 4 2 4" xfId="3883"/>
    <cellStyle name="20 % - Markeringsfarve2 4 2 4 2" xfId="8868"/>
    <cellStyle name="20 % - Markeringsfarve2 4 2 4 2 2" xfId="19675"/>
    <cellStyle name="20 % - Markeringsfarve2 4 2 4 2 3" xfId="31049"/>
    <cellStyle name="20 % - Markeringsfarve2 4 2 4 3" xfId="14690"/>
    <cellStyle name="20 % - Markeringsfarve2 4 2 4 4" xfId="26048"/>
    <cellStyle name="20 % - Markeringsfarve2 4 2 5" xfId="5545"/>
    <cellStyle name="20 % - Markeringsfarve2 4 2 5 2" xfId="16353"/>
    <cellStyle name="20 % - Markeringsfarve2 4 2 5 3" xfId="27727"/>
    <cellStyle name="20 % - Markeringsfarve2 4 2 6" xfId="10532"/>
    <cellStyle name="20 % - Markeringsfarve2 4 2 6 2" xfId="21339"/>
    <cellStyle name="20 % - Markeringsfarve2 4 2 6 3" xfId="32713"/>
    <cellStyle name="20 % - Markeringsfarve2 4 2 7" xfId="11366"/>
    <cellStyle name="20 % - Markeringsfarve2 4 2 8" xfId="22172"/>
    <cellStyle name="20 % - Markeringsfarve2 4 2 9" xfId="22726"/>
    <cellStyle name="20 % - Markeringsfarve2 4 3" xfId="822"/>
    <cellStyle name="20 % - Markeringsfarve2 4 3 2" xfId="1656"/>
    <cellStyle name="20 % - Markeringsfarve2 4 3 2 2" xfId="3324"/>
    <cellStyle name="20 % - Markeringsfarve2 4 3 2 2 2" xfId="8312"/>
    <cellStyle name="20 % - Markeringsfarve2 4 3 2 2 2 2" xfId="19119"/>
    <cellStyle name="20 % - Markeringsfarve2 4 3 2 2 2 3" xfId="30493"/>
    <cellStyle name="20 % - Markeringsfarve2 4 3 2 2 3" xfId="14134"/>
    <cellStyle name="20 % - Markeringsfarve2 4 3 2 2 4" xfId="25492"/>
    <cellStyle name="20 % - Markeringsfarve2 4 3 2 3" xfId="4988"/>
    <cellStyle name="20 % - Markeringsfarve2 4 3 2 3 2" xfId="9973"/>
    <cellStyle name="20 % - Markeringsfarve2 4 3 2 3 2 2" xfId="20780"/>
    <cellStyle name="20 % - Markeringsfarve2 4 3 2 3 2 3" xfId="32154"/>
    <cellStyle name="20 % - Markeringsfarve2 4 3 2 3 3" xfId="15795"/>
    <cellStyle name="20 % - Markeringsfarve2 4 3 2 3 4" xfId="27153"/>
    <cellStyle name="20 % - Markeringsfarve2 4 3 2 4" xfId="6650"/>
    <cellStyle name="20 % - Markeringsfarve2 4 3 2 4 2" xfId="17458"/>
    <cellStyle name="20 % - Markeringsfarve2 4 3 2 4 3" xfId="28832"/>
    <cellStyle name="20 % - Markeringsfarve2 4 3 2 5" xfId="12473"/>
    <cellStyle name="20 % - Markeringsfarve2 4 3 2 6" xfId="23831"/>
    <cellStyle name="20 % - Markeringsfarve2 4 3 3" xfId="2493"/>
    <cellStyle name="20 % - Markeringsfarve2 4 3 3 2" xfId="7481"/>
    <cellStyle name="20 % - Markeringsfarve2 4 3 3 2 2" xfId="18288"/>
    <cellStyle name="20 % - Markeringsfarve2 4 3 3 2 3" xfId="29662"/>
    <cellStyle name="20 % - Markeringsfarve2 4 3 3 3" xfId="13303"/>
    <cellStyle name="20 % - Markeringsfarve2 4 3 3 4" xfId="24661"/>
    <cellStyle name="20 % - Markeringsfarve2 4 3 4" xfId="4157"/>
    <cellStyle name="20 % - Markeringsfarve2 4 3 4 2" xfId="9142"/>
    <cellStyle name="20 % - Markeringsfarve2 4 3 4 2 2" xfId="19949"/>
    <cellStyle name="20 % - Markeringsfarve2 4 3 4 2 3" xfId="31323"/>
    <cellStyle name="20 % - Markeringsfarve2 4 3 4 3" xfId="14964"/>
    <cellStyle name="20 % - Markeringsfarve2 4 3 4 4" xfId="26322"/>
    <cellStyle name="20 % - Markeringsfarve2 4 3 5" xfId="5819"/>
    <cellStyle name="20 % - Markeringsfarve2 4 3 5 2" xfId="16627"/>
    <cellStyle name="20 % - Markeringsfarve2 4 3 5 3" xfId="28001"/>
    <cellStyle name="20 % - Markeringsfarve2 4 3 6" xfId="10806"/>
    <cellStyle name="20 % - Markeringsfarve2 4 3 6 2" xfId="21613"/>
    <cellStyle name="20 % - Markeringsfarve2 4 3 6 3" xfId="32987"/>
    <cellStyle name="20 % - Markeringsfarve2 4 3 7" xfId="11641"/>
    <cellStyle name="20 % - Markeringsfarve2 4 3 8" xfId="23000"/>
    <cellStyle name="20 % - Markeringsfarve2 4 4" xfId="1103"/>
    <cellStyle name="20 % - Markeringsfarve2 4 4 2" xfId="2771"/>
    <cellStyle name="20 % - Markeringsfarve2 4 4 2 2" xfId="7759"/>
    <cellStyle name="20 % - Markeringsfarve2 4 4 2 2 2" xfId="18566"/>
    <cellStyle name="20 % - Markeringsfarve2 4 4 2 2 3" xfId="29940"/>
    <cellStyle name="20 % - Markeringsfarve2 4 4 2 3" xfId="13581"/>
    <cellStyle name="20 % - Markeringsfarve2 4 4 2 4" xfId="24939"/>
    <cellStyle name="20 % - Markeringsfarve2 4 4 3" xfId="4435"/>
    <cellStyle name="20 % - Markeringsfarve2 4 4 3 2" xfId="9420"/>
    <cellStyle name="20 % - Markeringsfarve2 4 4 3 2 2" xfId="20227"/>
    <cellStyle name="20 % - Markeringsfarve2 4 4 3 2 3" xfId="31601"/>
    <cellStyle name="20 % - Markeringsfarve2 4 4 3 3" xfId="15242"/>
    <cellStyle name="20 % - Markeringsfarve2 4 4 3 4" xfId="26600"/>
    <cellStyle name="20 % - Markeringsfarve2 4 4 4" xfId="6097"/>
    <cellStyle name="20 % - Markeringsfarve2 4 4 4 2" xfId="16905"/>
    <cellStyle name="20 % - Markeringsfarve2 4 4 4 3" xfId="28279"/>
    <cellStyle name="20 % - Markeringsfarve2 4 4 5" xfId="11920"/>
    <cellStyle name="20 % - Markeringsfarve2 4 4 6" xfId="23278"/>
    <cellStyle name="20 % - Markeringsfarve2 4 5" xfId="1941"/>
    <cellStyle name="20 % - Markeringsfarve2 4 5 2" xfId="6929"/>
    <cellStyle name="20 % - Markeringsfarve2 4 5 2 2" xfId="17737"/>
    <cellStyle name="20 % - Markeringsfarve2 4 5 2 3" xfId="29111"/>
    <cellStyle name="20 % - Markeringsfarve2 4 5 3" xfId="12752"/>
    <cellStyle name="20 % - Markeringsfarve2 4 5 4" xfId="24110"/>
    <cellStyle name="20 % - Markeringsfarve2 4 6" xfId="3606"/>
    <cellStyle name="20 % - Markeringsfarve2 4 6 2" xfId="8591"/>
    <cellStyle name="20 % - Markeringsfarve2 4 6 2 2" xfId="19398"/>
    <cellStyle name="20 % - Markeringsfarve2 4 6 2 3" xfId="30772"/>
    <cellStyle name="20 % - Markeringsfarve2 4 6 3" xfId="14413"/>
    <cellStyle name="20 % - Markeringsfarve2 4 6 4" xfId="25771"/>
    <cellStyle name="20 % - Markeringsfarve2 4 7" xfId="5267"/>
    <cellStyle name="20 % - Markeringsfarve2 4 7 2" xfId="16076"/>
    <cellStyle name="20 % - Markeringsfarve2 4 7 3" xfId="27450"/>
    <cellStyle name="20 % - Markeringsfarve2 4 8" xfId="10252"/>
    <cellStyle name="20 % - Markeringsfarve2 4 8 2" xfId="21059"/>
    <cellStyle name="20 % - Markeringsfarve2 4 8 3" xfId="32433"/>
    <cellStyle name="20 % - Markeringsfarve2 4 9" xfId="11086"/>
    <cellStyle name="20 % - Markeringsfarve2 5" xfId="226"/>
    <cellStyle name="20 % - Markeringsfarve2 5 10" xfId="21948"/>
    <cellStyle name="20 % - Markeringsfarve2 5 11" xfId="22501"/>
    <cellStyle name="20 % - Markeringsfarve2 5 12" xfId="33321"/>
    <cellStyle name="20 % - Markeringsfarve2 5 13" xfId="33596"/>
    <cellStyle name="20 % - Markeringsfarve2 5 14" xfId="33867"/>
    <cellStyle name="20 % - Markeringsfarve2 5 2" xfId="600"/>
    <cellStyle name="20 % - Markeringsfarve2 5 2 2" xfId="1437"/>
    <cellStyle name="20 % - Markeringsfarve2 5 2 2 2" xfId="3105"/>
    <cellStyle name="20 % - Markeringsfarve2 5 2 2 2 2" xfId="8093"/>
    <cellStyle name="20 % - Markeringsfarve2 5 2 2 2 2 2" xfId="18900"/>
    <cellStyle name="20 % - Markeringsfarve2 5 2 2 2 2 3" xfId="30274"/>
    <cellStyle name="20 % - Markeringsfarve2 5 2 2 2 3" xfId="13915"/>
    <cellStyle name="20 % - Markeringsfarve2 5 2 2 2 4" xfId="25273"/>
    <cellStyle name="20 % - Markeringsfarve2 5 2 2 3" xfId="4769"/>
    <cellStyle name="20 % - Markeringsfarve2 5 2 2 3 2" xfId="9754"/>
    <cellStyle name="20 % - Markeringsfarve2 5 2 2 3 2 2" xfId="20561"/>
    <cellStyle name="20 % - Markeringsfarve2 5 2 2 3 2 3" xfId="31935"/>
    <cellStyle name="20 % - Markeringsfarve2 5 2 2 3 3" xfId="15576"/>
    <cellStyle name="20 % - Markeringsfarve2 5 2 2 3 4" xfId="26934"/>
    <cellStyle name="20 % - Markeringsfarve2 5 2 2 4" xfId="6431"/>
    <cellStyle name="20 % - Markeringsfarve2 5 2 2 4 2" xfId="17239"/>
    <cellStyle name="20 % - Markeringsfarve2 5 2 2 4 3" xfId="28613"/>
    <cellStyle name="20 % - Markeringsfarve2 5 2 2 5" xfId="12254"/>
    <cellStyle name="20 % - Markeringsfarve2 5 2 2 6" xfId="23612"/>
    <cellStyle name="20 % - Markeringsfarve2 5 2 3" xfId="2274"/>
    <cellStyle name="20 % - Markeringsfarve2 5 2 3 2" xfId="7262"/>
    <cellStyle name="20 % - Markeringsfarve2 5 2 3 2 2" xfId="18069"/>
    <cellStyle name="20 % - Markeringsfarve2 5 2 3 2 3" xfId="29443"/>
    <cellStyle name="20 % - Markeringsfarve2 5 2 3 3" xfId="13084"/>
    <cellStyle name="20 % - Markeringsfarve2 5 2 3 4" xfId="24442"/>
    <cellStyle name="20 % - Markeringsfarve2 5 2 4" xfId="3938"/>
    <cellStyle name="20 % - Markeringsfarve2 5 2 4 2" xfId="8923"/>
    <cellStyle name="20 % - Markeringsfarve2 5 2 4 2 2" xfId="19730"/>
    <cellStyle name="20 % - Markeringsfarve2 5 2 4 2 3" xfId="31104"/>
    <cellStyle name="20 % - Markeringsfarve2 5 2 4 3" xfId="14745"/>
    <cellStyle name="20 % - Markeringsfarve2 5 2 4 4" xfId="26103"/>
    <cellStyle name="20 % - Markeringsfarve2 5 2 5" xfId="5600"/>
    <cellStyle name="20 % - Markeringsfarve2 5 2 5 2" xfId="16408"/>
    <cellStyle name="20 % - Markeringsfarve2 5 2 5 3" xfId="27782"/>
    <cellStyle name="20 % - Markeringsfarve2 5 2 6" xfId="10587"/>
    <cellStyle name="20 % - Markeringsfarve2 5 2 6 2" xfId="21394"/>
    <cellStyle name="20 % - Markeringsfarve2 5 2 6 3" xfId="32768"/>
    <cellStyle name="20 % - Markeringsfarve2 5 2 7" xfId="11421"/>
    <cellStyle name="20 % - Markeringsfarve2 5 2 8" xfId="22227"/>
    <cellStyle name="20 % - Markeringsfarve2 5 2 9" xfId="22781"/>
    <cellStyle name="20 % - Markeringsfarve2 5 3" xfId="877"/>
    <cellStyle name="20 % - Markeringsfarve2 5 3 2" xfId="1711"/>
    <cellStyle name="20 % - Markeringsfarve2 5 3 2 2" xfId="3379"/>
    <cellStyle name="20 % - Markeringsfarve2 5 3 2 2 2" xfId="8367"/>
    <cellStyle name="20 % - Markeringsfarve2 5 3 2 2 2 2" xfId="19174"/>
    <cellStyle name="20 % - Markeringsfarve2 5 3 2 2 2 3" xfId="30548"/>
    <cellStyle name="20 % - Markeringsfarve2 5 3 2 2 3" xfId="14189"/>
    <cellStyle name="20 % - Markeringsfarve2 5 3 2 2 4" xfId="25547"/>
    <cellStyle name="20 % - Markeringsfarve2 5 3 2 3" xfId="5043"/>
    <cellStyle name="20 % - Markeringsfarve2 5 3 2 3 2" xfId="10028"/>
    <cellStyle name="20 % - Markeringsfarve2 5 3 2 3 2 2" xfId="20835"/>
    <cellStyle name="20 % - Markeringsfarve2 5 3 2 3 2 3" xfId="32209"/>
    <cellStyle name="20 % - Markeringsfarve2 5 3 2 3 3" xfId="15850"/>
    <cellStyle name="20 % - Markeringsfarve2 5 3 2 3 4" xfId="27208"/>
    <cellStyle name="20 % - Markeringsfarve2 5 3 2 4" xfId="6705"/>
    <cellStyle name="20 % - Markeringsfarve2 5 3 2 4 2" xfId="17513"/>
    <cellStyle name="20 % - Markeringsfarve2 5 3 2 4 3" xfId="28887"/>
    <cellStyle name="20 % - Markeringsfarve2 5 3 2 5" xfId="12528"/>
    <cellStyle name="20 % - Markeringsfarve2 5 3 2 6" xfId="23886"/>
    <cellStyle name="20 % - Markeringsfarve2 5 3 3" xfId="2548"/>
    <cellStyle name="20 % - Markeringsfarve2 5 3 3 2" xfId="7536"/>
    <cellStyle name="20 % - Markeringsfarve2 5 3 3 2 2" xfId="18343"/>
    <cellStyle name="20 % - Markeringsfarve2 5 3 3 2 3" xfId="29717"/>
    <cellStyle name="20 % - Markeringsfarve2 5 3 3 3" xfId="13358"/>
    <cellStyle name="20 % - Markeringsfarve2 5 3 3 4" xfId="24716"/>
    <cellStyle name="20 % - Markeringsfarve2 5 3 4" xfId="4212"/>
    <cellStyle name="20 % - Markeringsfarve2 5 3 4 2" xfId="9197"/>
    <cellStyle name="20 % - Markeringsfarve2 5 3 4 2 2" xfId="20004"/>
    <cellStyle name="20 % - Markeringsfarve2 5 3 4 2 3" xfId="31378"/>
    <cellStyle name="20 % - Markeringsfarve2 5 3 4 3" xfId="15019"/>
    <cellStyle name="20 % - Markeringsfarve2 5 3 4 4" xfId="26377"/>
    <cellStyle name="20 % - Markeringsfarve2 5 3 5" xfId="5874"/>
    <cellStyle name="20 % - Markeringsfarve2 5 3 5 2" xfId="16682"/>
    <cellStyle name="20 % - Markeringsfarve2 5 3 5 3" xfId="28056"/>
    <cellStyle name="20 % - Markeringsfarve2 5 3 6" xfId="10861"/>
    <cellStyle name="20 % - Markeringsfarve2 5 3 6 2" xfId="21668"/>
    <cellStyle name="20 % - Markeringsfarve2 5 3 6 3" xfId="33042"/>
    <cellStyle name="20 % - Markeringsfarve2 5 3 7" xfId="11696"/>
    <cellStyle name="20 % - Markeringsfarve2 5 3 8" xfId="23055"/>
    <cellStyle name="20 % - Markeringsfarve2 5 4" xfId="1158"/>
    <cellStyle name="20 % - Markeringsfarve2 5 4 2" xfId="2826"/>
    <cellStyle name="20 % - Markeringsfarve2 5 4 2 2" xfId="7814"/>
    <cellStyle name="20 % - Markeringsfarve2 5 4 2 2 2" xfId="18621"/>
    <cellStyle name="20 % - Markeringsfarve2 5 4 2 2 3" xfId="29995"/>
    <cellStyle name="20 % - Markeringsfarve2 5 4 2 3" xfId="13636"/>
    <cellStyle name="20 % - Markeringsfarve2 5 4 2 4" xfId="24994"/>
    <cellStyle name="20 % - Markeringsfarve2 5 4 3" xfId="4490"/>
    <cellStyle name="20 % - Markeringsfarve2 5 4 3 2" xfId="9475"/>
    <cellStyle name="20 % - Markeringsfarve2 5 4 3 2 2" xfId="20282"/>
    <cellStyle name="20 % - Markeringsfarve2 5 4 3 2 3" xfId="31656"/>
    <cellStyle name="20 % - Markeringsfarve2 5 4 3 3" xfId="15297"/>
    <cellStyle name="20 % - Markeringsfarve2 5 4 3 4" xfId="26655"/>
    <cellStyle name="20 % - Markeringsfarve2 5 4 4" xfId="6152"/>
    <cellStyle name="20 % - Markeringsfarve2 5 4 4 2" xfId="16960"/>
    <cellStyle name="20 % - Markeringsfarve2 5 4 4 3" xfId="28334"/>
    <cellStyle name="20 % - Markeringsfarve2 5 4 5" xfId="11975"/>
    <cellStyle name="20 % - Markeringsfarve2 5 4 6" xfId="23333"/>
    <cellStyle name="20 % - Markeringsfarve2 5 5" xfId="1996"/>
    <cellStyle name="20 % - Markeringsfarve2 5 5 2" xfId="6984"/>
    <cellStyle name="20 % - Markeringsfarve2 5 5 2 2" xfId="17792"/>
    <cellStyle name="20 % - Markeringsfarve2 5 5 2 3" xfId="29166"/>
    <cellStyle name="20 % - Markeringsfarve2 5 5 3" xfId="12807"/>
    <cellStyle name="20 % - Markeringsfarve2 5 5 4" xfId="24165"/>
    <cellStyle name="20 % - Markeringsfarve2 5 6" xfId="3661"/>
    <cellStyle name="20 % - Markeringsfarve2 5 6 2" xfId="8646"/>
    <cellStyle name="20 % - Markeringsfarve2 5 6 2 2" xfId="19453"/>
    <cellStyle name="20 % - Markeringsfarve2 5 6 2 3" xfId="30827"/>
    <cellStyle name="20 % - Markeringsfarve2 5 6 3" xfId="14468"/>
    <cellStyle name="20 % - Markeringsfarve2 5 6 4" xfId="25826"/>
    <cellStyle name="20 % - Markeringsfarve2 5 7" xfId="5322"/>
    <cellStyle name="20 % - Markeringsfarve2 5 7 2" xfId="16131"/>
    <cellStyle name="20 % - Markeringsfarve2 5 7 3" xfId="27505"/>
    <cellStyle name="20 % - Markeringsfarve2 5 8" xfId="10307"/>
    <cellStyle name="20 % - Markeringsfarve2 5 8 2" xfId="21114"/>
    <cellStyle name="20 % - Markeringsfarve2 5 8 3" xfId="32488"/>
    <cellStyle name="20 % - Markeringsfarve2 5 9" xfId="11141"/>
    <cellStyle name="20 % - Markeringsfarve2 6" xfId="281"/>
    <cellStyle name="20 % - Markeringsfarve2 6 10" xfId="22003"/>
    <cellStyle name="20 % - Markeringsfarve2 6 11" xfId="22556"/>
    <cellStyle name="20 % - Markeringsfarve2 6 12" xfId="33376"/>
    <cellStyle name="20 % - Markeringsfarve2 6 13" xfId="33651"/>
    <cellStyle name="20 % - Markeringsfarve2 6 14" xfId="33922"/>
    <cellStyle name="20 % - Markeringsfarve2 6 2" xfId="655"/>
    <cellStyle name="20 % - Markeringsfarve2 6 2 2" xfId="1492"/>
    <cellStyle name="20 % - Markeringsfarve2 6 2 2 2" xfId="3160"/>
    <cellStyle name="20 % - Markeringsfarve2 6 2 2 2 2" xfId="8148"/>
    <cellStyle name="20 % - Markeringsfarve2 6 2 2 2 2 2" xfId="18955"/>
    <cellStyle name="20 % - Markeringsfarve2 6 2 2 2 2 3" xfId="30329"/>
    <cellStyle name="20 % - Markeringsfarve2 6 2 2 2 3" xfId="13970"/>
    <cellStyle name="20 % - Markeringsfarve2 6 2 2 2 4" xfId="25328"/>
    <cellStyle name="20 % - Markeringsfarve2 6 2 2 3" xfId="4824"/>
    <cellStyle name="20 % - Markeringsfarve2 6 2 2 3 2" xfId="9809"/>
    <cellStyle name="20 % - Markeringsfarve2 6 2 2 3 2 2" xfId="20616"/>
    <cellStyle name="20 % - Markeringsfarve2 6 2 2 3 2 3" xfId="31990"/>
    <cellStyle name="20 % - Markeringsfarve2 6 2 2 3 3" xfId="15631"/>
    <cellStyle name="20 % - Markeringsfarve2 6 2 2 3 4" xfId="26989"/>
    <cellStyle name="20 % - Markeringsfarve2 6 2 2 4" xfId="6486"/>
    <cellStyle name="20 % - Markeringsfarve2 6 2 2 4 2" xfId="17294"/>
    <cellStyle name="20 % - Markeringsfarve2 6 2 2 4 3" xfId="28668"/>
    <cellStyle name="20 % - Markeringsfarve2 6 2 2 5" xfId="12309"/>
    <cellStyle name="20 % - Markeringsfarve2 6 2 2 6" xfId="23667"/>
    <cellStyle name="20 % - Markeringsfarve2 6 2 3" xfId="2329"/>
    <cellStyle name="20 % - Markeringsfarve2 6 2 3 2" xfId="7317"/>
    <cellStyle name="20 % - Markeringsfarve2 6 2 3 2 2" xfId="18124"/>
    <cellStyle name="20 % - Markeringsfarve2 6 2 3 2 3" xfId="29498"/>
    <cellStyle name="20 % - Markeringsfarve2 6 2 3 3" xfId="13139"/>
    <cellStyle name="20 % - Markeringsfarve2 6 2 3 4" xfId="24497"/>
    <cellStyle name="20 % - Markeringsfarve2 6 2 4" xfId="3993"/>
    <cellStyle name="20 % - Markeringsfarve2 6 2 4 2" xfId="8978"/>
    <cellStyle name="20 % - Markeringsfarve2 6 2 4 2 2" xfId="19785"/>
    <cellStyle name="20 % - Markeringsfarve2 6 2 4 2 3" xfId="31159"/>
    <cellStyle name="20 % - Markeringsfarve2 6 2 4 3" xfId="14800"/>
    <cellStyle name="20 % - Markeringsfarve2 6 2 4 4" xfId="26158"/>
    <cellStyle name="20 % - Markeringsfarve2 6 2 5" xfId="5655"/>
    <cellStyle name="20 % - Markeringsfarve2 6 2 5 2" xfId="16463"/>
    <cellStyle name="20 % - Markeringsfarve2 6 2 5 3" xfId="27837"/>
    <cellStyle name="20 % - Markeringsfarve2 6 2 6" xfId="10642"/>
    <cellStyle name="20 % - Markeringsfarve2 6 2 6 2" xfId="21449"/>
    <cellStyle name="20 % - Markeringsfarve2 6 2 6 3" xfId="32823"/>
    <cellStyle name="20 % - Markeringsfarve2 6 2 7" xfId="11476"/>
    <cellStyle name="20 % - Markeringsfarve2 6 2 8" xfId="22282"/>
    <cellStyle name="20 % - Markeringsfarve2 6 2 9" xfId="22836"/>
    <cellStyle name="20 % - Markeringsfarve2 6 3" xfId="932"/>
    <cellStyle name="20 % - Markeringsfarve2 6 3 2" xfId="1766"/>
    <cellStyle name="20 % - Markeringsfarve2 6 3 2 2" xfId="3434"/>
    <cellStyle name="20 % - Markeringsfarve2 6 3 2 2 2" xfId="8422"/>
    <cellStyle name="20 % - Markeringsfarve2 6 3 2 2 2 2" xfId="19229"/>
    <cellStyle name="20 % - Markeringsfarve2 6 3 2 2 2 3" xfId="30603"/>
    <cellStyle name="20 % - Markeringsfarve2 6 3 2 2 3" xfId="14244"/>
    <cellStyle name="20 % - Markeringsfarve2 6 3 2 2 4" xfId="25602"/>
    <cellStyle name="20 % - Markeringsfarve2 6 3 2 3" xfId="5098"/>
    <cellStyle name="20 % - Markeringsfarve2 6 3 2 3 2" xfId="10083"/>
    <cellStyle name="20 % - Markeringsfarve2 6 3 2 3 2 2" xfId="20890"/>
    <cellStyle name="20 % - Markeringsfarve2 6 3 2 3 2 3" xfId="32264"/>
    <cellStyle name="20 % - Markeringsfarve2 6 3 2 3 3" xfId="15905"/>
    <cellStyle name="20 % - Markeringsfarve2 6 3 2 3 4" xfId="27263"/>
    <cellStyle name="20 % - Markeringsfarve2 6 3 2 4" xfId="6760"/>
    <cellStyle name="20 % - Markeringsfarve2 6 3 2 4 2" xfId="17568"/>
    <cellStyle name="20 % - Markeringsfarve2 6 3 2 4 3" xfId="28942"/>
    <cellStyle name="20 % - Markeringsfarve2 6 3 2 5" xfId="12583"/>
    <cellStyle name="20 % - Markeringsfarve2 6 3 2 6" xfId="23941"/>
    <cellStyle name="20 % - Markeringsfarve2 6 3 3" xfId="2603"/>
    <cellStyle name="20 % - Markeringsfarve2 6 3 3 2" xfId="7591"/>
    <cellStyle name="20 % - Markeringsfarve2 6 3 3 2 2" xfId="18398"/>
    <cellStyle name="20 % - Markeringsfarve2 6 3 3 2 3" xfId="29772"/>
    <cellStyle name="20 % - Markeringsfarve2 6 3 3 3" xfId="13413"/>
    <cellStyle name="20 % - Markeringsfarve2 6 3 3 4" xfId="24771"/>
    <cellStyle name="20 % - Markeringsfarve2 6 3 4" xfId="4267"/>
    <cellStyle name="20 % - Markeringsfarve2 6 3 4 2" xfId="9252"/>
    <cellStyle name="20 % - Markeringsfarve2 6 3 4 2 2" xfId="20059"/>
    <cellStyle name="20 % - Markeringsfarve2 6 3 4 2 3" xfId="31433"/>
    <cellStyle name="20 % - Markeringsfarve2 6 3 4 3" xfId="15074"/>
    <cellStyle name="20 % - Markeringsfarve2 6 3 4 4" xfId="26432"/>
    <cellStyle name="20 % - Markeringsfarve2 6 3 5" xfId="5929"/>
    <cellStyle name="20 % - Markeringsfarve2 6 3 5 2" xfId="16737"/>
    <cellStyle name="20 % - Markeringsfarve2 6 3 5 3" xfId="28111"/>
    <cellStyle name="20 % - Markeringsfarve2 6 3 6" xfId="10916"/>
    <cellStyle name="20 % - Markeringsfarve2 6 3 6 2" xfId="21723"/>
    <cellStyle name="20 % - Markeringsfarve2 6 3 6 3" xfId="33097"/>
    <cellStyle name="20 % - Markeringsfarve2 6 3 7" xfId="11751"/>
    <cellStyle name="20 % - Markeringsfarve2 6 3 8" xfId="23110"/>
    <cellStyle name="20 % - Markeringsfarve2 6 4" xfId="1213"/>
    <cellStyle name="20 % - Markeringsfarve2 6 4 2" xfId="2881"/>
    <cellStyle name="20 % - Markeringsfarve2 6 4 2 2" xfId="7869"/>
    <cellStyle name="20 % - Markeringsfarve2 6 4 2 2 2" xfId="18676"/>
    <cellStyle name="20 % - Markeringsfarve2 6 4 2 2 3" xfId="30050"/>
    <cellStyle name="20 % - Markeringsfarve2 6 4 2 3" xfId="13691"/>
    <cellStyle name="20 % - Markeringsfarve2 6 4 2 4" xfId="25049"/>
    <cellStyle name="20 % - Markeringsfarve2 6 4 3" xfId="4545"/>
    <cellStyle name="20 % - Markeringsfarve2 6 4 3 2" xfId="9530"/>
    <cellStyle name="20 % - Markeringsfarve2 6 4 3 2 2" xfId="20337"/>
    <cellStyle name="20 % - Markeringsfarve2 6 4 3 2 3" xfId="31711"/>
    <cellStyle name="20 % - Markeringsfarve2 6 4 3 3" xfId="15352"/>
    <cellStyle name="20 % - Markeringsfarve2 6 4 3 4" xfId="26710"/>
    <cellStyle name="20 % - Markeringsfarve2 6 4 4" xfId="6207"/>
    <cellStyle name="20 % - Markeringsfarve2 6 4 4 2" xfId="17015"/>
    <cellStyle name="20 % - Markeringsfarve2 6 4 4 3" xfId="28389"/>
    <cellStyle name="20 % - Markeringsfarve2 6 4 5" xfId="12030"/>
    <cellStyle name="20 % - Markeringsfarve2 6 4 6" xfId="23388"/>
    <cellStyle name="20 % - Markeringsfarve2 6 5" xfId="2051"/>
    <cellStyle name="20 % - Markeringsfarve2 6 5 2" xfId="7039"/>
    <cellStyle name="20 % - Markeringsfarve2 6 5 2 2" xfId="17847"/>
    <cellStyle name="20 % - Markeringsfarve2 6 5 2 3" xfId="29221"/>
    <cellStyle name="20 % - Markeringsfarve2 6 5 3" xfId="12862"/>
    <cellStyle name="20 % - Markeringsfarve2 6 5 4" xfId="24220"/>
    <cellStyle name="20 % - Markeringsfarve2 6 6" xfId="3716"/>
    <cellStyle name="20 % - Markeringsfarve2 6 6 2" xfId="8701"/>
    <cellStyle name="20 % - Markeringsfarve2 6 6 2 2" xfId="19508"/>
    <cellStyle name="20 % - Markeringsfarve2 6 6 2 3" xfId="30882"/>
    <cellStyle name="20 % - Markeringsfarve2 6 6 3" xfId="14523"/>
    <cellStyle name="20 % - Markeringsfarve2 6 6 4" xfId="25881"/>
    <cellStyle name="20 % - Markeringsfarve2 6 7" xfId="5377"/>
    <cellStyle name="20 % - Markeringsfarve2 6 7 2" xfId="16186"/>
    <cellStyle name="20 % - Markeringsfarve2 6 7 3" xfId="27560"/>
    <cellStyle name="20 % - Markeringsfarve2 6 8" xfId="10362"/>
    <cellStyle name="20 % - Markeringsfarve2 6 8 2" xfId="21169"/>
    <cellStyle name="20 % - Markeringsfarve2 6 8 3" xfId="32543"/>
    <cellStyle name="20 % - Markeringsfarve2 6 9" xfId="11196"/>
    <cellStyle name="20 % - Markeringsfarve2 7" xfId="437"/>
    <cellStyle name="20 % - Markeringsfarve2 7 2" xfId="1274"/>
    <cellStyle name="20 % - Markeringsfarve2 7 2 2" xfId="2942"/>
    <cellStyle name="20 % - Markeringsfarve2 7 2 2 2" xfId="7930"/>
    <cellStyle name="20 % - Markeringsfarve2 7 2 2 2 2" xfId="18737"/>
    <cellStyle name="20 % - Markeringsfarve2 7 2 2 2 3" xfId="30111"/>
    <cellStyle name="20 % - Markeringsfarve2 7 2 2 3" xfId="13752"/>
    <cellStyle name="20 % - Markeringsfarve2 7 2 2 4" xfId="25110"/>
    <cellStyle name="20 % - Markeringsfarve2 7 2 3" xfId="4606"/>
    <cellStyle name="20 % - Markeringsfarve2 7 2 3 2" xfId="9591"/>
    <cellStyle name="20 % - Markeringsfarve2 7 2 3 2 2" xfId="20398"/>
    <cellStyle name="20 % - Markeringsfarve2 7 2 3 2 3" xfId="31772"/>
    <cellStyle name="20 % - Markeringsfarve2 7 2 3 3" xfId="15413"/>
    <cellStyle name="20 % - Markeringsfarve2 7 2 3 4" xfId="26771"/>
    <cellStyle name="20 % - Markeringsfarve2 7 2 4" xfId="6268"/>
    <cellStyle name="20 % - Markeringsfarve2 7 2 4 2" xfId="17076"/>
    <cellStyle name="20 % - Markeringsfarve2 7 2 4 3" xfId="28450"/>
    <cellStyle name="20 % - Markeringsfarve2 7 2 5" xfId="12091"/>
    <cellStyle name="20 % - Markeringsfarve2 7 2 6" xfId="23449"/>
    <cellStyle name="20 % - Markeringsfarve2 7 3" xfId="2113"/>
    <cellStyle name="20 % - Markeringsfarve2 7 3 2" xfId="7101"/>
    <cellStyle name="20 % - Markeringsfarve2 7 3 2 2" xfId="17908"/>
    <cellStyle name="20 % - Markeringsfarve2 7 3 2 3" xfId="29282"/>
    <cellStyle name="20 % - Markeringsfarve2 7 3 3" xfId="12923"/>
    <cellStyle name="20 % - Markeringsfarve2 7 3 4" xfId="24281"/>
    <cellStyle name="20 % - Markeringsfarve2 7 4" xfId="3777"/>
    <cellStyle name="20 % - Markeringsfarve2 7 4 2" xfId="8762"/>
    <cellStyle name="20 % - Markeringsfarve2 7 4 2 2" xfId="19569"/>
    <cellStyle name="20 % - Markeringsfarve2 7 4 2 3" xfId="30943"/>
    <cellStyle name="20 % - Markeringsfarve2 7 4 3" xfId="14584"/>
    <cellStyle name="20 % - Markeringsfarve2 7 4 4" xfId="25942"/>
    <cellStyle name="20 % - Markeringsfarve2 7 5" xfId="5439"/>
    <cellStyle name="20 % - Markeringsfarve2 7 5 2" xfId="16247"/>
    <cellStyle name="20 % - Markeringsfarve2 7 5 3" xfId="27621"/>
    <cellStyle name="20 % - Markeringsfarve2 7 6" xfId="10433"/>
    <cellStyle name="20 % - Markeringsfarve2 7 6 2" xfId="21240"/>
    <cellStyle name="20 % - Markeringsfarve2 7 6 3" xfId="32614"/>
    <cellStyle name="20 % - Markeringsfarve2 7 7" xfId="11258"/>
    <cellStyle name="20 % - Markeringsfarve2 7 8" xfId="22064"/>
    <cellStyle name="20 % - Markeringsfarve2 7 9" xfId="22618"/>
    <cellStyle name="20 % - Markeringsfarve2 8" xfId="714"/>
    <cellStyle name="20 % - Markeringsfarve2 8 2" xfId="1548"/>
    <cellStyle name="20 % - Markeringsfarve2 8 2 2" xfId="3216"/>
    <cellStyle name="20 % - Markeringsfarve2 8 2 2 2" xfId="8204"/>
    <cellStyle name="20 % - Markeringsfarve2 8 2 2 2 2" xfId="19011"/>
    <cellStyle name="20 % - Markeringsfarve2 8 2 2 2 3" xfId="30385"/>
    <cellStyle name="20 % - Markeringsfarve2 8 2 2 3" xfId="14026"/>
    <cellStyle name="20 % - Markeringsfarve2 8 2 2 4" xfId="25384"/>
    <cellStyle name="20 % - Markeringsfarve2 8 2 3" xfId="4880"/>
    <cellStyle name="20 % - Markeringsfarve2 8 2 3 2" xfId="9865"/>
    <cellStyle name="20 % - Markeringsfarve2 8 2 3 2 2" xfId="20672"/>
    <cellStyle name="20 % - Markeringsfarve2 8 2 3 2 3" xfId="32046"/>
    <cellStyle name="20 % - Markeringsfarve2 8 2 3 3" xfId="15687"/>
    <cellStyle name="20 % - Markeringsfarve2 8 2 3 4" xfId="27045"/>
    <cellStyle name="20 % - Markeringsfarve2 8 2 4" xfId="6542"/>
    <cellStyle name="20 % - Markeringsfarve2 8 2 4 2" xfId="17350"/>
    <cellStyle name="20 % - Markeringsfarve2 8 2 4 3" xfId="28724"/>
    <cellStyle name="20 % - Markeringsfarve2 8 2 5" xfId="12365"/>
    <cellStyle name="20 % - Markeringsfarve2 8 2 6" xfId="23723"/>
    <cellStyle name="20 % - Markeringsfarve2 8 3" xfId="2385"/>
    <cellStyle name="20 % - Markeringsfarve2 8 3 2" xfId="7373"/>
    <cellStyle name="20 % - Markeringsfarve2 8 3 2 2" xfId="18180"/>
    <cellStyle name="20 % - Markeringsfarve2 8 3 2 3" xfId="29554"/>
    <cellStyle name="20 % - Markeringsfarve2 8 3 3" xfId="13195"/>
    <cellStyle name="20 % - Markeringsfarve2 8 3 4" xfId="24553"/>
    <cellStyle name="20 % - Markeringsfarve2 8 4" xfId="4049"/>
    <cellStyle name="20 % - Markeringsfarve2 8 4 2" xfId="9034"/>
    <cellStyle name="20 % - Markeringsfarve2 8 4 2 2" xfId="19841"/>
    <cellStyle name="20 % - Markeringsfarve2 8 4 2 3" xfId="31215"/>
    <cellStyle name="20 % - Markeringsfarve2 8 4 3" xfId="14856"/>
    <cellStyle name="20 % - Markeringsfarve2 8 4 4" xfId="26214"/>
    <cellStyle name="20 % - Markeringsfarve2 8 5" xfId="5711"/>
    <cellStyle name="20 % - Markeringsfarve2 8 5 2" xfId="16519"/>
    <cellStyle name="20 % - Markeringsfarve2 8 5 3" xfId="27893"/>
    <cellStyle name="20 % - Markeringsfarve2 8 6" xfId="10698"/>
    <cellStyle name="20 % - Markeringsfarve2 8 6 2" xfId="21505"/>
    <cellStyle name="20 % - Markeringsfarve2 8 6 3" xfId="32879"/>
    <cellStyle name="20 % - Markeringsfarve2 8 7" xfId="11533"/>
    <cellStyle name="20 % - Markeringsfarve2 8 8" xfId="22892"/>
    <cellStyle name="20 % - Markeringsfarve2 9" xfId="995"/>
    <cellStyle name="20 % - Markeringsfarve2 9 2" xfId="2663"/>
    <cellStyle name="20 % - Markeringsfarve2 9 2 2" xfId="7651"/>
    <cellStyle name="20 % - Markeringsfarve2 9 2 2 2" xfId="18458"/>
    <cellStyle name="20 % - Markeringsfarve2 9 2 2 3" xfId="29832"/>
    <cellStyle name="20 % - Markeringsfarve2 9 2 3" xfId="13473"/>
    <cellStyle name="20 % - Markeringsfarve2 9 2 4" xfId="24831"/>
    <cellStyle name="20 % - Markeringsfarve2 9 3" xfId="4327"/>
    <cellStyle name="20 % - Markeringsfarve2 9 3 2" xfId="9312"/>
    <cellStyle name="20 % - Markeringsfarve2 9 3 2 2" xfId="20119"/>
    <cellStyle name="20 % - Markeringsfarve2 9 3 2 3" xfId="31493"/>
    <cellStyle name="20 % - Markeringsfarve2 9 3 3" xfId="15134"/>
    <cellStyle name="20 % - Markeringsfarve2 9 3 4" xfId="26492"/>
    <cellStyle name="20 % - Markeringsfarve2 9 4" xfId="5989"/>
    <cellStyle name="20 % - Markeringsfarve2 9 4 2" xfId="16797"/>
    <cellStyle name="20 % - Markeringsfarve2 9 4 3" xfId="28171"/>
    <cellStyle name="20 % - Markeringsfarve2 9 5" xfId="11812"/>
    <cellStyle name="20 % - Markeringsfarve2 9 6" xfId="23170"/>
    <cellStyle name="20 % - Markeringsfarve3 10" xfId="1832"/>
    <cellStyle name="20 % - Markeringsfarve3 10 2" xfId="6823"/>
    <cellStyle name="20 % - Markeringsfarve3 10 2 2" xfId="17631"/>
    <cellStyle name="20 % - Markeringsfarve3 10 2 3" xfId="29005"/>
    <cellStyle name="20 % - Markeringsfarve3 10 3" xfId="12646"/>
    <cellStyle name="20 % - Markeringsfarve3 10 4" xfId="24004"/>
    <cellStyle name="20 % - Markeringsfarve3 11" xfId="3500"/>
    <cellStyle name="20 % - Markeringsfarve3 11 2" xfId="8485"/>
    <cellStyle name="20 % - Markeringsfarve3 11 2 2" xfId="19292"/>
    <cellStyle name="20 % - Markeringsfarve3 11 2 3" xfId="30666"/>
    <cellStyle name="20 % - Markeringsfarve3 11 3" xfId="14307"/>
    <cellStyle name="20 % - Markeringsfarve3 11 4" xfId="25665"/>
    <cellStyle name="20 % - Markeringsfarve3 12" xfId="5161"/>
    <cellStyle name="20 % - Markeringsfarve3 12 2" xfId="15970"/>
    <cellStyle name="20 % - Markeringsfarve3 12 3" xfId="27344"/>
    <cellStyle name="20 % - Markeringsfarve3 13" xfId="10146"/>
    <cellStyle name="20 % - Markeringsfarve3 13 2" xfId="20953"/>
    <cellStyle name="20 % - Markeringsfarve3 13 3" xfId="32327"/>
    <cellStyle name="20 % - Markeringsfarve3 14" xfId="10980"/>
    <cellStyle name="20 % - Markeringsfarve3 15" xfId="21787"/>
    <cellStyle name="20 % - Markeringsfarve3 16" xfId="22340"/>
    <cellStyle name="20 % - Markeringsfarve3 17" xfId="33160"/>
    <cellStyle name="20 % - Markeringsfarve3 17 2" xfId="34058"/>
    <cellStyle name="20 % - Markeringsfarve3 18" xfId="33467"/>
    <cellStyle name="20 % - Markeringsfarve3 18 2" xfId="34015"/>
    <cellStyle name="20 % - Markeringsfarve3 19" xfId="33738"/>
    <cellStyle name="20 % - Markeringsfarve3 2" xfId="54"/>
    <cellStyle name="20 % - Markeringsfarve3 2 10" xfId="1843"/>
    <cellStyle name="20 % - Markeringsfarve3 2 10 2" xfId="6834"/>
    <cellStyle name="20 % - Markeringsfarve3 2 10 2 2" xfId="17642"/>
    <cellStyle name="20 % - Markeringsfarve3 2 10 2 3" xfId="29016"/>
    <cellStyle name="20 % - Markeringsfarve3 2 10 3" xfId="12657"/>
    <cellStyle name="20 % - Markeringsfarve3 2 10 4" xfId="24015"/>
    <cellStyle name="20 % - Markeringsfarve3 2 11" xfId="3511"/>
    <cellStyle name="20 % - Markeringsfarve3 2 11 2" xfId="8496"/>
    <cellStyle name="20 % - Markeringsfarve3 2 11 2 2" xfId="19303"/>
    <cellStyle name="20 % - Markeringsfarve3 2 11 2 3" xfId="30677"/>
    <cellStyle name="20 % - Markeringsfarve3 2 11 3" xfId="14318"/>
    <cellStyle name="20 % - Markeringsfarve3 2 11 4" xfId="25676"/>
    <cellStyle name="20 % - Markeringsfarve3 2 12" xfId="5172"/>
    <cellStyle name="20 % - Markeringsfarve3 2 12 2" xfId="15981"/>
    <cellStyle name="20 % - Markeringsfarve3 2 12 3" xfId="27355"/>
    <cellStyle name="20 % - Markeringsfarve3 2 13" xfId="10157"/>
    <cellStyle name="20 % - Markeringsfarve3 2 13 2" xfId="20964"/>
    <cellStyle name="20 % - Markeringsfarve3 2 13 3" xfId="32338"/>
    <cellStyle name="20 % - Markeringsfarve3 2 14" xfId="10991"/>
    <cellStyle name="20 % - Markeringsfarve3 2 15" xfId="21798"/>
    <cellStyle name="20 % - Markeringsfarve3 2 16" xfId="22351"/>
    <cellStyle name="20 % - Markeringsfarve3 2 17" xfId="33171"/>
    <cellStyle name="20 % - Markeringsfarve3 2 18" xfId="33432"/>
    <cellStyle name="20 % - Markeringsfarve3 2 19" xfId="33703"/>
    <cellStyle name="20 % - Markeringsfarve3 2 2" xfId="79"/>
    <cellStyle name="20 % - Markeringsfarve3 2 2 10" xfId="3530"/>
    <cellStyle name="20 % - Markeringsfarve3 2 2 10 2" xfId="8515"/>
    <cellStyle name="20 % - Markeringsfarve3 2 2 10 2 2" xfId="19322"/>
    <cellStyle name="20 % - Markeringsfarve3 2 2 10 2 3" xfId="30696"/>
    <cellStyle name="20 % - Markeringsfarve3 2 2 10 3" xfId="14337"/>
    <cellStyle name="20 % - Markeringsfarve3 2 2 10 4" xfId="25695"/>
    <cellStyle name="20 % - Markeringsfarve3 2 2 11" xfId="5191"/>
    <cellStyle name="20 % - Markeringsfarve3 2 2 11 2" xfId="16000"/>
    <cellStyle name="20 % - Markeringsfarve3 2 2 11 3" xfId="27374"/>
    <cellStyle name="20 % - Markeringsfarve3 2 2 12" xfId="10175"/>
    <cellStyle name="20 % - Markeringsfarve3 2 2 12 2" xfId="20982"/>
    <cellStyle name="20 % - Markeringsfarve3 2 2 12 3" xfId="32356"/>
    <cellStyle name="20 % - Markeringsfarve3 2 2 13" xfId="11009"/>
    <cellStyle name="20 % - Markeringsfarve3 2 2 14" xfId="21816"/>
    <cellStyle name="20 % - Markeringsfarve3 2 2 15" xfId="22369"/>
    <cellStyle name="20 % - Markeringsfarve3 2 2 16" xfId="33189"/>
    <cellStyle name="20 % - Markeringsfarve3 2 2 17" xfId="33458"/>
    <cellStyle name="20 % - Markeringsfarve3 2 2 18" xfId="33729"/>
    <cellStyle name="20 % - Markeringsfarve3 2 2 2" xfId="147"/>
    <cellStyle name="20 % - Markeringsfarve3 2 2 2 10" xfId="21870"/>
    <cellStyle name="20 % - Markeringsfarve3 2 2 2 11" xfId="22423"/>
    <cellStyle name="20 % - Markeringsfarve3 2 2 2 12" xfId="33243"/>
    <cellStyle name="20 % - Markeringsfarve3 2 2 2 13" xfId="33518"/>
    <cellStyle name="20 % - Markeringsfarve3 2 2 2 14" xfId="33789"/>
    <cellStyle name="20 % - Markeringsfarve3 2 2 2 2" xfId="522"/>
    <cellStyle name="20 % - Markeringsfarve3 2 2 2 2 2" xfId="1359"/>
    <cellStyle name="20 % - Markeringsfarve3 2 2 2 2 2 2" xfId="3027"/>
    <cellStyle name="20 % - Markeringsfarve3 2 2 2 2 2 2 2" xfId="8015"/>
    <cellStyle name="20 % - Markeringsfarve3 2 2 2 2 2 2 2 2" xfId="18822"/>
    <cellStyle name="20 % - Markeringsfarve3 2 2 2 2 2 2 2 3" xfId="30196"/>
    <cellStyle name="20 % - Markeringsfarve3 2 2 2 2 2 2 3" xfId="13837"/>
    <cellStyle name="20 % - Markeringsfarve3 2 2 2 2 2 2 4" xfId="25195"/>
    <cellStyle name="20 % - Markeringsfarve3 2 2 2 2 2 3" xfId="4691"/>
    <cellStyle name="20 % - Markeringsfarve3 2 2 2 2 2 3 2" xfId="9676"/>
    <cellStyle name="20 % - Markeringsfarve3 2 2 2 2 2 3 2 2" xfId="20483"/>
    <cellStyle name="20 % - Markeringsfarve3 2 2 2 2 2 3 2 3" xfId="31857"/>
    <cellStyle name="20 % - Markeringsfarve3 2 2 2 2 2 3 3" xfId="15498"/>
    <cellStyle name="20 % - Markeringsfarve3 2 2 2 2 2 3 4" xfId="26856"/>
    <cellStyle name="20 % - Markeringsfarve3 2 2 2 2 2 4" xfId="6353"/>
    <cellStyle name="20 % - Markeringsfarve3 2 2 2 2 2 4 2" xfId="17161"/>
    <cellStyle name="20 % - Markeringsfarve3 2 2 2 2 2 4 3" xfId="28535"/>
    <cellStyle name="20 % - Markeringsfarve3 2 2 2 2 2 5" xfId="12176"/>
    <cellStyle name="20 % - Markeringsfarve3 2 2 2 2 2 6" xfId="23534"/>
    <cellStyle name="20 % - Markeringsfarve3 2 2 2 2 3" xfId="2196"/>
    <cellStyle name="20 % - Markeringsfarve3 2 2 2 2 3 2" xfId="7184"/>
    <cellStyle name="20 % - Markeringsfarve3 2 2 2 2 3 2 2" xfId="17991"/>
    <cellStyle name="20 % - Markeringsfarve3 2 2 2 2 3 2 3" xfId="29365"/>
    <cellStyle name="20 % - Markeringsfarve3 2 2 2 2 3 3" xfId="13006"/>
    <cellStyle name="20 % - Markeringsfarve3 2 2 2 2 3 4" xfId="24364"/>
    <cellStyle name="20 % - Markeringsfarve3 2 2 2 2 4" xfId="3860"/>
    <cellStyle name="20 % - Markeringsfarve3 2 2 2 2 4 2" xfId="8845"/>
    <cellStyle name="20 % - Markeringsfarve3 2 2 2 2 4 2 2" xfId="19652"/>
    <cellStyle name="20 % - Markeringsfarve3 2 2 2 2 4 2 3" xfId="31026"/>
    <cellStyle name="20 % - Markeringsfarve3 2 2 2 2 4 3" xfId="14667"/>
    <cellStyle name="20 % - Markeringsfarve3 2 2 2 2 4 4" xfId="26025"/>
    <cellStyle name="20 % - Markeringsfarve3 2 2 2 2 5" xfId="5522"/>
    <cellStyle name="20 % - Markeringsfarve3 2 2 2 2 5 2" xfId="16330"/>
    <cellStyle name="20 % - Markeringsfarve3 2 2 2 2 5 3" xfId="27704"/>
    <cellStyle name="20 % - Markeringsfarve3 2 2 2 2 6" xfId="10509"/>
    <cellStyle name="20 % - Markeringsfarve3 2 2 2 2 6 2" xfId="21316"/>
    <cellStyle name="20 % - Markeringsfarve3 2 2 2 2 6 3" xfId="32690"/>
    <cellStyle name="20 % - Markeringsfarve3 2 2 2 2 7" xfId="11343"/>
    <cellStyle name="20 % - Markeringsfarve3 2 2 2 2 8" xfId="22149"/>
    <cellStyle name="20 % - Markeringsfarve3 2 2 2 2 9" xfId="22703"/>
    <cellStyle name="20 % - Markeringsfarve3 2 2 2 3" xfId="799"/>
    <cellStyle name="20 % - Markeringsfarve3 2 2 2 3 2" xfId="1633"/>
    <cellStyle name="20 % - Markeringsfarve3 2 2 2 3 2 2" xfId="3301"/>
    <cellStyle name="20 % - Markeringsfarve3 2 2 2 3 2 2 2" xfId="8289"/>
    <cellStyle name="20 % - Markeringsfarve3 2 2 2 3 2 2 2 2" xfId="19096"/>
    <cellStyle name="20 % - Markeringsfarve3 2 2 2 3 2 2 2 3" xfId="30470"/>
    <cellStyle name="20 % - Markeringsfarve3 2 2 2 3 2 2 3" xfId="14111"/>
    <cellStyle name="20 % - Markeringsfarve3 2 2 2 3 2 2 4" xfId="25469"/>
    <cellStyle name="20 % - Markeringsfarve3 2 2 2 3 2 3" xfId="4965"/>
    <cellStyle name="20 % - Markeringsfarve3 2 2 2 3 2 3 2" xfId="9950"/>
    <cellStyle name="20 % - Markeringsfarve3 2 2 2 3 2 3 2 2" xfId="20757"/>
    <cellStyle name="20 % - Markeringsfarve3 2 2 2 3 2 3 2 3" xfId="32131"/>
    <cellStyle name="20 % - Markeringsfarve3 2 2 2 3 2 3 3" xfId="15772"/>
    <cellStyle name="20 % - Markeringsfarve3 2 2 2 3 2 3 4" xfId="27130"/>
    <cellStyle name="20 % - Markeringsfarve3 2 2 2 3 2 4" xfId="6627"/>
    <cellStyle name="20 % - Markeringsfarve3 2 2 2 3 2 4 2" xfId="17435"/>
    <cellStyle name="20 % - Markeringsfarve3 2 2 2 3 2 4 3" xfId="28809"/>
    <cellStyle name="20 % - Markeringsfarve3 2 2 2 3 2 5" xfId="12450"/>
    <cellStyle name="20 % - Markeringsfarve3 2 2 2 3 2 6" xfId="23808"/>
    <cellStyle name="20 % - Markeringsfarve3 2 2 2 3 3" xfId="2470"/>
    <cellStyle name="20 % - Markeringsfarve3 2 2 2 3 3 2" xfId="7458"/>
    <cellStyle name="20 % - Markeringsfarve3 2 2 2 3 3 2 2" xfId="18265"/>
    <cellStyle name="20 % - Markeringsfarve3 2 2 2 3 3 2 3" xfId="29639"/>
    <cellStyle name="20 % - Markeringsfarve3 2 2 2 3 3 3" xfId="13280"/>
    <cellStyle name="20 % - Markeringsfarve3 2 2 2 3 3 4" xfId="24638"/>
    <cellStyle name="20 % - Markeringsfarve3 2 2 2 3 4" xfId="4134"/>
    <cellStyle name="20 % - Markeringsfarve3 2 2 2 3 4 2" xfId="9119"/>
    <cellStyle name="20 % - Markeringsfarve3 2 2 2 3 4 2 2" xfId="19926"/>
    <cellStyle name="20 % - Markeringsfarve3 2 2 2 3 4 2 3" xfId="31300"/>
    <cellStyle name="20 % - Markeringsfarve3 2 2 2 3 4 3" xfId="14941"/>
    <cellStyle name="20 % - Markeringsfarve3 2 2 2 3 4 4" xfId="26299"/>
    <cellStyle name="20 % - Markeringsfarve3 2 2 2 3 5" xfId="5796"/>
    <cellStyle name="20 % - Markeringsfarve3 2 2 2 3 5 2" xfId="16604"/>
    <cellStyle name="20 % - Markeringsfarve3 2 2 2 3 5 3" xfId="27978"/>
    <cellStyle name="20 % - Markeringsfarve3 2 2 2 3 6" xfId="10783"/>
    <cellStyle name="20 % - Markeringsfarve3 2 2 2 3 6 2" xfId="21590"/>
    <cellStyle name="20 % - Markeringsfarve3 2 2 2 3 6 3" xfId="32964"/>
    <cellStyle name="20 % - Markeringsfarve3 2 2 2 3 7" xfId="11618"/>
    <cellStyle name="20 % - Markeringsfarve3 2 2 2 3 8" xfId="22977"/>
    <cellStyle name="20 % - Markeringsfarve3 2 2 2 4" xfId="1080"/>
    <cellStyle name="20 % - Markeringsfarve3 2 2 2 4 2" xfId="2748"/>
    <cellStyle name="20 % - Markeringsfarve3 2 2 2 4 2 2" xfId="7736"/>
    <cellStyle name="20 % - Markeringsfarve3 2 2 2 4 2 2 2" xfId="18543"/>
    <cellStyle name="20 % - Markeringsfarve3 2 2 2 4 2 2 3" xfId="29917"/>
    <cellStyle name="20 % - Markeringsfarve3 2 2 2 4 2 3" xfId="13558"/>
    <cellStyle name="20 % - Markeringsfarve3 2 2 2 4 2 4" xfId="24916"/>
    <cellStyle name="20 % - Markeringsfarve3 2 2 2 4 3" xfId="4412"/>
    <cellStyle name="20 % - Markeringsfarve3 2 2 2 4 3 2" xfId="9397"/>
    <cellStyle name="20 % - Markeringsfarve3 2 2 2 4 3 2 2" xfId="20204"/>
    <cellStyle name="20 % - Markeringsfarve3 2 2 2 4 3 2 3" xfId="31578"/>
    <cellStyle name="20 % - Markeringsfarve3 2 2 2 4 3 3" xfId="15219"/>
    <cellStyle name="20 % - Markeringsfarve3 2 2 2 4 3 4" xfId="26577"/>
    <cellStyle name="20 % - Markeringsfarve3 2 2 2 4 4" xfId="6074"/>
    <cellStyle name="20 % - Markeringsfarve3 2 2 2 4 4 2" xfId="16882"/>
    <cellStyle name="20 % - Markeringsfarve3 2 2 2 4 4 3" xfId="28256"/>
    <cellStyle name="20 % - Markeringsfarve3 2 2 2 4 5" xfId="11897"/>
    <cellStyle name="20 % - Markeringsfarve3 2 2 2 4 6" xfId="23255"/>
    <cellStyle name="20 % - Markeringsfarve3 2 2 2 5" xfId="1918"/>
    <cellStyle name="20 % - Markeringsfarve3 2 2 2 5 2" xfId="6906"/>
    <cellStyle name="20 % - Markeringsfarve3 2 2 2 5 2 2" xfId="17714"/>
    <cellStyle name="20 % - Markeringsfarve3 2 2 2 5 2 3" xfId="29088"/>
    <cellStyle name="20 % - Markeringsfarve3 2 2 2 5 3" xfId="12729"/>
    <cellStyle name="20 % - Markeringsfarve3 2 2 2 5 4" xfId="24087"/>
    <cellStyle name="20 % - Markeringsfarve3 2 2 2 6" xfId="3583"/>
    <cellStyle name="20 % - Markeringsfarve3 2 2 2 6 2" xfId="8568"/>
    <cellStyle name="20 % - Markeringsfarve3 2 2 2 6 2 2" xfId="19375"/>
    <cellStyle name="20 % - Markeringsfarve3 2 2 2 6 2 3" xfId="30749"/>
    <cellStyle name="20 % - Markeringsfarve3 2 2 2 6 3" xfId="14390"/>
    <cellStyle name="20 % - Markeringsfarve3 2 2 2 6 4" xfId="25748"/>
    <cellStyle name="20 % - Markeringsfarve3 2 2 2 7" xfId="5244"/>
    <cellStyle name="20 % - Markeringsfarve3 2 2 2 7 2" xfId="16053"/>
    <cellStyle name="20 % - Markeringsfarve3 2 2 2 7 3" xfId="27427"/>
    <cellStyle name="20 % - Markeringsfarve3 2 2 2 8" xfId="10229"/>
    <cellStyle name="20 % - Markeringsfarve3 2 2 2 8 2" xfId="21036"/>
    <cellStyle name="20 % - Markeringsfarve3 2 2 2 8 3" xfId="32410"/>
    <cellStyle name="20 % - Markeringsfarve3 2 2 2 9" xfId="11063"/>
    <cellStyle name="20 % - Markeringsfarve3 2 2 3" xfId="202"/>
    <cellStyle name="20 % - Markeringsfarve3 2 2 3 10" xfId="21924"/>
    <cellStyle name="20 % - Markeringsfarve3 2 2 3 11" xfId="22477"/>
    <cellStyle name="20 % - Markeringsfarve3 2 2 3 12" xfId="33297"/>
    <cellStyle name="20 % - Markeringsfarve3 2 2 3 13" xfId="33572"/>
    <cellStyle name="20 % - Markeringsfarve3 2 2 3 14" xfId="33843"/>
    <cellStyle name="20 % - Markeringsfarve3 2 2 3 2" xfId="576"/>
    <cellStyle name="20 % - Markeringsfarve3 2 2 3 2 2" xfId="1413"/>
    <cellStyle name="20 % - Markeringsfarve3 2 2 3 2 2 2" xfId="3081"/>
    <cellStyle name="20 % - Markeringsfarve3 2 2 3 2 2 2 2" xfId="8069"/>
    <cellStyle name="20 % - Markeringsfarve3 2 2 3 2 2 2 2 2" xfId="18876"/>
    <cellStyle name="20 % - Markeringsfarve3 2 2 3 2 2 2 2 3" xfId="30250"/>
    <cellStyle name="20 % - Markeringsfarve3 2 2 3 2 2 2 3" xfId="13891"/>
    <cellStyle name="20 % - Markeringsfarve3 2 2 3 2 2 2 4" xfId="25249"/>
    <cellStyle name="20 % - Markeringsfarve3 2 2 3 2 2 3" xfId="4745"/>
    <cellStyle name="20 % - Markeringsfarve3 2 2 3 2 2 3 2" xfId="9730"/>
    <cellStyle name="20 % - Markeringsfarve3 2 2 3 2 2 3 2 2" xfId="20537"/>
    <cellStyle name="20 % - Markeringsfarve3 2 2 3 2 2 3 2 3" xfId="31911"/>
    <cellStyle name="20 % - Markeringsfarve3 2 2 3 2 2 3 3" xfId="15552"/>
    <cellStyle name="20 % - Markeringsfarve3 2 2 3 2 2 3 4" xfId="26910"/>
    <cellStyle name="20 % - Markeringsfarve3 2 2 3 2 2 4" xfId="6407"/>
    <cellStyle name="20 % - Markeringsfarve3 2 2 3 2 2 4 2" xfId="17215"/>
    <cellStyle name="20 % - Markeringsfarve3 2 2 3 2 2 4 3" xfId="28589"/>
    <cellStyle name="20 % - Markeringsfarve3 2 2 3 2 2 5" xfId="12230"/>
    <cellStyle name="20 % - Markeringsfarve3 2 2 3 2 2 6" xfId="23588"/>
    <cellStyle name="20 % - Markeringsfarve3 2 2 3 2 3" xfId="2250"/>
    <cellStyle name="20 % - Markeringsfarve3 2 2 3 2 3 2" xfId="7238"/>
    <cellStyle name="20 % - Markeringsfarve3 2 2 3 2 3 2 2" xfId="18045"/>
    <cellStyle name="20 % - Markeringsfarve3 2 2 3 2 3 2 3" xfId="29419"/>
    <cellStyle name="20 % - Markeringsfarve3 2 2 3 2 3 3" xfId="13060"/>
    <cellStyle name="20 % - Markeringsfarve3 2 2 3 2 3 4" xfId="24418"/>
    <cellStyle name="20 % - Markeringsfarve3 2 2 3 2 4" xfId="3914"/>
    <cellStyle name="20 % - Markeringsfarve3 2 2 3 2 4 2" xfId="8899"/>
    <cellStyle name="20 % - Markeringsfarve3 2 2 3 2 4 2 2" xfId="19706"/>
    <cellStyle name="20 % - Markeringsfarve3 2 2 3 2 4 2 3" xfId="31080"/>
    <cellStyle name="20 % - Markeringsfarve3 2 2 3 2 4 3" xfId="14721"/>
    <cellStyle name="20 % - Markeringsfarve3 2 2 3 2 4 4" xfId="26079"/>
    <cellStyle name="20 % - Markeringsfarve3 2 2 3 2 5" xfId="5576"/>
    <cellStyle name="20 % - Markeringsfarve3 2 2 3 2 5 2" xfId="16384"/>
    <cellStyle name="20 % - Markeringsfarve3 2 2 3 2 5 3" xfId="27758"/>
    <cellStyle name="20 % - Markeringsfarve3 2 2 3 2 6" xfId="10563"/>
    <cellStyle name="20 % - Markeringsfarve3 2 2 3 2 6 2" xfId="21370"/>
    <cellStyle name="20 % - Markeringsfarve3 2 2 3 2 6 3" xfId="32744"/>
    <cellStyle name="20 % - Markeringsfarve3 2 2 3 2 7" xfId="11397"/>
    <cellStyle name="20 % - Markeringsfarve3 2 2 3 2 8" xfId="22203"/>
    <cellStyle name="20 % - Markeringsfarve3 2 2 3 2 9" xfId="22757"/>
    <cellStyle name="20 % - Markeringsfarve3 2 2 3 3" xfId="853"/>
    <cellStyle name="20 % - Markeringsfarve3 2 2 3 3 2" xfId="1687"/>
    <cellStyle name="20 % - Markeringsfarve3 2 2 3 3 2 2" xfId="3355"/>
    <cellStyle name="20 % - Markeringsfarve3 2 2 3 3 2 2 2" xfId="8343"/>
    <cellStyle name="20 % - Markeringsfarve3 2 2 3 3 2 2 2 2" xfId="19150"/>
    <cellStyle name="20 % - Markeringsfarve3 2 2 3 3 2 2 2 3" xfId="30524"/>
    <cellStyle name="20 % - Markeringsfarve3 2 2 3 3 2 2 3" xfId="14165"/>
    <cellStyle name="20 % - Markeringsfarve3 2 2 3 3 2 2 4" xfId="25523"/>
    <cellStyle name="20 % - Markeringsfarve3 2 2 3 3 2 3" xfId="5019"/>
    <cellStyle name="20 % - Markeringsfarve3 2 2 3 3 2 3 2" xfId="10004"/>
    <cellStyle name="20 % - Markeringsfarve3 2 2 3 3 2 3 2 2" xfId="20811"/>
    <cellStyle name="20 % - Markeringsfarve3 2 2 3 3 2 3 2 3" xfId="32185"/>
    <cellStyle name="20 % - Markeringsfarve3 2 2 3 3 2 3 3" xfId="15826"/>
    <cellStyle name="20 % - Markeringsfarve3 2 2 3 3 2 3 4" xfId="27184"/>
    <cellStyle name="20 % - Markeringsfarve3 2 2 3 3 2 4" xfId="6681"/>
    <cellStyle name="20 % - Markeringsfarve3 2 2 3 3 2 4 2" xfId="17489"/>
    <cellStyle name="20 % - Markeringsfarve3 2 2 3 3 2 4 3" xfId="28863"/>
    <cellStyle name="20 % - Markeringsfarve3 2 2 3 3 2 5" xfId="12504"/>
    <cellStyle name="20 % - Markeringsfarve3 2 2 3 3 2 6" xfId="23862"/>
    <cellStyle name="20 % - Markeringsfarve3 2 2 3 3 3" xfId="2524"/>
    <cellStyle name="20 % - Markeringsfarve3 2 2 3 3 3 2" xfId="7512"/>
    <cellStyle name="20 % - Markeringsfarve3 2 2 3 3 3 2 2" xfId="18319"/>
    <cellStyle name="20 % - Markeringsfarve3 2 2 3 3 3 2 3" xfId="29693"/>
    <cellStyle name="20 % - Markeringsfarve3 2 2 3 3 3 3" xfId="13334"/>
    <cellStyle name="20 % - Markeringsfarve3 2 2 3 3 3 4" xfId="24692"/>
    <cellStyle name="20 % - Markeringsfarve3 2 2 3 3 4" xfId="4188"/>
    <cellStyle name="20 % - Markeringsfarve3 2 2 3 3 4 2" xfId="9173"/>
    <cellStyle name="20 % - Markeringsfarve3 2 2 3 3 4 2 2" xfId="19980"/>
    <cellStyle name="20 % - Markeringsfarve3 2 2 3 3 4 2 3" xfId="31354"/>
    <cellStyle name="20 % - Markeringsfarve3 2 2 3 3 4 3" xfId="14995"/>
    <cellStyle name="20 % - Markeringsfarve3 2 2 3 3 4 4" xfId="26353"/>
    <cellStyle name="20 % - Markeringsfarve3 2 2 3 3 5" xfId="5850"/>
    <cellStyle name="20 % - Markeringsfarve3 2 2 3 3 5 2" xfId="16658"/>
    <cellStyle name="20 % - Markeringsfarve3 2 2 3 3 5 3" xfId="28032"/>
    <cellStyle name="20 % - Markeringsfarve3 2 2 3 3 6" xfId="10837"/>
    <cellStyle name="20 % - Markeringsfarve3 2 2 3 3 6 2" xfId="21644"/>
    <cellStyle name="20 % - Markeringsfarve3 2 2 3 3 6 3" xfId="33018"/>
    <cellStyle name="20 % - Markeringsfarve3 2 2 3 3 7" xfId="11672"/>
    <cellStyle name="20 % - Markeringsfarve3 2 2 3 3 8" xfId="23031"/>
    <cellStyle name="20 % - Markeringsfarve3 2 2 3 4" xfId="1134"/>
    <cellStyle name="20 % - Markeringsfarve3 2 2 3 4 2" xfId="2802"/>
    <cellStyle name="20 % - Markeringsfarve3 2 2 3 4 2 2" xfId="7790"/>
    <cellStyle name="20 % - Markeringsfarve3 2 2 3 4 2 2 2" xfId="18597"/>
    <cellStyle name="20 % - Markeringsfarve3 2 2 3 4 2 2 3" xfId="29971"/>
    <cellStyle name="20 % - Markeringsfarve3 2 2 3 4 2 3" xfId="13612"/>
    <cellStyle name="20 % - Markeringsfarve3 2 2 3 4 2 4" xfId="24970"/>
    <cellStyle name="20 % - Markeringsfarve3 2 2 3 4 3" xfId="4466"/>
    <cellStyle name="20 % - Markeringsfarve3 2 2 3 4 3 2" xfId="9451"/>
    <cellStyle name="20 % - Markeringsfarve3 2 2 3 4 3 2 2" xfId="20258"/>
    <cellStyle name="20 % - Markeringsfarve3 2 2 3 4 3 2 3" xfId="31632"/>
    <cellStyle name="20 % - Markeringsfarve3 2 2 3 4 3 3" xfId="15273"/>
    <cellStyle name="20 % - Markeringsfarve3 2 2 3 4 3 4" xfId="26631"/>
    <cellStyle name="20 % - Markeringsfarve3 2 2 3 4 4" xfId="6128"/>
    <cellStyle name="20 % - Markeringsfarve3 2 2 3 4 4 2" xfId="16936"/>
    <cellStyle name="20 % - Markeringsfarve3 2 2 3 4 4 3" xfId="28310"/>
    <cellStyle name="20 % - Markeringsfarve3 2 2 3 4 5" xfId="11951"/>
    <cellStyle name="20 % - Markeringsfarve3 2 2 3 4 6" xfId="23309"/>
    <cellStyle name="20 % - Markeringsfarve3 2 2 3 5" xfId="1972"/>
    <cellStyle name="20 % - Markeringsfarve3 2 2 3 5 2" xfId="6960"/>
    <cellStyle name="20 % - Markeringsfarve3 2 2 3 5 2 2" xfId="17768"/>
    <cellStyle name="20 % - Markeringsfarve3 2 2 3 5 2 3" xfId="29142"/>
    <cellStyle name="20 % - Markeringsfarve3 2 2 3 5 3" xfId="12783"/>
    <cellStyle name="20 % - Markeringsfarve3 2 2 3 5 4" xfId="24141"/>
    <cellStyle name="20 % - Markeringsfarve3 2 2 3 6" xfId="3637"/>
    <cellStyle name="20 % - Markeringsfarve3 2 2 3 6 2" xfId="8622"/>
    <cellStyle name="20 % - Markeringsfarve3 2 2 3 6 2 2" xfId="19429"/>
    <cellStyle name="20 % - Markeringsfarve3 2 2 3 6 2 3" xfId="30803"/>
    <cellStyle name="20 % - Markeringsfarve3 2 2 3 6 3" xfId="14444"/>
    <cellStyle name="20 % - Markeringsfarve3 2 2 3 6 4" xfId="25802"/>
    <cellStyle name="20 % - Markeringsfarve3 2 2 3 7" xfId="5298"/>
    <cellStyle name="20 % - Markeringsfarve3 2 2 3 7 2" xfId="16107"/>
    <cellStyle name="20 % - Markeringsfarve3 2 2 3 7 3" xfId="27481"/>
    <cellStyle name="20 % - Markeringsfarve3 2 2 3 8" xfId="10283"/>
    <cellStyle name="20 % - Markeringsfarve3 2 2 3 8 2" xfId="21090"/>
    <cellStyle name="20 % - Markeringsfarve3 2 2 3 8 3" xfId="32464"/>
    <cellStyle name="20 % - Markeringsfarve3 2 2 3 9" xfId="11117"/>
    <cellStyle name="20 % - Markeringsfarve3 2 2 4" xfId="257"/>
    <cellStyle name="20 % - Markeringsfarve3 2 2 4 10" xfId="21979"/>
    <cellStyle name="20 % - Markeringsfarve3 2 2 4 11" xfId="22532"/>
    <cellStyle name="20 % - Markeringsfarve3 2 2 4 12" xfId="33352"/>
    <cellStyle name="20 % - Markeringsfarve3 2 2 4 13" xfId="33627"/>
    <cellStyle name="20 % - Markeringsfarve3 2 2 4 14" xfId="33898"/>
    <cellStyle name="20 % - Markeringsfarve3 2 2 4 2" xfId="631"/>
    <cellStyle name="20 % - Markeringsfarve3 2 2 4 2 2" xfId="1468"/>
    <cellStyle name="20 % - Markeringsfarve3 2 2 4 2 2 2" xfId="3136"/>
    <cellStyle name="20 % - Markeringsfarve3 2 2 4 2 2 2 2" xfId="8124"/>
    <cellStyle name="20 % - Markeringsfarve3 2 2 4 2 2 2 2 2" xfId="18931"/>
    <cellStyle name="20 % - Markeringsfarve3 2 2 4 2 2 2 2 3" xfId="30305"/>
    <cellStyle name="20 % - Markeringsfarve3 2 2 4 2 2 2 3" xfId="13946"/>
    <cellStyle name="20 % - Markeringsfarve3 2 2 4 2 2 2 4" xfId="25304"/>
    <cellStyle name="20 % - Markeringsfarve3 2 2 4 2 2 3" xfId="4800"/>
    <cellStyle name="20 % - Markeringsfarve3 2 2 4 2 2 3 2" xfId="9785"/>
    <cellStyle name="20 % - Markeringsfarve3 2 2 4 2 2 3 2 2" xfId="20592"/>
    <cellStyle name="20 % - Markeringsfarve3 2 2 4 2 2 3 2 3" xfId="31966"/>
    <cellStyle name="20 % - Markeringsfarve3 2 2 4 2 2 3 3" xfId="15607"/>
    <cellStyle name="20 % - Markeringsfarve3 2 2 4 2 2 3 4" xfId="26965"/>
    <cellStyle name="20 % - Markeringsfarve3 2 2 4 2 2 4" xfId="6462"/>
    <cellStyle name="20 % - Markeringsfarve3 2 2 4 2 2 4 2" xfId="17270"/>
    <cellStyle name="20 % - Markeringsfarve3 2 2 4 2 2 4 3" xfId="28644"/>
    <cellStyle name="20 % - Markeringsfarve3 2 2 4 2 2 5" xfId="12285"/>
    <cellStyle name="20 % - Markeringsfarve3 2 2 4 2 2 6" xfId="23643"/>
    <cellStyle name="20 % - Markeringsfarve3 2 2 4 2 3" xfId="2305"/>
    <cellStyle name="20 % - Markeringsfarve3 2 2 4 2 3 2" xfId="7293"/>
    <cellStyle name="20 % - Markeringsfarve3 2 2 4 2 3 2 2" xfId="18100"/>
    <cellStyle name="20 % - Markeringsfarve3 2 2 4 2 3 2 3" xfId="29474"/>
    <cellStyle name="20 % - Markeringsfarve3 2 2 4 2 3 3" xfId="13115"/>
    <cellStyle name="20 % - Markeringsfarve3 2 2 4 2 3 4" xfId="24473"/>
    <cellStyle name="20 % - Markeringsfarve3 2 2 4 2 4" xfId="3969"/>
    <cellStyle name="20 % - Markeringsfarve3 2 2 4 2 4 2" xfId="8954"/>
    <cellStyle name="20 % - Markeringsfarve3 2 2 4 2 4 2 2" xfId="19761"/>
    <cellStyle name="20 % - Markeringsfarve3 2 2 4 2 4 2 3" xfId="31135"/>
    <cellStyle name="20 % - Markeringsfarve3 2 2 4 2 4 3" xfId="14776"/>
    <cellStyle name="20 % - Markeringsfarve3 2 2 4 2 4 4" xfId="26134"/>
    <cellStyle name="20 % - Markeringsfarve3 2 2 4 2 5" xfId="5631"/>
    <cellStyle name="20 % - Markeringsfarve3 2 2 4 2 5 2" xfId="16439"/>
    <cellStyle name="20 % - Markeringsfarve3 2 2 4 2 5 3" xfId="27813"/>
    <cellStyle name="20 % - Markeringsfarve3 2 2 4 2 6" xfId="10618"/>
    <cellStyle name="20 % - Markeringsfarve3 2 2 4 2 6 2" xfId="21425"/>
    <cellStyle name="20 % - Markeringsfarve3 2 2 4 2 6 3" xfId="32799"/>
    <cellStyle name="20 % - Markeringsfarve3 2 2 4 2 7" xfId="11452"/>
    <cellStyle name="20 % - Markeringsfarve3 2 2 4 2 8" xfId="22258"/>
    <cellStyle name="20 % - Markeringsfarve3 2 2 4 2 9" xfId="22812"/>
    <cellStyle name="20 % - Markeringsfarve3 2 2 4 3" xfId="908"/>
    <cellStyle name="20 % - Markeringsfarve3 2 2 4 3 2" xfId="1742"/>
    <cellStyle name="20 % - Markeringsfarve3 2 2 4 3 2 2" xfId="3410"/>
    <cellStyle name="20 % - Markeringsfarve3 2 2 4 3 2 2 2" xfId="8398"/>
    <cellStyle name="20 % - Markeringsfarve3 2 2 4 3 2 2 2 2" xfId="19205"/>
    <cellStyle name="20 % - Markeringsfarve3 2 2 4 3 2 2 2 3" xfId="30579"/>
    <cellStyle name="20 % - Markeringsfarve3 2 2 4 3 2 2 3" xfId="14220"/>
    <cellStyle name="20 % - Markeringsfarve3 2 2 4 3 2 2 4" xfId="25578"/>
    <cellStyle name="20 % - Markeringsfarve3 2 2 4 3 2 3" xfId="5074"/>
    <cellStyle name="20 % - Markeringsfarve3 2 2 4 3 2 3 2" xfId="10059"/>
    <cellStyle name="20 % - Markeringsfarve3 2 2 4 3 2 3 2 2" xfId="20866"/>
    <cellStyle name="20 % - Markeringsfarve3 2 2 4 3 2 3 2 3" xfId="32240"/>
    <cellStyle name="20 % - Markeringsfarve3 2 2 4 3 2 3 3" xfId="15881"/>
    <cellStyle name="20 % - Markeringsfarve3 2 2 4 3 2 3 4" xfId="27239"/>
    <cellStyle name="20 % - Markeringsfarve3 2 2 4 3 2 4" xfId="6736"/>
    <cellStyle name="20 % - Markeringsfarve3 2 2 4 3 2 4 2" xfId="17544"/>
    <cellStyle name="20 % - Markeringsfarve3 2 2 4 3 2 4 3" xfId="28918"/>
    <cellStyle name="20 % - Markeringsfarve3 2 2 4 3 2 5" xfId="12559"/>
    <cellStyle name="20 % - Markeringsfarve3 2 2 4 3 2 6" xfId="23917"/>
    <cellStyle name="20 % - Markeringsfarve3 2 2 4 3 3" xfId="2579"/>
    <cellStyle name="20 % - Markeringsfarve3 2 2 4 3 3 2" xfId="7567"/>
    <cellStyle name="20 % - Markeringsfarve3 2 2 4 3 3 2 2" xfId="18374"/>
    <cellStyle name="20 % - Markeringsfarve3 2 2 4 3 3 2 3" xfId="29748"/>
    <cellStyle name="20 % - Markeringsfarve3 2 2 4 3 3 3" xfId="13389"/>
    <cellStyle name="20 % - Markeringsfarve3 2 2 4 3 3 4" xfId="24747"/>
    <cellStyle name="20 % - Markeringsfarve3 2 2 4 3 4" xfId="4243"/>
    <cellStyle name="20 % - Markeringsfarve3 2 2 4 3 4 2" xfId="9228"/>
    <cellStyle name="20 % - Markeringsfarve3 2 2 4 3 4 2 2" xfId="20035"/>
    <cellStyle name="20 % - Markeringsfarve3 2 2 4 3 4 2 3" xfId="31409"/>
    <cellStyle name="20 % - Markeringsfarve3 2 2 4 3 4 3" xfId="15050"/>
    <cellStyle name="20 % - Markeringsfarve3 2 2 4 3 4 4" xfId="26408"/>
    <cellStyle name="20 % - Markeringsfarve3 2 2 4 3 5" xfId="5905"/>
    <cellStyle name="20 % - Markeringsfarve3 2 2 4 3 5 2" xfId="16713"/>
    <cellStyle name="20 % - Markeringsfarve3 2 2 4 3 5 3" xfId="28087"/>
    <cellStyle name="20 % - Markeringsfarve3 2 2 4 3 6" xfId="10892"/>
    <cellStyle name="20 % - Markeringsfarve3 2 2 4 3 6 2" xfId="21699"/>
    <cellStyle name="20 % - Markeringsfarve3 2 2 4 3 6 3" xfId="33073"/>
    <cellStyle name="20 % - Markeringsfarve3 2 2 4 3 7" xfId="11727"/>
    <cellStyle name="20 % - Markeringsfarve3 2 2 4 3 8" xfId="23086"/>
    <cellStyle name="20 % - Markeringsfarve3 2 2 4 4" xfId="1189"/>
    <cellStyle name="20 % - Markeringsfarve3 2 2 4 4 2" xfId="2857"/>
    <cellStyle name="20 % - Markeringsfarve3 2 2 4 4 2 2" xfId="7845"/>
    <cellStyle name="20 % - Markeringsfarve3 2 2 4 4 2 2 2" xfId="18652"/>
    <cellStyle name="20 % - Markeringsfarve3 2 2 4 4 2 2 3" xfId="30026"/>
    <cellStyle name="20 % - Markeringsfarve3 2 2 4 4 2 3" xfId="13667"/>
    <cellStyle name="20 % - Markeringsfarve3 2 2 4 4 2 4" xfId="25025"/>
    <cellStyle name="20 % - Markeringsfarve3 2 2 4 4 3" xfId="4521"/>
    <cellStyle name="20 % - Markeringsfarve3 2 2 4 4 3 2" xfId="9506"/>
    <cellStyle name="20 % - Markeringsfarve3 2 2 4 4 3 2 2" xfId="20313"/>
    <cellStyle name="20 % - Markeringsfarve3 2 2 4 4 3 2 3" xfId="31687"/>
    <cellStyle name="20 % - Markeringsfarve3 2 2 4 4 3 3" xfId="15328"/>
    <cellStyle name="20 % - Markeringsfarve3 2 2 4 4 3 4" xfId="26686"/>
    <cellStyle name="20 % - Markeringsfarve3 2 2 4 4 4" xfId="6183"/>
    <cellStyle name="20 % - Markeringsfarve3 2 2 4 4 4 2" xfId="16991"/>
    <cellStyle name="20 % - Markeringsfarve3 2 2 4 4 4 3" xfId="28365"/>
    <cellStyle name="20 % - Markeringsfarve3 2 2 4 4 5" xfId="12006"/>
    <cellStyle name="20 % - Markeringsfarve3 2 2 4 4 6" xfId="23364"/>
    <cellStyle name="20 % - Markeringsfarve3 2 2 4 5" xfId="2027"/>
    <cellStyle name="20 % - Markeringsfarve3 2 2 4 5 2" xfId="7015"/>
    <cellStyle name="20 % - Markeringsfarve3 2 2 4 5 2 2" xfId="17823"/>
    <cellStyle name="20 % - Markeringsfarve3 2 2 4 5 2 3" xfId="29197"/>
    <cellStyle name="20 % - Markeringsfarve3 2 2 4 5 3" xfId="12838"/>
    <cellStyle name="20 % - Markeringsfarve3 2 2 4 5 4" xfId="24196"/>
    <cellStyle name="20 % - Markeringsfarve3 2 2 4 6" xfId="3692"/>
    <cellStyle name="20 % - Markeringsfarve3 2 2 4 6 2" xfId="8677"/>
    <cellStyle name="20 % - Markeringsfarve3 2 2 4 6 2 2" xfId="19484"/>
    <cellStyle name="20 % - Markeringsfarve3 2 2 4 6 2 3" xfId="30858"/>
    <cellStyle name="20 % - Markeringsfarve3 2 2 4 6 3" xfId="14499"/>
    <cellStyle name="20 % - Markeringsfarve3 2 2 4 6 4" xfId="25857"/>
    <cellStyle name="20 % - Markeringsfarve3 2 2 4 7" xfId="5353"/>
    <cellStyle name="20 % - Markeringsfarve3 2 2 4 7 2" xfId="16162"/>
    <cellStyle name="20 % - Markeringsfarve3 2 2 4 7 3" xfId="27536"/>
    <cellStyle name="20 % - Markeringsfarve3 2 2 4 8" xfId="10338"/>
    <cellStyle name="20 % - Markeringsfarve3 2 2 4 8 2" xfId="21145"/>
    <cellStyle name="20 % - Markeringsfarve3 2 2 4 8 3" xfId="32519"/>
    <cellStyle name="20 % - Markeringsfarve3 2 2 4 9" xfId="11172"/>
    <cellStyle name="20 % - Markeringsfarve3 2 2 5" xfId="313"/>
    <cellStyle name="20 % - Markeringsfarve3 2 2 5 10" xfId="22035"/>
    <cellStyle name="20 % - Markeringsfarve3 2 2 5 11" xfId="22588"/>
    <cellStyle name="20 % - Markeringsfarve3 2 2 5 12" xfId="33408"/>
    <cellStyle name="20 % - Markeringsfarve3 2 2 5 13" xfId="33683"/>
    <cellStyle name="20 % - Markeringsfarve3 2 2 5 14" xfId="33954"/>
    <cellStyle name="20 % - Markeringsfarve3 2 2 5 2" xfId="687"/>
    <cellStyle name="20 % - Markeringsfarve3 2 2 5 2 2" xfId="1524"/>
    <cellStyle name="20 % - Markeringsfarve3 2 2 5 2 2 2" xfId="3192"/>
    <cellStyle name="20 % - Markeringsfarve3 2 2 5 2 2 2 2" xfId="8180"/>
    <cellStyle name="20 % - Markeringsfarve3 2 2 5 2 2 2 2 2" xfId="18987"/>
    <cellStyle name="20 % - Markeringsfarve3 2 2 5 2 2 2 2 3" xfId="30361"/>
    <cellStyle name="20 % - Markeringsfarve3 2 2 5 2 2 2 3" xfId="14002"/>
    <cellStyle name="20 % - Markeringsfarve3 2 2 5 2 2 2 4" xfId="25360"/>
    <cellStyle name="20 % - Markeringsfarve3 2 2 5 2 2 3" xfId="4856"/>
    <cellStyle name="20 % - Markeringsfarve3 2 2 5 2 2 3 2" xfId="9841"/>
    <cellStyle name="20 % - Markeringsfarve3 2 2 5 2 2 3 2 2" xfId="20648"/>
    <cellStyle name="20 % - Markeringsfarve3 2 2 5 2 2 3 2 3" xfId="32022"/>
    <cellStyle name="20 % - Markeringsfarve3 2 2 5 2 2 3 3" xfId="15663"/>
    <cellStyle name="20 % - Markeringsfarve3 2 2 5 2 2 3 4" xfId="27021"/>
    <cellStyle name="20 % - Markeringsfarve3 2 2 5 2 2 4" xfId="6518"/>
    <cellStyle name="20 % - Markeringsfarve3 2 2 5 2 2 4 2" xfId="17326"/>
    <cellStyle name="20 % - Markeringsfarve3 2 2 5 2 2 4 3" xfId="28700"/>
    <cellStyle name="20 % - Markeringsfarve3 2 2 5 2 2 5" xfId="12341"/>
    <cellStyle name="20 % - Markeringsfarve3 2 2 5 2 2 6" xfId="23699"/>
    <cellStyle name="20 % - Markeringsfarve3 2 2 5 2 3" xfId="2361"/>
    <cellStyle name="20 % - Markeringsfarve3 2 2 5 2 3 2" xfId="7349"/>
    <cellStyle name="20 % - Markeringsfarve3 2 2 5 2 3 2 2" xfId="18156"/>
    <cellStyle name="20 % - Markeringsfarve3 2 2 5 2 3 2 3" xfId="29530"/>
    <cellStyle name="20 % - Markeringsfarve3 2 2 5 2 3 3" xfId="13171"/>
    <cellStyle name="20 % - Markeringsfarve3 2 2 5 2 3 4" xfId="24529"/>
    <cellStyle name="20 % - Markeringsfarve3 2 2 5 2 4" xfId="4025"/>
    <cellStyle name="20 % - Markeringsfarve3 2 2 5 2 4 2" xfId="9010"/>
    <cellStyle name="20 % - Markeringsfarve3 2 2 5 2 4 2 2" xfId="19817"/>
    <cellStyle name="20 % - Markeringsfarve3 2 2 5 2 4 2 3" xfId="31191"/>
    <cellStyle name="20 % - Markeringsfarve3 2 2 5 2 4 3" xfId="14832"/>
    <cellStyle name="20 % - Markeringsfarve3 2 2 5 2 4 4" xfId="26190"/>
    <cellStyle name="20 % - Markeringsfarve3 2 2 5 2 5" xfId="5687"/>
    <cellStyle name="20 % - Markeringsfarve3 2 2 5 2 5 2" xfId="16495"/>
    <cellStyle name="20 % - Markeringsfarve3 2 2 5 2 5 3" xfId="27869"/>
    <cellStyle name="20 % - Markeringsfarve3 2 2 5 2 6" xfId="10674"/>
    <cellStyle name="20 % - Markeringsfarve3 2 2 5 2 6 2" xfId="21481"/>
    <cellStyle name="20 % - Markeringsfarve3 2 2 5 2 6 3" xfId="32855"/>
    <cellStyle name="20 % - Markeringsfarve3 2 2 5 2 7" xfId="11508"/>
    <cellStyle name="20 % - Markeringsfarve3 2 2 5 2 8" xfId="22314"/>
    <cellStyle name="20 % - Markeringsfarve3 2 2 5 2 9" xfId="22868"/>
    <cellStyle name="20 % - Markeringsfarve3 2 2 5 3" xfId="964"/>
    <cellStyle name="20 % - Markeringsfarve3 2 2 5 3 2" xfId="1798"/>
    <cellStyle name="20 % - Markeringsfarve3 2 2 5 3 2 2" xfId="3466"/>
    <cellStyle name="20 % - Markeringsfarve3 2 2 5 3 2 2 2" xfId="8454"/>
    <cellStyle name="20 % - Markeringsfarve3 2 2 5 3 2 2 2 2" xfId="19261"/>
    <cellStyle name="20 % - Markeringsfarve3 2 2 5 3 2 2 2 3" xfId="30635"/>
    <cellStyle name="20 % - Markeringsfarve3 2 2 5 3 2 2 3" xfId="14276"/>
    <cellStyle name="20 % - Markeringsfarve3 2 2 5 3 2 2 4" xfId="25634"/>
    <cellStyle name="20 % - Markeringsfarve3 2 2 5 3 2 3" xfId="5130"/>
    <cellStyle name="20 % - Markeringsfarve3 2 2 5 3 2 3 2" xfId="10115"/>
    <cellStyle name="20 % - Markeringsfarve3 2 2 5 3 2 3 2 2" xfId="20922"/>
    <cellStyle name="20 % - Markeringsfarve3 2 2 5 3 2 3 2 3" xfId="32296"/>
    <cellStyle name="20 % - Markeringsfarve3 2 2 5 3 2 3 3" xfId="15937"/>
    <cellStyle name="20 % - Markeringsfarve3 2 2 5 3 2 3 4" xfId="27295"/>
    <cellStyle name="20 % - Markeringsfarve3 2 2 5 3 2 4" xfId="6792"/>
    <cellStyle name="20 % - Markeringsfarve3 2 2 5 3 2 4 2" xfId="17600"/>
    <cellStyle name="20 % - Markeringsfarve3 2 2 5 3 2 4 3" xfId="28974"/>
    <cellStyle name="20 % - Markeringsfarve3 2 2 5 3 2 5" xfId="12615"/>
    <cellStyle name="20 % - Markeringsfarve3 2 2 5 3 2 6" xfId="23973"/>
    <cellStyle name="20 % - Markeringsfarve3 2 2 5 3 3" xfId="2635"/>
    <cellStyle name="20 % - Markeringsfarve3 2 2 5 3 3 2" xfId="7623"/>
    <cellStyle name="20 % - Markeringsfarve3 2 2 5 3 3 2 2" xfId="18430"/>
    <cellStyle name="20 % - Markeringsfarve3 2 2 5 3 3 2 3" xfId="29804"/>
    <cellStyle name="20 % - Markeringsfarve3 2 2 5 3 3 3" xfId="13445"/>
    <cellStyle name="20 % - Markeringsfarve3 2 2 5 3 3 4" xfId="24803"/>
    <cellStyle name="20 % - Markeringsfarve3 2 2 5 3 4" xfId="4299"/>
    <cellStyle name="20 % - Markeringsfarve3 2 2 5 3 4 2" xfId="9284"/>
    <cellStyle name="20 % - Markeringsfarve3 2 2 5 3 4 2 2" xfId="20091"/>
    <cellStyle name="20 % - Markeringsfarve3 2 2 5 3 4 2 3" xfId="31465"/>
    <cellStyle name="20 % - Markeringsfarve3 2 2 5 3 4 3" xfId="15106"/>
    <cellStyle name="20 % - Markeringsfarve3 2 2 5 3 4 4" xfId="26464"/>
    <cellStyle name="20 % - Markeringsfarve3 2 2 5 3 5" xfId="5961"/>
    <cellStyle name="20 % - Markeringsfarve3 2 2 5 3 5 2" xfId="16769"/>
    <cellStyle name="20 % - Markeringsfarve3 2 2 5 3 5 3" xfId="28143"/>
    <cellStyle name="20 % - Markeringsfarve3 2 2 5 3 6" xfId="10948"/>
    <cellStyle name="20 % - Markeringsfarve3 2 2 5 3 6 2" xfId="21755"/>
    <cellStyle name="20 % - Markeringsfarve3 2 2 5 3 6 3" xfId="33129"/>
    <cellStyle name="20 % - Markeringsfarve3 2 2 5 3 7" xfId="11783"/>
    <cellStyle name="20 % - Markeringsfarve3 2 2 5 3 8" xfId="23142"/>
    <cellStyle name="20 % - Markeringsfarve3 2 2 5 4" xfId="1245"/>
    <cellStyle name="20 % - Markeringsfarve3 2 2 5 4 2" xfId="2913"/>
    <cellStyle name="20 % - Markeringsfarve3 2 2 5 4 2 2" xfId="7901"/>
    <cellStyle name="20 % - Markeringsfarve3 2 2 5 4 2 2 2" xfId="18708"/>
    <cellStyle name="20 % - Markeringsfarve3 2 2 5 4 2 2 3" xfId="30082"/>
    <cellStyle name="20 % - Markeringsfarve3 2 2 5 4 2 3" xfId="13723"/>
    <cellStyle name="20 % - Markeringsfarve3 2 2 5 4 2 4" xfId="25081"/>
    <cellStyle name="20 % - Markeringsfarve3 2 2 5 4 3" xfId="4577"/>
    <cellStyle name="20 % - Markeringsfarve3 2 2 5 4 3 2" xfId="9562"/>
    <cellStyle name="20 % - Markeringsfarve3 2 2 5 4 3 2 2" xfId="20369"/>
    <cellStyle name="20 % - Markeringsfarve3 2 2 5 4 3 2 3" xfId="31743"/>
    <cellStyle name="20 % - Markeringsfarve3 2 2 5 4 3 3" xfId="15384"/>
    <cellStyle name="20 % - Markeringsfarve3 2 2 5 4 3 4" xfId="26742"/>
    <cellStyle name="20 % - Markeringsfarve3 2 2 5 4 4" xfId="6239"/>
    <cellStyle name="20 % - Markeringsfarve3 2 2 5 4 4 2" xfId="17047"/>
    <cellStyle name="20 % - Markeringsfarve3 2 2 5 4 4 3" xfId="28421"/>
    <cellStyle name="20 % - Markeringsfarve3 2 2 5 4 5" xfId="12062"/>
    <cellStyle name="20 % - Markeringsfarve3 2 2 5 4 6" xfId="23420"/>
    <cellStyle name="20 % - Markeringsfarve3 2 2 5 5" xfId="2083"/>
    <cellStyle name="20 % - Markeringsfarve3 2 2 5 5 2" xfId="7071"/>
    <cellStyle name="20 % - Markeringsfarve3 2 2 5 5 2 2" xfId="17879"/>
    <cellStyle name="20 % - Markeringsfarve3 2 2 5 5 2 3" xfId="29253"/>
    <cellStyle name="20 % - Markeringsfarve3 2 2 5 5 3" xfId="12894"/>
    <cellStyle name="20 % - Markeringsfarve3 2 2 5 5 4" xfId="24252"/>
    <cellStyle name="20 % - Markeringsfarve3 2 2 5 6" xfId="3748"/>
    <cellStyle name="20 % - Markeringsfarve3 2 2 5 6 2" xfId="8733"/>
    <cellStyle name="20 % - Markeringsfarve3 2 2 5 6 2 2" xfId="19540"/>
    <cellStyle name="20 % - Markeringsfarve3 2 2 5 6 2 3" xfId="30914"/>
    <cellStyle name="20 % - Markeringsfarve3 2 2 5 6 3" xfId="14555"/>
    <cellStyle name="20 % - Markeringsfarve3 2 2 5 6 4" xfId="25913"/>
    <cellStyle name="20 % - Markeringsfarve3 2 2 5 7" xfId="5409"/>
    <cellStyle name="20 % - Markeringsfarve3 2 2 5 7 2" xfId="16218"/>
    <cellStyle name="20 % - Markeringsfarve3 2 2 5 7 3" xfId="27592"/>
    <cellStyle name="20 % - Markeringsfarve3 2 2 5 8" xfId="10394"/>
    <cellStyle name="20 % - Markeringsfarve3 2 2 5 8 2" xfId="21201"/>
    <cellStyle name="20 % - Markeringsfarve3 2 2 5 8 3" xfId="32575"/>
    <cellStyle name="20 % - Markeringsfarve3 2 2 5 9" xfId="11228"/>
    <cellStyle name="20 % - Markeringsfarve3 2 2 6" xfId="468"/>
    <cellStyle name="20 % - Markeringsfarve3 2 2 6 2" xfId="1305"/>
    <cellStyle name="20 % - Markeringsfarve3 2 2 6 2 2" xfId="2973"/>
    <cellStyle name="20 % - Markeringsfarve3 2 2 6 2 2 2" xfId="7961"/>
    <cellStyle name="20 % - Markeringsfarve3 2 2 6 2 2 2 2" xfId="18768"/>
    <cellStyle name="20 % - Markeringsfarve3 2 2 6 2 2 2 3" xfId="30142"/>
    <cellStyle name="20 % - Markeringsfarve3 2 2 6 2 2 3" xfId="13783"/>
    <cellStyle name="20 % - Markeringsfarve3 2 2 6 2 2 4" xfId="25141"/>
    <cellStyle name="20 % - Markeringsfarve3 2 2 6 2 3" xfId="4637"/>
    <cellStyle name="20 % - Markeringsfarve3 2 2 6 2 3 2" xfId="9622"/>
    <cellStyle name="20 % - Markeringsfarve3 2 2 6 2 3 2 2" xfId="20429"/>
    <cellStyle name="20 % - Markeringsfarve3 2 2 6 2 3 2 3" xfId="31803"/>
    <cellStyle name="20 % - Markeringsfarve3 2 2 6 2 3 3" xfId="15444"/>
    <cellStyle name="20 % - Markeringsfarve3 2 2 6 2 3 4" xfId="26802"/>
    <cellStyle name="20 % - Markeringsfarve3 2 2 6 2 4" xfId="6299"/>
    <cellStyle name="20 % - Markeringsfarve3 2 2 6 2 4 2" xfId="17107"/>
    <cellStyle name="20 % - Markeringsfarve3 2 2 6 2 4 3" xfId="28481"/>
    <cellStyle name="20 % - Markeringsfarve3 2 2 6 2 5" xfId="12122"/>
    <cellStyle name="20 % - Markeringsfarve3 2 2 6 2 6" xfId="23480"/>
    <cellStyle name="20 % - Markeringsfarve3 2 2 6 3" xfId="2144"/>
    <cellStyle name="20 % - Markeringsfarve3 2 2 6 3 2" xfId="7132"/>
    <cellStyle name="20 % - Markeringsfarve3 2 2 6 3 2 2" xfId="17939"/>
    <cellStyle name="20 % - Markeringsfarve3 2 2 6 3 2 3" xfId="29313"/>
    <cellStyle name="20 % - Markeringsfarve3 2 2 6 3 3" xfId="12954"/>
    <cellStyle name="20 % - Markeringsfarve3 2 2 6 3 4" xfId="24312"/>
    <cellStyle name="20 % - Markeringsfarve3 2 2 6 4" xfId="3808"/>
    <cellStyle name="20 % - Markeringsfarve3 2 2 6 4 2" xfId="8793"/>
    <cellStyle name="20 % - Markeringsfarve3 2 2 6 4 2 2" xfId="19600"/>
    <cellStyle name="20 % - Markeringsfarve3 2 2 6 4 2 3" xfId="30974"/>
    <cellStyle name="20 % - Markeringsfarve3 2 2 6 4 3" xfId="14615"/>
    <cellStyle name="20 % - Markeringsfarve3 2 2 6 4 4" xfId="25973"/>
    <cellStyle name="20 % - Markeringsfarve3 2 2 6 5" xfId="5470"/>
    <cellStyle name="20 % - Markeringsfarve3 2 2 6 5 2" xfId="16278"/>
    <cellStyle name="20 % - Markeringsfarve3 2 2 6 5 3" xfId="27652"/>
    <cellStyle name="20 % - Markeringsfarve3 2 2 6 6" xfId="10459"/>
    <cellStyle name="20 % - Markeringsfarve3 2 2 6 6 2" xfId="21266"/>
    <cellStyle name="20 % - Markeringsfarve3 2 2 6 6 3" xfId="32640"/>
    <cellStyle name="20 % - Markeringsfarve3 2 2 6 7" xfId="11289"/>
    <cellStyle name="20 % - Markeringsfarve3 2 2 6 8" xfId="22095"/>
    <cellStyle name="20 % - Markeringsfarve3 2 2 6 9" xfId="22649"/>
    <cellStyle name="20 % - Markeringsfarve3 2 2 7" xfId="745"/>
    <cellStyle name="20 % - Markeringsfarve3 2 2 7 2" xfId="1579"/>
    <cellStyle name="20 % - Markeringsfarve3 2 2 7 2 2" xfId="3247"/>
    <cellStyle name="20 % - Markeringsfarve3 2 2 7 2 2 2" xfId="8235"/>
    <cellStyle name="20 % - Markeringsfarve3 2 2 7 2 2 2 2" xfId="19042"/>
    <cellStyle name="20 % - Markeringsfarve3 2 2 7 2 2 2 3" xfId="30416"/>
    <cellStyle name="20 % - Markeringsfarve3 2 2 7 2 2 3" xfId="14057"/>
    <cellStyle name="20 % - Markeringsfarve3 2 2 7 2 2 4" xfId="25415"/>
    <cellStyle name="20 % - Markeringsfarve3 2 2 7 2 3" xfId="4911"/>
    <cellStyle name="20 % - Markeringsfarve3 2 2 7 2 3 2" xfId="9896"/>
    <cellStyle name="20 % - Markeringsfarve3 2 2 7 2 3 2 2" xfId="20703"/>
    <cellStyle name="20 % - Markeringsfarve3 2 2 7 2 3 2 3" xfId="32077"/>
    <cellStyle name="20 % - Markeringsfarve3 2 2 7 2 3 3" xfId="15718"/>
    <cellStyle name="20 % - Markeringsfarve3 2 2 7 2 3 4" xfId="27076"/>
    <cellStyle name="20 % - Markeringsfarve3 2 2 7 2 4" xfId="6573"/>
    <cellStyle name="20 % - Markeringsfarve3 2 2 7 2 4 2" xfId="17381"/>
    <cellStyle name="20 % - Markeringsfarve3 2 2 7 2 4 3" xfId="28755"/>
    <cellStyle name="20 % - Markeringsfarve3 2 2 7 2 5" xfId="12396"/>
    <cellStyle name="20 % - Markeringsfarve3 2 2 7 2 6" xfId="23754"/>
    <cellStyle name="20 % - Markeringsfarve3 2 2 7 3" xfId="2416"/>
    <cellStyle name="20 % - Markeringsfarve3 2 2 7 3 2" xfId="7404"/>
    <cellStyle name="20 % - Markeringsfarve3 2 2 7 3 2 2" xfId="18211"/>
    <cellStyle name="20 % - Markeringsfarve3 2 2 7 3 2 3" xfId="29585"/>
    <cellStyle name="20 % - Markeringsfarve3 2 2 7 3 3" xfId="13226"/>
    <cellStyle name="20 % - Markeringsfarve3 2 2 7 3 4" xfId="24584"/>
    <cellStyle name="20 % - Markeringsfarve3 2 2 7 4" xfId="4080"/>
    <cellStyle name="20 % - Markeringsfarve3 2 2 7 4 2" xfId="9065"/>
    <cellStyle name="20 % - Markeringsfarve3 2 2 7 4 2 2" xfId="19872"/>
    <cellStyle name="20 % - Markeringsfarve3 2 2 7 4 2 3" xfId="31246"/>
    <cellStyle name="20 % - Markeringsfarve3 2 2 7 4 3" xfId="14887"/>
    <cellStyle name="20 % - Markeringsfarve3 2 2 7 4 4" xfId="26245"/>
    <cellStyle name="20 % - Markeringsfarve3 2 2 7 5" xfId="5742"/>
    <cellStyle name="20 % - Markeringsfarve3 2 2 7 5 2" xfId="16550"/>
    <cellStyle name="20 % - Markeringsfarve3 2 2 7 5 3" xfId="27924"/>
    <cellStyle name="20 % - Markeringsfarve3 2 2 7 6" xfId="10729"/>
    <cellStyle name="20 % - Markeringsfarve3 2 2 7 6 2" xfId="21536"/>
    <cellStyle name="20 % - Markeringsfarve3 2 2 7 6 3" xfId="32910"/>
    <cellStyle name="20 % - Markeringsfarve3 2 2 7 7" xfId="11564"/>
    <cellStyle name="20 % - Markeringsfarve3 2 2 7 8" xfId="22923"/>
    <cellStyle name="20 % - Markeringsfarve3 2 2 8" xfId="1026"/>
    <cellStyle name="20 % - Markeringsfarve3 2 2 8 2" xfId="2694"/>
    <cellStyle name="20 % - Markeringsfarve3 2 2 8 2 2" xfId="7682"/>
    <cellStyle name="20 % - Markeringsfarve3 2 2 8 2 2 2" xfId="18489"/>
    <cellStyle name="20 % - Markeringsfarve3 2 2 8 2 2 3" xfId="29863"/>
    <cellStyle name="20 % - Markeringsfarve3 2 2 8 2 3" xfId="13504"/>
    <cellStyle name="20 % - Markeringsfarve3 2 2 8 2 4" xfId="24862"/>
    <cellStyle name="20 % - Markeringsfarve3 2 2 8 3" xfId="4358"/>
    <cellStyle name="20 % - Markeringsfarve3 2 2 8 3 2" xfId="9343"/>
    <cellStyle name="20 % - Markeringsfarve3 2 2 8 3 2 2" xfId="20150"/>
    <cellStyle name="20 % - Markeringsfarve3 2 2 8 3 2 3" xfId="31524"/>
    <cellStyle name="20 % - Markeringsfarve3 2 2 8 3 3" xfId="15165"/>
    <cellStyle name="20 % - Markeringsfarve3 2 2 8 3 4" xfId="26523"/>
    <cellStyle name="20 % - Markeringsfarve3 2 2 8 4" xfId="6020"/>
    <cellStyle name="20 % - Markeringsfarve3 2 2 8 4 2" xfId="16828"/>
    <cellStyle name="20 % - Markeringsfarve3 2 2 8 4 3" xfId="28202"/>
    <cellStyle name="20 % - Markeringsfarve3 2 2 8 5" xfId="11843"/>
    <cellStyle name="20 % - Markeringsfarve3 2 2 8 6" xfId="23201"/>
    <cellStyle name="20 % - Markeringsfarve3 2 2 9" xfId="1862"/>
    <cellStyle name="20 % - Markeringsfarve3 2 2 9 2" xfId="6853"/>
    <cellStyle name="20 % - Markeringsfarve3 2 2 9 2 2" xfId="17661"/>
    <cellStyle name="20 % - Markeringsfarve3 2 2 9 2 3" xfId="29035"/>
    <cellStyle name="20 % - Markeringsfarve3 2 2 9 3" xfId="12676"/>
    <cellStyle name="20 % - Markeringsfarve3 2 2 9 4" xfId="24034"/>
    <cellStyle name="20 % - Markeringsfarve3 2 3" xfId="130"/>
    <cellStyle name="20 % - Markeringsfarve3 2 3 10" xfId="21853"/>
    <cellStyle name="20 % - Markeringsfarve3 2 3 11" xfId="22406"/>
    <cellStyle name="20 % - Markeringsfarve3 2 3 12" xfId="33226"/>
    <cellStyle name="20 % - Markeringsfarve3 2 3 13" xfId="33499"/>
    <cellStyle name="20 % - Markeringsfarve3 2 3 14" xfId="33770"/>
    <cellStyle name="20 % - Markeringsfarve3 2 3 2" xfId="505"/>
    <cellStyle name="20 % - Markeringsfarve3 2 3 2 2" xfId="1342"/>
    <cellStyle name="20 % - Markeringsfarve3 2 3 2 2 2" xfId="3010"/>
    <cellStyle name="20 % - Markeringsfarve3 2 3 2 2 2 2" xfId="7998"/>
    <cellStyle name="20 % - Markeringsfarve3 2 3 2 2 2 2 2" xfId="18805"/>
    <cellStyle name="20 % - Markeringsfarve3 2 3 2 2 2 2 3" xfId="30179"/>
    <cellStyle name="20 % - Markeringsfarve3 2 3 2 2 2 3" xfId="13820"/>
    <cellStyle name="20 % - Markeringsfarve3 2 3 2 2 2 4" xfId="25178"/>
    <cellStyle name="20 % - Markeringsfarve3 2 3 2 2 3" xfId="4674"/>
    <cellStyle name="20 % - Markeringsfarve3 2 3 2 2 3 2" xfId="9659"/>
    <cellStyle name="20 % - Markeringsfarve3 2 3 2 2 3 2 2" xfId="20466"/>
    <cellStyle name="20 % - Markeringsfarve3 2 3 2 2 3 2 3" xfId="31840"/>
    <cellStyle name="20 % - Markeringsfarve3 2 3 2 2 3 3" xfId="15481"/>
    <cellStyle name="20 % - Markeringsfarve3 2 3 2 2 3 4" xfId="26839"/>
    <cellStyle name="20 % - Markeringsfarve3 2 3 2 2 4" xfId="6336"/>
    <cellStyle name="20 % - Markeringsfarve3 2 3 2 2 4 2" xfId="17144"/>
    <cellStyle name="20 % - Markeringsfarve3 2 3 2 2 4 3" xfId="28518"/>
    <cellStyle name="20 % - Markeringsfarve3 2 3 2 2 5" xfId="12159"/>
    <cellStyle name="20 % - Markeringsfarve3 2 3 2 2 6" xfId="23517"/>
    <cellStyle name="20 % - Markeringsfarve3 2 3 2 3" xfId="2181"/>
    <cellStyle name="20 % - Markeringsfarve3 2 3 2 3 2" xfId="7169"/>
    <cellStyle name="20 % - Markeringsfarve3 2 3 2 3 2 2" xfId="17976"/>
    <cellStyle name="20 % - Markeringsfarve3 2 3 2 3 2 3" xfId="29350"/>
    <cellStyle name="20 % - Markeringsfarve3 2 3 2 3 3" xfId="12991"/>
    <cellStyle name="20 % - Markeringsfarve3 2 3 2 3 4" xfId="24349"/>
    <cellStyle name="20 % - Markeringsfarve3 2 3 2 4" xfId="3845"/>
    <cellStyle name="20 % - Markeringsfarve3 2 3 2 4 2" xfId="8830"/>
    <cellStyle name="20 % - Markeringsfarve3 2 3 2 4 2 2" xfId="19637"/>
    <cellStyle name="20 % - Markeringsfarve3 2 3 2 4 2 3" xfId="31011"/>
    <cellStyle name="20 % - Markeringsfarve3 2 3 2 4 3" xfId="14652"/>
    <cellStyle name="20 % - Markeringsfarve3 2 3 2 4 4" xfId="26010"/>
    <cellStyle name="20 % - Markeringsfarve3 2 3 2 5" xfId="5507"/>
    <cellStyle name="20 % - Markeringsfarve3 2 3 2 5 2" xfId="16315"/>
    <cellStyle name="20 % - Markeringsfarve3 2 3 2 5 3" xfId="27689"/>
    <cellStyle name="20 % - Markeringsfarve3 2 3 2 6" xfId="10492"/>
    <cellStyle name="20 % - Markeringsfarve3 2 3 2 6 2" xfId="21299"/>
    <cellStyle name="20 % - Markeringsfarve3 2 3 2 6 3" xfId="32673"/>
    <cellStyle name="20 % - Markeringsfarve3 2 3 2 7" xfId="11326"/>
    <cellStyle name="20 % - Markeringsfarve3 2 3 2 8" xfId="22132"/>
    <cellStyle name="20 % - Markeringsfarve3 2 3 2 9" xfId="22686"/>
    <cellStyle name="20 % - Markeringsfarve3 2 3 3" xfId="782"/>
    <cellStyle name="20 % - Markeringsfarve3 2 3 3 2" xfId="1616"/>
    <cellStyle name="20 % - Markeringsfarve3 2 3 3 2 2" xfId="3284"/>
    <cellStyle name="20 % - Markeringsfarve3 2 3 3 2 2 2" xfId="8272"/>
    <cellStyle name="20 % - Markeringsfarve3 2 3 3 2 2 2 2" xfId="19079"/>
    <cellStyle name="20 % - Markeringsfarve3 2 3 3 2 2 2 3" xfId="30453"/>
    <cellStyle name="20 % - Markeringsfarve3 2 3 3 2 2 3" xfId="14094"/>
    <cellStyle name="20 % - Markeringsfarve3 2 3 3 2 2 4" xfId="25452"/>
    <cellStyle name="20 % - Markeringsfarve3 2 3 3 2 3" xfId="4948"/>
    <cellStyle name="20 % - Markeringsfarve3 2 3 3 2 3 2" xfId="9933"/>
    <cellStyle name="20 % - Markeringsfarve3 2 3 3 2 3 2 2" xfId="20740"/>
    <cellStyle name="20 % - Markeringsfarve3 2 3 3 2 3 2 3" xfId="32114"/>
    <cellStyle name="20 % - Markeringsfarve3 2 3 3 2 3 3" xfId="15755"/>
    <cellStyle name="20 % - Markeringsfarve3 2 3 3 2 3 4" xfId="27113"/>
    <cellStyle name="20 % - Markeringsfarve3 2 3 3 2 4" xfId="6610"/>
    <cellStyle name="20 % - Markeringsfarve3 2 3 3 2 4 2" xfId="17418"/>
    <cellStyle name="20 % - Markeringsfarve3 2 3 3 2 4 3" xfId="28792"/>
    <cellStyle name="20 % - Markeringsfarve3 2 3 3 2 5" xfId="12433"/>
    <cellStyle name="20 % - Markeringsfarve3 2 3 3 2 6" xfId="23791"/>
    <cellStyle name="20 % - Markeringsfarve3 2 3 3 3" xfId="2453"/>
    <cellStyle name="20 % - Markeringsfarve3 2 3 3 3 2" xfId="7441"/>
    <cellStyle name="20 % - Markeringsfarve3 2 3 3 3 2 2" xfId="18248"/>
    <cellStyle name="20 % - Markeringsfarve3 2 3 3 3 2 3" xfId="29622"/>
    <cellStyle name="20 % - Markeringsfarve3 2 3 3 3 3" xfId="13263"/>
    <cellStyle name="20 % - Markeringsfarve3 2 3 3 3 4" xfId="24621"/>
    <cellStyle name="20 % - Markeringsfarve3 2 3 3 4" xfId="4117"/>
    <cellStyle name="20 % - Markeringsfarve3 2 3 3 4 2" xfId="9102"/>
    <cellStyle name="20 % - Markeringsfarve3 2 3 3 4 2 2" xfId="19909"/>
    <cellStyle name="20 % - Markeringsfarve3 2 3 3 4 2 3" xfId="31283"/>
    <cellStyle name="20 % - Markeringsfarve3 2 3 3 4 3" xfId="14924"/>
    <cellStyle name="20 % - Markeringsfarve3 2 3 3 4 4" xfId="26282"/>
    <cellStyle name="20 % - Markeringsfarve3 2 3 3 5" xfId="5779"/>
    <cellStyle name="20 % - Markeringsfarve3 2 3 3 5 2" xfId="16587"/>
    <cellStyle name="20 % - Markeringsfarve3 2 3 3 5 3" xfId="27961"/>
    <cellStyle name="20 % - Markeringsfarve3 2 3 3 6" xfId="10766"/>
    <cellStyle name="20 % - Markeringsfarve3 2 3 3 6 2" xfId="21573"/>
    <cellStyle name="20 % - Markeringsfarve3 2 3 3 6 3" xfId="32947"/>
    <cellStyle name="20 % - Markeringsfarve3 2 3 3 7" xfId="11601"/>
    <cellStyle name="20 % - Markeringsfarve3 2 3 3 8" xfId="22960"/>
    <cellStyle name="20 % - Markeringsfarve3 2 3 4" xfId="1063"/>
    <cellStyle name="20 % - Markeringsfarve3 2 3 4 2" xfId="2731"/>
    <cellStyle name="20 % - Markeringsfarve3 2 3 4 2 2" xfId="7719"/>
    <cellStyle name="20 % - Markeringsfarve3 2 3 4 2 2 2" xfId="18526"/>
    <cellStyle name="20 % - Markeringsfarve3 2 3 4 2 2 3" xfId="29900"/>
    <cellStyle name="20 % - Markeringsfarve3 2 3 4 2 3" xfId="13541"/>
    <cellStyle name="20 % - Markeringsfarve3 2 3 4 2 4" xfId="24899"/>
    <cellStyle name="20 % - Markeringsfarve3 2 3 4 3" xfId="4395"/>
    <cellStyle name="20 % - Markeringsfarve3 2 3 4 3 2" xfId="9380"/>
    <cellStyle name="20 % - Markeringsfarve3 2 3 4 3 2 2" xfId="20187"/>
    <cellStyle name="20 % - Markeringsfarve3 2 3 4 3 2 3" xfId="31561"/>
    <cellStyle name="20 % - Markeringsfarve3 2 3 4 3 3" xfId="15202"/>
    <cellStyle name="20 % - Markeringsfarve3 2 3 4 3 4" xfId="26560"/>
    <cellStyle name="20 % - Markeringsfarve3 2 3 4 4" xfId="6057"/>
    <cellStyle name="20 % - Markeringsfarve3 2 3 4 4 2" xfId="16865"/>
    <cellStyle name="20 % - Markeringsfarve3 2 3 4 4 3" xfId="28239"/>
    <cellStyle name="20 % - Markeringsfarve3 2 3 4 5" xfId="11880"/>
    <cellStyle name="20 % - Markeringsfarve3 2 3 4 6" xfId="23238"/>
    <cellStyle name="20 % - Markeringsfarve3 2 3 5" xfId="1901"/>
    <cellStyle name="20 % - Markeringsfarve3 2 3 5 2" xfId="6889"/>
    <cellStyle name="20 % - Markeringsfarve3 2 3 5 2 2" xfId="17697"/>
    <cellStyle name="20 % - Markeringsfarve3 2 3 5 2 3" xfId="29071"/>
    <cellStyle name="20 % - Markeringsfarve3 2 3 5 3" xfId="12712"/>
    <cellStyle name="20 % - Markeringsfarve3 2 3 5 4" xfId="24070"/>
    <cellStyle name="20 % - Markeringsfarve3 2 3 6" xfId="3566"/>
    <cellStyle name="20 % - Markeringsfarve3 2 3 6 2" xfId="8551"/>
    <cellStyle name="20 % - Markeringsfarve3 2 3 6 2 2" xfId="19358"/>
    <cellStyle name="20 % - Markeringsfarve3 2 3 6 2 3" xfId="30732"/>
    <cellStyle name="20 % - Markeringsfarve3 2 3 6 3" xfId="14373"/>
    <cellStyle name="20 % - Markeringsfarve3 2 3 6 4" xfId="25731"/>
    <cellStyle name="20 % - Markeringsfarve3 2 3 7" xfId="5227"/>
    <cellStyle name="20 % - Markeringsfarve3 2 3 7 2" xfId="16036"/>
    <cellStyle name="20 % - Markeringsfarve3 2 3 7 3" xfId="27410"/>
    <cellStyle name="20 % - Markeringsfarve3 2 3 8" xfId="10212"/>
    <cellStyle name="20 % - Markeringsfarve3 2 3 8 2" xfId="21019"/>
    <cellStyle name="20 % - Markeringsfarve3 2 3 8 3" xfId="32393"/>
    <cellStyle name="20 % - Markeringsfarve3 2 3 9" xfId="11046"/>
    <cellStyle name="20 % - Markeringsfarve3 2 4" xfId="184"/>
    <cellStyle name="20 % - Markeringsfarve3 2 4 10" xfId="21906"/>
    <cellStyle name="20 % - Markeringsfarve3 2 4 11" xfId="22459"/>
    <cellStyle name="20 % - Markeringsfarve3 2 4 12" xfId="33279"/>
    <cellStyle name="20 % - Markeringsfarve3 2 4 13" xfId="33554"/>
    <cellStyle name="20 % - Markeringsfarve3 2 4 14" xfId="33825"/>
    <cellStyle name="20 % - Markeringsfarve3 2 4 2" xfId="558"/>
    <cellStyle name="20 % - Markeringsfarve3 2 4 2 2" xfId="1395"/>
    <cellStyle name="20 % - Markeringsfarve3 2 4 2 2 2" xfId="3063"/>
    <cellStyle name="20 % - Markeringsfarve3 2 4 2 2 2 2" xfId="8051"/>
    <cellStyle name="20 % - Markeringsfarve3 2 4 2 2 2 2 2" xfId="18858"/>
    <cellStyle name="20 % - Markeringsfarve3 2 4 2 2 2 2 3" xfId="30232"/>
    <cellStyle name="20 % - Markeringsfarve3 2 4 2 2 2 3" xfId="13873"/>
    <cellStyle name="20 % - Markeringsfarve3 2 4 2 2 2 4" xfId="25231"/>
    <cellStyle name="20 % - Markeringsfarve3 2 4 2 2 3" xfId="4727"/>
    <cellStyle name="20 % - Markeringsfarve3 2 4 2 2 3 2" xfId="9712"/>
    <cellStyle name="20 % - Markeringsfarve3 2 4 2 2 3 2 2" xfId="20519"/>
    <cellStyle name="20 % - Markeringsfarve3 2 4 2 2 3 2 3" xfId="31893"/>
    <cellStyle name="20 % - Markeringsfarve3 2 4 2 2 3 3" xfId="15534"/>
    <cellStyle name="20 % - Markeringsfarve3 2 4 2 2 3 4" xfId="26892"/>
    <cellStyle name="20 % - Markeringsfarve3 2 4 2 2 4" xfId="6389"/>
    <cellStyle name="20 % - Markeringsfarve3 2 4 2 2 4 2" xfId="17197"/>
    <cellStyle name="20 % - Markeringsfarve3 2 4 2 2 4 3" xfId="28571"/>
    <cellStyle name="20 % - Markeringsfarve3 2 4 2 2 5" xfId="12212"/>
    <cellStyle name="20 % - Markeringsfarve3 2 4 2 2 6" xfId="23570"/>
    <cellStyle name="20 % - Markeringsfarve3 2 4 2 3" xfId="2232"/>
    <cellStyle name="20 % - Markeringsfarve3 2 4 2 3 2" xfId="7220"/>
    <cellStyle name="20 % - Markeringsfarve3 2 4 2 3 2 2" xfId="18027"/>
    <cellStyle name="20 % - Markeringsfarve3 2 4 2 3 2 3" xfId="29401"/>
    <cellStyle name="20 % - Markeringsfarve3 2 4 2 3 3" xfId="13042"/>
    <cellStyle name="20 % - Markeringsfarve3 2 4 2 3 4" xfId="24400"/>
    <cellStyle name="20 % - Markeringsfarve3 2 4 2 4" xfId="3896"/>
    <cellStyle name="20 % - Markeringsfarve3 2 4 2 4 2" xfId="8881"/>
    <cellStyle name="20 % - Markeringsfarve3 2 4 2 4 2 2" xfId="19688"/>
    <cellStyle name="20 % - Markeringsfarve3 2 4 2 4 2 3" xfId="31062"/>
    <cellStyle name="20 % - Markeringsfarve3 2 4 2 4 3" xfId="14703"/>
    <cellStyle name="20 % - Markeringsfarve3 2 4 2 4 4" xfId="26061"/>
    <cellStyle name="20 % - Markeringsfarve3 2 4 2 5" xfId="5558"/>
    <cellStyle name="20 % - Markeringsfarve3 2 4 2 5 2" xfId="16366"/>
    <cellStyle name="20 % - Markeringsfarve3 2 4 2 5 3" xfId="27740"/>
    <cellStyle name="20 % - Markeringsfarve3 2 4 2 6" xfId="10545"/>
    <cellStyle name="20 % - Markeringsfarve3 2 4 2 6 2" xfId="21352"/>
    <cellStyle name="20 % - Markeringsfarve3 2 4 2 6 3" xfId="32726"/>
    <cellStyle name="20 % - Markeringsfarve3 2 4 2 7" xfId="11379"/>
    <cellStyle name="20 % - Markeringsfarve3 2 4 2 8" xfId="22185"/>
    <cellStyle name="20 % - Markeringsfarve3 2 4 2 9" xfId="22739"/>
    <cellStyle name="20 % - Markeringsfarve3 2 4 3" xfId="835"/>
    <cellStyle name="20 % - Markeringsfarve3 2 4 3 2" xfId="1669"/>
    <cellStyle name="20 % - Markeringsfarve3 2 4 3 2 2" xfId="3337"/>
    <cellStyle name="20 % - Markeringsfarve3 2 4 3 2 2 2" xfId="8325"/>
    <cellStyle name="20 % - Markeringsfarve3 2 4 3 2 2 2 2" xfId="19132"/>
    <cellStyle name="20 % - Markeringsfarve3 2 4 3 2 2 2 3" xfId="30506"/>
    <cellStyle name="20 % - Markeringsfarve3 2 4 3 2 2 3" xfId="14147"/>
    <cellStyle name="20 % - Markeringsfarve3 2 4 3 2 2 4" xfId="25505"/>
    <cellStyle name="20 % - Markeringsfarve3 2 4 3 2 3" xfId="5001"/>
    <cellStyle name="20 % - Markeringsfarve3 2 4 3 2 3 2" xfId="9986"/>
    <cellStyle name="20 % - Markeringsfarve3 2 4 3 2 3 2 2" xfId="20793"/>
    <cellStyle name="20 % - Markeringsfarve3 2 4 3 2 3 2 3" xfId="32167"/>
    <cellStyle name="20 % - Markeringsfarve3 2 4 3 2 3 3" xfId="15808"/>
    <cellStyle name="20 % - Markeringsfarve3 2 4 3 2 3 4" xfId="27166"/>
    <cellStyle name="20 % - Markeringsfarve3 2 4 3 2 4" xfId="6663"/>
    <cellStyle name="20 % - Markeringsfarve3 2 4 3 2 4 2" xfId="17471"/>
    <cellStyle name="20 % - Markeringsfarve3 2 4 3 2 4 3" xfId="28845"/>
    <cellStyle name="20 % - Markeringsfarve3 2 4 3 2 5" xfId="12486"/>
    <cellStyle name="20 % - Markeringsfarve3 2 4 3 2 6" xfId="23844"/>
    <cellStyle name="20 % - Markeringsfarve3 2 4 3 3" xfId="2506"/>
    <cellStyle name="20 % - Markeringsfarve3 2 4 3 3 2" xfId="7494"/>
    <cellStyle name="20 % - Markeringsfarve3 2 4 3 3 2 2" xfId="18301"/>
    <cellStyle name="20 % - Markeringsfarve3 2 4 3 3 2 3" xfId="29675"/>
    <cellStyle name="20 % - Markeringsfarve3 2 4 3 3 3" xfId="13316"/>
    <cellStyle name="20 % - Markeringsfarve3 2 4 3 3 4" xfId="24674"/>
    <cellStyle name="20 % - Markeringsfarve3 2 4 3 4" xfId="4170"/>
    <cellStyle name="20 % - Markeringsfarve3 2 4 3 4 2" xfId="9155"/>
    <cellStyle name="20 % - Markeringsfarve3 2 4 3 4 2 2" xfId="19962"/>
    <cellStyle name="20 % - Markeringsfarve3 2 4 3 4 2 3" xfId="31336"/>
    <cellStyle name="20 % - Markeringsfarve3 2 4 3 4 3" xfId="14977"/>
    <cellStyle name="20 % - Markeringsfarve3 2 4 3 4 4" xfId="26335"/>
    <cellStyle name="20 % - Markeringsfarve3 2 4 3 5" xfId="5832"/>
    <cellStyle name="20 % - Markeringsfarve3 2 4 3 5 2" xfId="16640"/>
    <cellStyle name="20 % - Markeringsfarve3 2 4 3 5 3" xfId="28014"/>
    <cellStyle name="20 % - Markeringsfarve3 2 4 3 6" xfId="10819"/>
    <cellStyle name="20 % - Markeringsfarve3 2 4 3 6 2" xfId="21626"/>
    <cellStyle name="20 % - Markeringsfarve3 2 4 3 6 3" xfId="33000"/>
    <cellStyle name="20 % - Markeringsfarve3 2 4 3 7" xfId="11654"/>
    <cellStyle name="20 % - Markeringsfarve3 2 4 3 8" xfId="23013"/>
    <cellStyle name="20 % - Markeringsfarve3 2 4 4" xfId="1116"/>
    <cellStyle name="20 % - Markeringsfarve3 2 4 4 2" xfId="2784"/>
    <cellStyle name="20 % - Markeringsfarve3 2 4 4 2 2" xfId="7772"/>
    <cellStyle name="20 % - Markeringsfarve3 2 4 4 2 2 2" xfId="18579"/>
    <cellStyle name="20 % - Markeringsfarve3 2 4 4 2 2 3" xfId="29953"/>
    <cellStyle name="20 % - Markeringsfarve3 2 4 4 2 3" xfId="13594"/>
    <cellStyle name="20 % - Markeringsfarve3 2 4 4 2 4" xfId="24952"/>
    <cellStyle name="20 % - Markeringsfarve3 2 4 4 3" xfId="4448"/>
    <cellStyle name="20 % - Markeringsfarve3 2 4 4 3 2" xfId="9433"/>
    <cellStyle name="20 % - Markeringsfarve3 2 4 4 3 2 2" xfId="20240"/>
    <cellStyle name="20 % - Markeringsfarve3 2 4 4 3 2 3" xfId="31614"/>
    <cellStyle name="20 % - Markeringsfarve3 2 4 4 3 3" xfId="15255"/>
    <cellStyle name="20 % - Markeringsfarve3 2 4 4 3 4" xfId="26613"/>
    <cellStyle name="20 % - Markeringsfarve3 2 4 4 4" xfId="6110"/>
    <cellStyle name="20 % - Markeringsfarve3 2 4 4 4 2" xfId="16918"/>
    <cellStyle name="20 % - Markeringsfarve3 2 4 4 4 3" xfId="28292"/>
    <cellStyle name="20 % - Markeringsfarve3 2 4 4 5" xfId="11933"/>
    <cellStyle name="20 % - Markeringsfarve3 2 4 4 6" xfId="23291"/>
    <cellStyle name="20 % - Markeringsfarve3 2 4 5" xfId="1954"/>
    <cellStyle name="20 % - Markeringsfarve3 2 4 5 2" xfId="6942"/>
    <cellStyle name="20 % - Markeringsfarve3 2 4 5 2 2" xfId="17750"/>
    <cellStyle name="20 % - Markeringsfarve3 2 4 5 2 3" xfId="29124"/>
    <cellStyle name="20 % - Markeringsfarve3 2 4 5 3" xfId="12765"/>
    <cellStyle name="20 % - Markeringsfarve3 2 4 5 4" xfId="24123"/>
    <cellStyle name="20 % - Markeringsfarve3 2 4 6" xfId="3619"/>
    <cellStyle name="20 % - Markeringsfarve3 2 4 6 2" xfId="8604"/>
    <cellStyle name="20 % - Markeringsfarve3 2 4 6 2 2" xfId="19411"/>
    <cellStyle name="20 % - Markeringsfarve3 2 4 6 2 3" xfId="30785"/>
    <cellStyle name="20 % - Markeringsfarve3 2 4 6 3" xfId="14426"/>
    <cellStyle name="20 % - Markeringsfarve3 2 4 6 4" xfId="25784"/>
    <cellStyle name="20 % - Markeringsfarve3 2 4 7" xfId="5280"/>
    <cellStyle name="20 % - Markeringsfarve3 2 4 7 2" xfId="16089"/>
    <cellStyle name="20 % - Markeringsfarve3 2 4 7 3" xfId="27463"/>
    <cellStyle name="20 % - Markeringsfarve3 2 4 8" xfId="10265"/>
    <cellStyle name="20 % - Markeringsfarve3 2 4 8 2" xfId="21072"/>
    <cellStyle name="20 % - Markeringsfarve3 2 4 8 3" xfId="32446"/>
    <cellStyle name="20 % - Markeringsfarve3 2 4 9" xfId="11099"/>
    <cellStyle name="20 % - Markeringsfarve3 2 5" xfId="238"/>
    <cellStyle name="20 % - Markeringsfarve3 2 5 10" xfId="21960"/>
    <cellStyle name="20 % - Markeringsfarve3 2 5 11" xfId="22513"/>
    <cellStyle name="20 % - Markeringsfarve3 2 5 12" xfId="33333"/>
    <cellStyle name="20 % - Markeringsfarve3 2 5 13" xfId="33608"/>
    <cellStyle name="20 % - Markeringsfarve3 2 5 14" xfId="33879"/>
    <cellStyle name="20 % - Markeringsfarve3 2 5 2" xfId="612"/>
    <cellStyle name="20 % - Markeringsfarve3 2 5 2 2" xfId="1449"/>
    <cellStyle name="20 % - Markeringsfarve3 2 5 2 2 2" xfId="3117"/>
    <cellStyle name="20 % - Markeringsfarve3 2 5 2 2 2 2" xfId="8105"/>
    <cellStyle name="20 % - Markeringsfarve3 2 5 2 2 2 2 2" xfId="18912"/>
    <cellStyle name="20 % - Markeringsfarve3 2 5 2 2 2 2 3" xfId="30286"/>
    <cellStyle name="20 % - Markeringsfarve3 2 5 2 2 2 3" xfId="13927"/>
    <cellStyle name="20 % - Markeringsfarve3 2 5 2 2 2 4" xfId="25285"/>
    <cellStyle name="20 % - Markeringsfarve3 2 5 2 2 3" xfId="4781"/>
    <cellStyle name="20 % - Markeringsfarve3 2 5 2 2 3 2" xfId="9766"/>
    <cellStyle name="20 % - Markeringsfarve3 2 5 2 2 3 2 2" xfId="20573"/>
    <cellStyle name="20 % - Markeringsfarve3 2 5 2 2 3 2 3" xfId="31947"/>
    <cellStyle name="20 % - Markeringsfarve3 2 5 2 2 3 3" xfId="15588"/>
    <cellStyle name="20 % - Markeringsfarve3 2 5 2 2 3 4" xfId="26946"/>
    <cellStyle name="20 % - Markeringsfarve3 2 5 2 2 4" xfId="6443"/>
    <cellStyle name="20 % - Markeringsfarve3 2 5 2 2 4 2" xfId="17251"/>
    <cellStyle name="20 % - Markeringsfarve3 2 5 2 2 4 3" xfId="28625"/>
    <cellStyle name="20 % - Markeringsfarve3 2 5 2 2 5" xfId="12266"/>
    <cellStyle name="20 % - Markeringsfarve3 2 5 2 2 6" xfId="23624"/>
    <cellStyle name="20 % - Markeringsfarve3 2 5 2 3" xfId="2286"/>
    <cellStyle name="20 % - Markeringsfarve3 2 5 2 3 2" xfId="7274"/>
    <cellStyle name="20 % - Markeringsfarve3 2 5 2 3 2 2" xfId="18081"/>
    <cellStyle name="20 % - Markeringsfarve3 2 5 2 3 2 3" xfId="29455"/>
    <cellStyle name="20 % - Markeringsfarve3 2 5 2 3 3" xfId="13096"/>
    <cellStyle name="20 % - Markeringsfarve3 2 5 2 3 4" xfId="24454"/>
    <cellStyle name="20 % - Markeringsfarve3 2 5 2 4" xfId="3950"/>
    <cellStyle name="20 % - Markeringsfarve3 2 5 2 4 2" xfId="8935"/>
    <cellStyle name="20 % - Markeringsfarve3 2 5 2 4 2 2" xfId="19742"/>
    <cellStyle name="20 % - Markeringsfarve3 2 5 2 4 2 3" xfId="31116"/>
    <cellStyle name="20 % - Markeringsfarve3 2 5 2 4 3" xfId="14757"/>
    <cellStyle name="20 % - Markeringsfarve3 2 5 2 4 4" xfId="26115"/>
    <cellStyle name="20 % - Markeringsfarve3 2 5 2 5" xfId="5612"/>
    <cellStyle name="20 % - Markeringsfarve3 2 5 2 5 2" xfId="16420"/>
    <cellStyle name="20 % - Markeringsfarve3 2 5 2 5 3" xfId="27794"/>
    <cellStyle name="20 % - Markeringsfarve3 2 5 2 6" xfId="10599"/>
    <cellStyle name="20 % - Markeringsfarve3 2 5 2 6 2" xfId="21406"/>
    <cellStyle name="20 % - Markeringsfarve3 2 5 2 6 3" xfId="32780"/>
    <cellStyle name="20 % - Markeringsfarve3 2 5 2 7" xfId="11433"/>
    <cellStyle name="20 % - Markeringsfarve3 2 5 2 8" xfId="22239"/>
    <cellStyle name="20 % - Markeringsfarve3 2 5 2 9" xfId="22793"/>
    <cellStyle name="20 % - Markeringsfarve3 2 5 3" xfId="889"/>
    <cellStyle name="20 % - Markeringsfarve3 2 5 3 2" xfId="1723"/>
    <cellStyle name="20 % - Markeringsfarve3 2 5 3 2 2" xfId="3391"/>
    <cellStyle name="20 % - Markeringsfarve3 2 5 3 2 2 2" xfId="8379"/>
    <cellStyle name="20 % - Markeringsfarve3 2 5 3 2 2 2 2" xfId="19186"/>
    <cellStyle name="20 % - Markeringsfarve3 2 5 3 2 2 2 3" xfId="30560"/>
    <cellStyle name="20 % - Markeringsfarve3 2 5 3 2 2 3" xfId="14201"/>
    <cellStyle name="20 % - Markeringsfarve3 2 5 3 2 2 4" xfId="25559"/>
    <cellStyle name="20 % - Markeringsfarve3 2 5 3 2 3" xfId="5055"/>
    <cellStyle name="20 % - Markeringsfarve3 2 5 3 2 3 2" xfId="10040"/>
    <cellStyle name="20 % - Markeringsfarve3 2 5 3 2 3 2 2" xfId="20847"/>
    <cellStyle name="20 % - Markeringsfarve3 2 5 3 2 3 2 3" xfId="32221"/>
    <cellStyle name="20 % - Markeringsfarve3 2 5 3 2 3 3" xfId="15862"/>
    <cellStyle name="20 % - Markeringsfarve3 2 5 3 2 3 4" xfId="27220"/>
    <cellStyle name="20 % - Markeringsfarve3 2 5 3 2 4" xfId="6717"/>
    <cellStyle name="20 % - Markeringsfarve3 2 5 3 2 4 2" xfId="17525"/>
    <cellStyle name="20 % - Markeringsfarve3 2 5 3 2 4 3" xfId="28899"/>
    <cellStyle name="20 % - Markeringsfarve3 2 5 3 2 5" xfId="12540"/>
    <cellStyle name="20 % - Markeringsfarve3 2 5 3 2 6" xfId="23898"/>
    <cellStyle name="20 % - Markeringsfarve3 2 5 3 3" xfId="2560"/>
    <cellStyle name="20 % - Markeringsfarve3 2 5 3 3 2" xfId="7548"/>
    <cellStyle name="20 % - Markeringsfarve3 2 5 3 3 2 2" xfId="18355"/>
    <cellStyle name="20 % - Markeringsfarve3 2 5 3 3 2 3" xfId="29729"/>
    <cellStyle name="20 % - Markeringsfarve3 2 5 3 3 3" xfId="13370"/>
    <cellStyle name="20 % - Markeringsfarve3 2 5 3 3 4" xfId="24728"/>
    <cellStyle name="20 % - Markeringsfarve3 2 5 3 4" xfId="4224"/>
    <cellStyle name="20 % - Markeringsfarve3 2 5 3 4 2" xfId="9209"/>
    <cellStyle name="20 % - Markeringsfarve3 2 5 3 4 2 2" xfId="20016"/>
    <cellStyle name="20 % - Markeringsfarve3 2 5 3 4 2 3" xfId="31390"/>
    <cellStyle name="20 % - Markeringsfarve3 2 5 3 4 3" xfId="15031"/>
    <cellStyle name="20 % - Markeringsfarve3 2 5 3 4 4" xfId="26389"/>
    <cellStyle name="20 % - Markeringsfarve3 2 5 3 5" xfId="5886"/>
    <cellStyle name="20 % - Markeringsfarve3 2 5 3 5 2" xfId="16694"/>
    <cellStyle name="20 % - Markeringsfarve3 2 5 3 5 3" xfId="28068"/>
    <cellStyle name="20 % - Markeringsfarve3 2 5 3 6" xfId="10873"/>
    <cellStyle name="20 % - Markeringsfarve3 2 5 3 6 2" xfId="21680"/>
    <cellStyle name="20 % - Markeringsfarve3 2 5 3 6 3" xfId="33054"/>
    <cellStyle name="20 % - Markeringsfarve3 2 5 3 7" xfId="11708"/>
    <cellStyle name="20 % - Markeringsfarve3 2 5 3 8" xfId="23067"/>
    <cellStyle name="20 % - Markeringsfarve3 2 5 4" xfId="1170"/>
    <cellStyle name="20 % - Markeringsfarve3 2 5 4 2" xfId="2838"/>
    <cellStyle name="20 % - Markeringsfarve3 2 5 4 2 2" xfId="7826"/>
    <cellStyle name="20 % - Markeringsfarve3 2 5 4 2 2 2" xfId="18633"/>
    <cellStyle name="20 % - Markeringsfarve3 2 5 4 2 2 3" xfId="30007"/>
    <cellStyle name="20 % - Markeringsfarve3 2 5 4 2 3" xfId="13648"/>
    <cellStyle name="20 % - Markeringsfarve3 2 5 4 2 4" xfId="25006"/>
    <cellStyle name="20 % - Markeringsfarve3 2 5 4 3" xfId="4502"/>
    <cellStyle name="20 % - Markeringsfarve3 2 5 4 3 2" xfId="9487"/>
    <cellStyle name="20 % - Markeringsfarve3 2 5 4 3 2 2" xfId="20294"/>
    <cellStyle name="20 % - Markeringsfarve3 2 5 4 3 2 3" xfId="31668"/>
    <cellStyle name="20 % - Markeringsfarve3 2 5 4 3 3" xfId="15309"/>
    <cellStyle name="20 % - Markeringsfarve3 2 5 4 3 4" xfId="26667"/>
    <cellStyle name="20 % - Markeringsfarve3 2 5 4 4" xfId="6164"/>
    <cellStyle name="20 % - Markeringsfarve3 2 5 4 4 2" xfId="16972"/>
    <cellStyle name="20 % - Markeringsfarve3 2 5 4 4 3" xfId="28346"/>
    <cellStyle name="20 % - Markeringsfarve3 2 5 4 5" xfId="11987"/>
    <cellStyle name="20 % - Markeringsfarve3 2 5 4 6" xfId="23345"/>
    <cellStyle name="20 % - Markeringsfarve3 2 5 5" xfId="2008"/>
    <cellStyle name="20 % - Markeringsfarve3 2 5 5 2" xfId="6996"/>
    <cellStyle name="20 % - Markeringsfarve3 2 5 5 2 2" xfId="17804"/>
    <cellStyle name="20 % - Markeringsfarve3 2 5 5 2 3" xfId="29178"/>
    <cellStyle name="20 % - Markeringsfarve3 2 5 5 3" xfId="12819"/>
    <cellStyle name="20 % - Markeringsfarve3 2 5 5 4" xfId="24177"/>
    <cellStyle name="20 % - Markeringsfarve3 2 5 6" xfId="3673"/>
    <cellStyle name="20 % - Markeringsfarve3 2 5 6 2" xfId="8658"/>
    <cellStyle name="20 % - Markeringsfarve3 2 5 6 2 2" xfId="19465"/>
    <cellStyle name="20 % - Markeringsfarve3 2 5 6 2 3" xfId="30839"/>
    <cellStyle name="20 % - Markeringsfarve3 2 5 6 3" xfId="14480"/>
    <cellStyle name="20 % - Markeringsfarve3 2 5 6 4" xfId="25838"/>
    <cellStyle name="20 % - Markeringsfarve3 2 5 7" xfId="5334"/>
    <cellStyle name="20 % - Markeringsfarve3 2 5 7 2" xfId="16143"/>
    <cellStyle name="20 % - Markeringsfarve3 2 5 7 3" xfId="27517"/>
    <cellStyle name="20 % - Markeringsfarve3 2 5 8" xfId="10319"/>
    <cellStyle name="20 % - Markeringsfarve3 2 5 8 2" xfId="21126"/>
    <cellStyle name="20 % - Markeringsfarve3 2 5 8 3" xfId="32500"/>
    <cellStyle name="20 % - Markeringsfarve3 2 5 9" xfId="11153"/>
    <cellStyle name="20 % - Markeringsfarve3 2 6" xfId="294"/>
    <cellStyle name="20 % - Markeringsfarve3 2 6 10" xfId="22016"/>
    <cellStyle name="20 % - Markeringsfarve3 2 6 11" xfId="22569"/>
    <cellStyle name="20 % - Markeringsfarve3 2 6 12" xfId="33389"/>
    <cellStyle name="20 % - Markeringsfarve3 2 6 13" xfId="33664"/>
    <cellStyle name="20 % - Markeringsfarve3 2 6 14" xfId="33935"/>
    <cellStyle name="20 % - Markeringsfarve3 2 6 2" xfId="668"/>
    <cellStyle name="20 % - Markeringsfarve3 2 6 2 2" xfId="1505"/>
    <cellStyle name="20 % - Markeringsfarve3 2 6 2 2 2" xfId="3173"/>
    <cellStyle name="20 % - Markeringsfarve3 2 6 2 2 2 2" xfId="8161"/>
    <cellStyle name="20 % - Markeringsfarve3 2 6 2 2 2 2 2" xfId="18968"/>
    <cellStyle name="20 % - Markeringsfarve3 2 6 2 2 2 2 3" xfId="30342"/>
    <cellStyle name="20 % - Markeringsfarve3 2 6 2 2 2 3" xfId="13983"/>
    <cellStyle name="20 % - Markeringsfarve3 2 6 2 2 2 4" xfId="25341"/>
    <cellStyle name="20 % - Markeringsfarve3 2 6 2 2 3" xfId="4837"/>
    <cellStyle name="20 % - Markeringsfarve3 2 6 2 2 3 2" xfId="9822"/>
    <cellStyle name="20 % - Markeringsfarve3 2 6 2 2 3 2 2" xfId="20629"/>
    <cellStyle name="20 % - Markeringsfarve3 2 6 2 2 3 2 3" xfId="32003"/>
    <cellStyle name="20 % - Markeringsfarve3 2 6 2 2 3 3" xfId="15644"/>
    <cellStyle name="20 % - Markeringsfarve3 2 6 2 2 3 4" xfId="27002"/>
    <cellStyle name="20 % - Markeringsfarve3 2 6 2 2 4" xfId="6499"/>
    <cellStyle name="20 % - Markeringsfarve3 2 6 2 2 4 2" xfId="17307"/>
    <cellStyle name="20 % - Markeringsfarve3 2 6 2 2 4 3" xfId="28681"/>
    <cellStyle name="20 % - Markeringsfarve3 2 6 2 2 5" xfId="12322"/>
    <cellStyle name="20 % - Markeringsfarve3 2 6 2 2 6" xfId="23680"/>
    <cellStyle name="20 % - Markeringsfarve3 2 6 2 3" xfId="2342"/>
    <cellStyle name="20 % - Markeringsfarve3 2 6 2 3 2" xfId="7330"/>
    <cellStyle name="20 % - Markeringsfarve3 2 6 2 3 2 2" xfId="18137"/>
    <cellStyle name="20 % - Markeringsfarve3 2 6 2 3 2 3" xfId="29511"/>
    <cellStyle name="20 % - Markeringsfarve3 2 6 2 3 3" xfId="13152"/>
    <cellStyle name="20 % - Markeringsfarve3 2 6 2 3 4" xfId="24510"/>
    <cellStyle name="20 % - Markeringsfarve3 2 6 2 4" xfId="4006"/>
    <cellStyle name="20 % - Markeringsfarve3 2 6 2 4 2" xfId="8991"/>
    <cellStyle name="20 % - Markeringsfarve3 2 6 2 4 2 2" xfId="19798"/>
    <cellStyle name="20 % - Markeringsfarve3 2 6 2 4 2 3" xfId="31172"/>
    <cellStyle name="20 % - Markeringsfarve3 2 6 2 4 3" xfId="14813"/>
    <cellStyle name="20 % - Markeringsfarve3 2 6 2 4 4" xfId="26171"/>
    <cellStyle name="20 % - Markeringsfarve3 2 6 2 5" xfId="5668"/>
    <cellStyle name="20 % - Markeringsfarve3 2 6 2 5 2" xfId="16476"/>
    <cellStyle name="20 % - Markeringsfarve3 2 6 2 5 3" xfId="27850"/>
    <cellStyle name="20 % - Markeringsfarve3 2 6 2 6" xfId="10655"/>
    <cellStyle name="20 % - Markeringsfarve3 2 6 2 6 2" xfId="21462"/>
    <cellStyle name="20 % - Markeringsfarve3 2 6 2 6 3" xfId="32836"/>
    <cellStyle name="20 % - Markeringsfarve3 2 6 2 7" xfId="11489"/>
    <cellStyle name="20 % - Markeringsfarve3 2 6 2 8" xfId="22295"/>
    <cellStyle name="20 % - Markeringsfarve3 2 6 2 9" xfId="22849"/>
    <cellStyle name="20 % - Markeringsfarve3 2 6 3" xfId="945"/>
    <cellStyle name="20 % - Markeringsfarve3 2 6 3 2" xfId="1779"/>
    <cellStyle name="20 % - Markeringsfarve3 2 6 3 2 2" xfId="3447"/>
    <cellStyle name="20 % - Markeringsfarve3 2 6 3 2 2 2" xfId="8435"/>
    <cellStyle name="20 % - Markeringsfarve3 2 6 3 2 2 2 2" xfId="19242"/>
    <cellStyle name="20 % - Markeringsfarve3 2 6 3 2 2 2 3" xfId="30616"/>
    <cellStyle name="20 % - Markeringsfarve3 2 6 3 2 2 3" xfId="14257"/>
    <cellStyle name="20 % - Markeringsfarve3 2 6 3 2 2 4" xfId="25615"/>
    <cellStyle name="20 % - Markeringsfarve3 2 6 3 2 3" xfId="5111"/>
    <cellStyle name="20 % - Markeringsfarve3 2 6 3 2 3 2" xfId="10096"/>
    <cellStyle name="20 % - Markeringsfarve3 2 6 3 2 3 2 2" xfId="20903"/>
    <cellStyle name="20 % - Markeringsfarve3 2 6 3 2 3 2 3" xfId="32277"/>
    <cellStyle name="20 % - Markeringsfarve3 2 6 3 2 3 3" xfId="15918"/>
    <cellStyle name="20 % - Markeringsfarve3 2 6 3 2 3 4" xfId="27276"/>
    <cellStyle name="20 % - Markeringsfarve3 2 6 3 2 4" xfId="6773"/>
    <cellStyle name="20 % - Markeringsfarve3 2 6 3 2 4 2" xfId="17581"/>
    <cellStyle name="20 % - Markeringsfarve3 2 6 3 2 4 3" xfId="28955"/>
    <cellStyle name="20 % - Markeringsfarve3 2 6 3 2 5" xfId="12596"/>
    <cellStyle name="20 % - Markeringsfarve3 2 6 3 2 6" xfId="23954"/>
    <cellStyle name="20 % - Markeringsfarve3 2 6 3 3" xfId="2616"/>
    <cellStyle name="20 % - Markeringsfarve3 2 6 3 3 2" xfId="7604"/>
    <cellStyle name="20 % - Markeringsfarve3 2 6 3 3 2 2" xfId="18411"/>
    <cellStyle name="20 % - Markeringsfarve3 2 6 3 3 2 3" xfId="29785"/>
    <cellStyle name="20 % - Markeringsfarve3 2 6 3 3 3" xfId="13426"/>
    <cellStyle name="20 % - Markeringsfarve3 2 6 3 3 4" xfId="24784"/>
    <cellStyle name="20 % - Markeringsfarve3 2 6 3 4" xfId="4280"/>
    <cellStyle name="20 % - Markeringsfarve3 2 6 3 4 2" xfId="9265"/>
    <cellStyle name="20 % - Markeringsfarve3 2 6 3 4 2 2" xfId="20072"/>
    <cellStyle name="20 % - Markeringsfarve3 2 6 3 4 2 3" xfId="31446"/>
    <cellStyle name="20 % - Markeringsfarve3 2 6 3 4 3" xfId="15087"/>
    <cellStyle name="20 % - Markeringsfarve3 2 6 3 4 4" xfId="26445"/>
    <cellStyle name="20 % - Markeringsfarve3 2 6 3 5" xfId="5942"/>
    <cellStyle name="20 % - Markeringsfarve3 2 6 3 5 2" xfId="16750"/>
    <cellStyle name="20 % - Markeringsfarve3 2 6 3 5 3" xfId="28124"/>
    <cellStyle name="20 % - Markeringsfarve3 2 6 3 6" xfId="10929"/>
    <cellStyle name="20 % - Markeringsfarve3 2 6 3 6 2" xfId="21736"/>
    <cellStyle name="20 % - Markeringsfarve3 2 6 3 6 3" xfId="33110"/>
    <cellStyle name="20 % - Markeringsfarve3 2 6 3 7" xfId="11764"/>
    <cellStyle name="20 % - Markeringsfarve3 2 6 3 8" xfId="23123"/>
    <cellStyle name="20 % - Markeringsfarve3 2 6 4" xfId="1226"/>
    <cellStyle name="20 % - Markeringsfarve3 2 6 4 2" xfId="2894"/>
    <cellStyle name="20 % - Markeringsfarve3 2 6 4 2 2" xfId="7882"/>
    <cellStyle name="20 % - Markeringsfarve3 2 6 4 2 2 2" xfId="18689"/>
    <cellStyle name="20 % - Markeringsfarve3 2 6 4 2 2 3" xfId="30063"/>
    <cellStyle name="20 % - Markeringsfarve3 2 6 4 2 3" xfId="13704"/>
    <cellStyle name="20 % - Markeringsfarve3 2 6 4 2 4" xfId="25062"/>
    <cellStyle name="20 % - Markeringsfarve3 2 6 4 3" xfId="4558"/>
    <cellStyle name="20 % - Markeringsfarve3 2 6 4 3 2" xfId="9543"/>
    <cellStyle name="20 % - Markeringsfarve3 2 6 4 3 2 2" xfId="20350"/>
    <cellStyle name="20 % - Markeringsfarve3 2 6 4 3 2 3" xfId="31724"/>
    <cellStyle name="20 % - Markeringsfarve3 2 6 4 3 3" xfId="15365"/>
    <cellStyle name="20 % - Markeringsfarve3 2 6 4 3 4" xfId="26723"/>
    <cellStyle name="20 % - Markeringsfarve3 2 6 4 4" xfId="6220"/>
    <cellStyle name="20 % - Markeringsfarve3 2 6 4 4 2" xfId="17028"/>
    <cellStyle name="20 % - Markeringsfarve3 2 6 4 4 3" xfId="28402"/>
    <cellStyle name="20 % - Markeringsfarve3 2 6 4 5" xfId="12043"/>
    <cellStyle name="20 % - Markeringsfarve3 2 6 4 6" xfId="23401"/>
    <cellStyle name="20 % - Markeringsfarve3 2 6 5" xfId="2064"/>
    <cellStyle name="20 % - Markeringsfarve3 2 6 5 2" xfId="7052"/>
    <cellStyle name="20 % - Markeringsfarve3 2 6 5 2 2" xfId="17860"/>
    <cellStyle name="20 % - Markeringsfarve3 2 6 5 2 3" xfId="29234"/>
    <cellStyle name="20 % - Markeringsfarve3 2 6 5 3" xfId="12875"/>
    <cellStyle name="20 % - Markeringsfarve3 2 6 5 4" xfId="24233"/>
    <cellStyle name="20 % - Markeringsfarve3 2 6 6" xfId="3729"/>
    <cellStyle name="20 % - Markeringsfarve3 2 6 6 2" xfId="8714"/>
    <cellStyle name="20 % - Markeringsfarve3 2 6 6 2 2" xfId="19521"/>
    <cellStyle name="20 % - Markeringsfarve3 2 6 6 2 3" xfId="30895"/>
    <cellStyle name="20 % - Markeringsfarve3 2 6 6 3" xfId="14536"/>
    <cellStyle name="20 % - Markeringsfarve3 2 6 6 4" xfId="25894"/>
    <cellStyle name="20 % - Markeringsfarve3 2 6 7" xfId="5390"/>
    <cellStyle name="20 % - Markeringsfarve3 2 6 7 2" xfId="16199"/>
    <cellStyle name="20 % - Markeringsfarve3 2 6 7 3" xfId="27573"/>
    <cellStyle name="20 % - Markeringsfarve3 2 6 8" xfId="10375"/>
    <cellStyle name="20 % - Markeringsfarve3 2 6 8 2" xfId="21182"/>
    <cellStyle name="20 % - Markeringsfarve3 2 6 8 3" xfId="32556"/>
    <cellStyle name="20 % - Markeringsfarve3 2 6 9" xfId="11209"/>
    <cellStyle name="20 % - Markeringsfarve3 2 7" xfId="450"/>
    <cellStyle name="20 % - Markeringsfarve3 2 7 2" xfId="1287"/>
    <cellStyle name="20 % - Markeringsfarve3 2 7 2 2" xfId="2955"/>
    <cellStyle name="20 % - Markeringsfarve3 2 7 2 2 2" xfId="7943"/>
    <cellStyle name="20 % - Markeringsfarve3 2 7 2 2 2 2" xfId="18750"/>
    <cellStyle name="20 % - Markeringsfarve3 2 7 2 2 2 3" xfId="30124"/>
    <cellStyle name="20 % - Markeringsfarve3 2 7 2 2 3" xfId="13765"/>
    <cellStyle name="20 % - Markeringsfarve3 2 7 2 2 4" xfId="25123"/>
    <cellStyle name="20 % - Markeringsfarve3 2 7 2 3" xfId="4619"/>
    <cellStyle name="20 % - Markeringsfarve3 2 7 2 3 2" xfId="9604"/>
    <cellStyle name="20 % - Markeringsfarve3 2 7 2 3 2 2" xfId="20411"/>
    <cellStyle name="20 % - Markeringsfarve3 2 7 2 3 2 3" xfId="31785"/>
    <cellStyle name="20 % - Markeringsfarve3 2 7 2 3 3" xfId="15426"/>
    <cellStyle name="20 % - Markeringsfarve3 2 7 2 3 4" xfId="26784"/>
    <cellStyle name="20 % - Markeringsfarve3 2 7 2 4" xfId="6281"/>
    <cellStyle name="20 % - Markeringsfarve3 2 7 2 4 2" xfId="17089"/>
    <cellStyle name="20 % - Markeringsfarve3 2 7 2 4 3" xfId="28463"/>
    <cellStyle name="20 % - Markeringsfarve3 2 7 2 5" xfId="12104"/>
    <cellStyle name="20 % - Markeringsfarve3 2 7 2 6" xfId="23462"/>
    <cellStyle name="20 % - Markeringsfarve3 2 7 3" xfId="2126"/>
    <cellStyle name="20 % - Markeringsfarve3 2 7 3 2" xfId="7114"/>
    <cellStyle name="20 % - Markeringsfarve3 2 7 3 2 2" xfId="17921"/>
    <cellStyle name="20 % - Markeringsfarve3 2 7 3 2 3" xfId="29295"/>
    <cellStyle name="20 % - Markeringsfarve3 2 7 3 3" xfId="12936"/>
    <cellStyle name="20 % - Markeringsfarve3 2 7 3 4" xfId="24294"/>
    <cellStyle name="20 % - Markeringsfarve3 2 7 4" xfId="3790"/>
    <cellStyle name="20 % - Markeringsfarve3 2 7 4 2" xfId="8775"/>
    <cellStyle name="20 % - Markeringsfarve3 2 7 4 2 2" xfId="19582"/>
    <cellStyle name="20 % - Markeringsfarve3 2 7 4 2 3" xfId="30956"/>
    <cellStyle name="20 % - Markeringsfarve3 2 7 4 3" xfId="14597"/>
    <cellStyle name="20 % - Markeringsfarve3 2 7 4 4" xfId="25955"/>
    <cellStyle name="20 % - Markeringsfarve3 2 7 5" xfId="5452"/>
    <cellStyle name="20 % - Markeringsfarve3 2 7 5 2" xfId="16260"/>
    <cellStyle name="20 % - Markeringsfarve3 2 7 5 3" xfId="27634"/>
    <cellStyle name="20 % - Markeringsfarve3 2 7 6" xfId="10449"/>
    <cellStyle name="20 % - Markeringsfarve3 2 7 6 2" xfId="21256"/>
    <cellStyle name="20 % - Markeringsfarve3 2 7 6 3" xfId="32630"/>
    <cellStyle name="20 % - Markeringsfarve3 2 7 7" xfId="11271"/>
    <cellStyle name="20 % - Markeringsfarve3 2 7 8" xfId="22077"/>
    <cellStyle name="20 % - Markeringsfarve3 2 7 9" xfId="22631"/>
    <cellStyle name="20 % - Markeringsfarve3 2 8" xfId="727"/>
    <cellStyle name="20 % - Markeringsfarve3 2 8 2" xfId="1561"/>
    <cellStyle name="20 % - Markeringsfarve3 2 8 2 2" xfId="3229"/>
    <cellStyle name="20 % - Markeringsfarve3 2 8 2 2 2" xfId="8217"/>
    <cellStyle name="20 % - Markeringsfarve3 2 8 2 2 2 2" xfId="19024"/>
    <cellStyle name="20 % - Markeringsfarve3 2 8 2 2 2 3" xfId="30398"/>
    <cellStyle name="20 % - Markeringsfarve3 2 8 2 2 3" xfId="14039"/>
    <cellStyle name="20 % - Markeringsfarve3 2 8 2 2 4" xfId="25397"/>
    <cellStyle name="20 % - Markeringsfarve3 2 8 2 3" xfId="4893"/>
    <cellStyle name="20 % - Markeringsfarve3 2 8 2 3 2" xfId="9878"/>
    <cellStyle name="20 % - Markeringsfarve3 2 8 2 3 2 2" xfId="20685"/>
    <cellStyle name="20 % - Markeringsfarve3 2 8 2 3 2 3" xfId="32059"/>
    <cellStyle name="20 % - Markeringsfarve3 2 8 2 3 3" xfId="15700"/>
    <cellStyle name="20 % - Markeringsfarve3 2 8 2 3 4" xfId="27058"/>
    <cellStyle name="20 % - Markeringsfarve3 2 8 2 4" xfId="6555"/>
    <cellStyle name="20 % - Markeringsfarve3 2 8 2 4 2" xfId="17363"/>
    <cellStyle name="20 % - Markeringsfarve3 2 8 2 4 3" xfId="28737"/>
    <cellStyle name="20 % - Markeringsfarve3 2 8 2 5" xfId="12378"/>
    <cellStyle name="20 % - Markeringsfarve3 2 8 2 6" xfId="23736"/>
    <cellStyle name="20 % - Markeringsfarve3 2 8 3" xfId="2398"/>
    <cellStyle name="20 % - Markeringsfarve3 2 8 3 2" xfId="7386"/>
    <cellStyle name="20 % - Markeringsfarve3 2 8 3 2 2" xfId="18193"/>
    <cellStyle name="20 % - Markeringsfarve3 2 8 3 2 3" xfId="29567"/>
    <cellStyle name="20 % - Markeringsfarve3 2 8 3 3" xfId="13208"/>
    <cellStyle name="20 % - Markeringsfarve3 2 8 3 4" xfId="24566"/>
    <cellStyle name="20 % - Markeringsfarve3 2 8 4" xfId="4062"/>
    <cellStyle name="20 % - Markeringsfarve3 2 8 4 2" xfId="9047"/>
    <cellStyle name="20 % - Markeringsfarve3 2 8 4 2 2" xfId="19854"/>
    <cellStyle name="20 % - Markeringsfarve3 2 8 4 2 3" xfId="31228"/>
    <cellStyle name="20 % - Markeringsfarve3 2 8 4 3" xfId="14869"/>
    <cellStyle name="20 % - Markeringsfarve3 2 8 4 4" xfId="26227"/>
    <cellStyle name="20 % - Markeringsfarve3 2 8 5" xfId="5724"/>
    <cellStyle name="20 % - Markeringsfarve3 2 8 5 2" xfId="16532"/>
    <cellStyle name="20 % - Markeringsfarve3 2 8 5 3" xfId="27906"/>
    <cellStyle name="20 % - Markeringsfarve3 2 8 6" xfId="10711"/>
    <cellStyle name="20 % - Markeringsfarve3 2 8 6 2" xfId="21518"/>
    <cellStyle name="20 % - Markeringsfarve3 2 8 6 3" xfId="32892"/>
    <cellStyle name="20 % - Markeringsfarve3 2 8 7" xfId="11546"/>
    <cellStyle name="20 % - Markeringsfarve3 2 8 8" xfId="22905"/>
    <cellStyle name="20 % - Markeringsfarve3 2 9" xfId="1008"/>
    <cellStyle name="20 % - Markeringsfarve3 2 9 2" xfId="2676"/>
    <cellStyle name="20 % - Markeringsfarve3 2 9 2 2" xfId="7664"/>
    <cellStyle name="20 % - Markeringsfarve3 2 9 2 2 2" xfId="18471"/>
    <cellStyle name="20 % - Markeringsfarve3 2 9 2 2 3" xfId="29845"/>
    <cellStyle name="20 % - Markeringsfarve3 2 9 2 3" xfId="13486"/>
    <cellStyle name="20 % - Markeringsfarve3 2 9 2 4" xfId="24844"/>
    <cellStyle name="20 % - Markeringsfarve3 2 9 3" xfId="4340"/>
    <cellStyle name="20 % - Markeringsfarve3 2 9 3 2" xfId="9325"/>
    <cellStyle name="20 % - Markeringsfarve3 2 9 3 2 2" xfId="20132"/>
    <cellStyle name="20 % - Markeringsfarve3 2 9 3 2 3" xfId="31506"/>
    <cellStyle name="20 % - Markeringsfarve3 2 9 3 3" xfId="15147"/>
    <cellStyle name="20 % - Markeringsfarve3 2 9 3 4" xfId="26505"/>
    <cellStyle name="20 % - Markeringsfarve3 2 9 4" xfId="6002"/>
    <cellStyle name="20 % - Markeringsfarve3 2 9 4 2" xfId="16810"/>
    <cellStyle name="20 % - Markeringsfarve3 2 9 4 3" xfId="28184"/>
    <cellStyle name="20 % - Markeringsfarve3 2 9 5" xfId="11825"/>
    <cellStyle name="20 % - Markeringsfarve3 2 9 6" xfId="23183"/>
    <cellStyle name="20 % - Markeringsfarve3 3" xfId="119"/>
    <cellStyle name="20 % - Markeringsfarve3 3 10" xfId="21842"/>
    <cellStyle name="20 % - Markeringsfarve3 3 11" xfId="22395"/>
    <cellStyle name="20 % - Markeringsfarve3 3 12" xfId="33215"/>
    <cellStyle name="20 % - Markeringsfarve3 3 13" xfId="33488"/>
    <cellStyle name="20 % - Markeringsfarve3 3 14" xfId="33759"/>
    <cellStyle name="20 % - Markeringsfarve3 3 2" xfId="494"/>
    <cellStyle name="20 % - Markeringsfarve3 3 2 2" xfId="1331"/>
    <cellStyle name="20 % - Markeringsfarve3 3 2 2 2" xfId="2999"/>
    <cellStyle name="20 % - Markeringsfarve3 3 2 2 2 2" xfId="7987"/>
    <cellStyle name="20 % - Markeringsfarve3 3 2 2 2 2 2" xfId="18794"/>
    <cellStyle name="20 % - Markeringsfarve3 3 2 2 2 2 3" xfId="30168"/>
    <cellStyle name="20 % - Markeringsfarve3 3 2 2 2 3" xfId="13809"/>
    <cellStyle name="20 % - Markeringsfarve3 3 2 2 2 4" xfId="25167"/>
    <cellStyle name="20 % - Markeringsfarve3 3 2 2 3" xfId="4663"/>
    <cellStyle name="20 % - Markeringsfarve3 3 2 2 3 2" xfId="9648"/>
    <cellStyle name="20 % - Markeringsfarve3 3 2 2 3 2 2" xfId="20455"/>
    <cellStyle name="20 % - Markeringsfarve3 3 2 2 3 2 3" xfId="31829"/>
    <cellStyle name="20 % - Markeringsfarve3 3 2 2 3 3" xfId="15470"/>
    <cellStyle name="20 % - Markeringsfarve3 3 2 2 3 4" xfId="26828"/>
    <cellStyle name="20 % - Markeringsfarve3 3 2 2 4" xfId="6325"/>
    <cellStyle name="20 % - Markeringsfarve3 3 2 2 4 2" xfId="17133"/>
    <cellStyle name="20 % - Markeringsfarve3 3 2 2 4 3" xfId="28507"/>
    <cellStyle name="20 % - Markeringsfarve3 3 2 2 5" xfId="12148"/>
    <cellStyle name="20 % - Markeringsfarve3 3 2 2 6" xfId="23506"/>
    <cellStyle name="20 % - Markeringsfarve3 3 2 3" xfId="2170"/>
    <cellStyle name="20 % - Markeringsfarve3 3 2 3 2" xfId="7158"/>
    <cellStyle name="20 % - Markeringsfarve3 3 2 3 2 2" xfId="17965"/>
    <cellStyle name="20 % - Markeringsfarve3 3 2 3 2 3" xfId="29339"/>
    <cellStyle name="20 % - Markeringsfarve3 3 2 3 3" xfId="12980"/>
    <cellStyle name="20 % - Markeringsfarve3 3 2 3 4" xfId="24338"/>
    <cellStyle name="20 % - Markeringsfarve3 3 2 4" xfId="3834"/>
    <cellStyle name="20 % - Markeringsfarve3 3 2 4 2" xfId="8819"/>
    <cellStyle name="20 % - Markeringsfarve3 3 2 4 2 2" xfId="19626"/>
    <cellStyle name="20 % - Markeringsfarve3 3 2 4 2 3" xfId="31000"/>
    <cellStyle name="20 % - Markeringsfarve3 3 2 4 3" xfId="14641"/>
    <cellStyle name="20 % - Markeringsfarve3 3 2 4 4" xfId="25999"/>
    <cellStyle name="20 % - Markeringsfarve3 3 2 5" xfId="5496"/>
    <cellStyle name="20 % - Markeringsfarve3 3 2 5 2" xfId="16304"/>
    <cellStyle name="20 % - Markeringsfarve3 3 2 5 3" xfId="27678"/>
    <cellStyle name="20 % - Markeringsfarve3 3 2 6" xfId="10481"/>
    <cellStyle name="20 % - Markeringsfarve3 3 2 6 2" xfId="21288"/>
    <cellStyle name="20 % - Markeringsfarve3 3 2 6 3" xfId="32662"/>
    <cellStyle name="20 % - Markeringsfarve3 3 2 7" xfId="11315"/>
    <cellStyle name="20 % - Markeringsfarve3 3 2 8" xfId="22121"/>
    <cellStyle name="20 % - Markeringsfarve3 3 2 9" xfId="22675"/>
    <cellStyle name="20 % - Markeringsfarve3 3 3" xfId="771"/>
    <cellStyle name="20 % - Markeringsfarve3 3 3 2" xfId="1605"/>
    <cellStyle name="20 % - Markeringsfarve3 3 3 2 2" xfId="3273"/>
    <cellStyle name="20 % - Markeringsfarve3 3 3 2 2 2" xfId="8261"/>
    <cellStyle name="20 % - Markeringsfarve3 3 3 2 2 2 2" xfId="19068"/>
    <cellStyle name="20 % - Markeringsfarve3 3 3 2 2 2 3" xfId="30442"/>
    <cellStyle name="20 % - Markeringsfarve3 3 3 2 2 3" xfId="14083"/>
    <cellStyle name="20 % - Markeringsfarve3 3 3 2 2 4" xfId="25441"/>
    <cellStyle name="20 % - Markeringsfarve3 3 3 2 3" xfId="4937"/>
    <cellStyle name="20 % - Markeringsfarve3 3 3 2 3 2" xfId="9922"/>
    <cellStyle name="20 % - Markeringsfarve3 3 3 2 3 2 2" xfId="20729"/>
    <cellStyle name="20 % - Markeringsfarve3 3 3 2 3 2 3" xfId="32103"/>
    <cellStyle name="20 % - Markeringsfarve3 3 3 2 3 3" xfId="15744"/>
    <cellStyle name="20 % - Markeringsfarve3 3 3 2 3 4" xfId="27102"/>
    <cellStyle name="20 % - Markeringsfarve3 3 3 2 4" xfId="6599"/>
    <cellStyle name="20 % - Markeringsfarve3 3 3 2 4 2" xfId="17407"/>
    <cellStyle name="20 % - Markeringsfarve3 3 3 2 4 3" xfId="28781"/>
    <cellStyle name="20 % - Markeringsfarve3 3 3 2 5" xfId="12422"/>
    <cellStyle name="20 % - Markeringsfarve3 3 3 2 6" xfId="23780"/>
    <cellStyle name="20 % - Markeringsfarve3 3 3 3" xfId="2442"/>
    <cellStyle name="20 % - Markeringsfarve3 3 3 3 2" xfId="7430"/>
    <cellStyle name="20 % - Markeringsfarve3 3 3 3 2 2" xfId="18237"/>
    <cellStyle name="20 % - Markeringsfarve3 3 3 3 2 3" xfId="29611"/>
    <cellStyle name="20 % - Markeringsfarve3 3 3 3 3" xfId="13252"/>
    <cellStyle name="20 % - Markeringsfarve3 3 3 3 4" xfId="24610"/>
    <cellStyle name="20 % - Markeringsfarve3 3 3 4" xfId="4106"/>
    <cellStyle name="20 % - Markeringsfarve3 3 3 4 2" xfId="9091"/>
    <cellStyle name="20 % - Markeringsfarve3 3 3 4 2 2" xfId="19898"/>
    <cellStyle name="20 % - Markeringsfarve3 3 3 4 2 3" xfId="31272"/>
    <cellStyle name="20 % - Markeringsfarve3 3 3 4 3" xfId="14913"/>
    <cellStyle name="20 % - Markeringsfarve3 3 3 4 4" xfId="26271"/>
    <cellStyle name="20 % - Markeringsfarve3 3 3 5" xfId="5768"/>
    <cellStyle name="20 % - Markeringsfarve3 3 3 5 2" xfId="16576"/>
    <cellStyle name="20 % - Markeringsfarve3 3 3 5 3" xfId="27950"/>
    <cellStyle name="20 % - Markeringsfarve3 3 3 6" xfId="10755"/>
    <cellStyle name="20 % - Markeringsfarve3 3 3 6 2" xfId="21562"/>
    <cellStyle name="20 % - Markeringsfarve3 3 3 6 3" xfId="32936"/>
    <cellStyle name="20 % - Markeringsfarve3 3 3 7" xfId="11590"/>
    <cellStyle name="20 % - Markeringsfarve3 3 3 8" xfId="22949"/>
    <cellStyle name="20 % - Markeringsfarve3 3 4" xfId="1052"/>
    <cellStyle name="20 % - Markeringsfarve3 3 4 2" xfId="2720"/>
    <cellStyle name="20 % - Markeringsfarve3 3 4 2 2" xfId="7708"/>
    <cellStyle name="20 % - Markeringsfarve3 3 4 2 2 2" xfId="18515"/>
    <cellStyle name="20 % - Markeringsfarve3 3 4 2 2 3" xfId="29889"/>
    <cellStyle name="20 % - Markeringsfarve3 3 4 2 3" xfId="13530"/>
    <cellStyle name="20 % - Markeringsfarve3 3 4 2 4" xfId="24888"/>
    <cellStyle name="20 % - Markeringsfarve3 3 4 3" xfId="4384"/>
    <cellStyle name="20 % - Markeringsfarve3 3 4 3 2" xfId="9369"/>
    <cellStyle name="20 % - Markeringsfarve3 3 4 3 2 2" xfId="20176"/>
    <cellStyle name="20 % - Markeringsfarve3 3 4 3 2 3" xfId="31550"/>
    <cellStyle name="20 % - Markeringsfarve3 3 4 3 3" xfId="15191"/>
    <cellStyle name="20 % - Markeringsfarve3 3 4 3 4" xfId="26549"/>
    <cellStyle name="20 % - Markeringsfarve3 3 4 4" xfId="6046"/>
    <cellStyle name="20 % - Markeringsfarve3 3 4 4 2" xfId="16854"/>
    <cellStyle name="20 % - Markeringsfarve3 3 4 4 3" xfId="28228"/>
    <cellStyle name="20 % - Markeringsfarve3 3 4 5" xfId="11869"/>
    <cellStyle name="20 % - Markeringsfarve3 3 4 6" xfId="23227"/>
    <cellStyle name="20 % - Markeringsfarve3 3 5" xfId="1890"/>
    <cellStyle name="20 % - Markeringsfarve3 3 5 2" xfId="6878"/>
    <cellStyle name="20 % - Markeringsfarve3 3 5 2 2" xfId="17686"/>
    <cellStyle name="20 % - Markeringsfarve3 3 5 2 3" xfId="29060"/>
    <cellStyle name="20 % - Markeringsfarve3 3 5 3" xfId="12701"/>
    <cellStyle name="20 % - Markeringsfarve3 3 5 4" xfId="24059"/>
    <cellStyle name="20 % - Markeringsfarve3 3 6" xfId="3555"/>
    <cellStyle name="20 % - Markeringsfarve3 3 6 2" xfId="8540"/>
    <cellStyle name="20 % - Markeringsfarve3 3 6 2 2" xfId="19347"/>
    <cellStyle name="20 % - Markeringsfarve3 3 6 2 3" xfId="30721"/>
    <cellStyle name="20 % - Markeringsfarve3 3 6 3" xfId="14362"/>
    <cellStyle name="20 % - Markeringsfarve3 3 6 4" xfId="25720"/>
    <cellStyle name="20 % - Markeringsfarve3 3 7" xfId="5216"/>
    <cellStyle name="20 % - Markeringsfarve3 3 7 2" xfId="16025"/>
    <cellStyle name="20 % - Markeringsfarve3 3 7 3" xfId="27399"/>
    <cellStyle name="20 % - Markeringsfarve3 3 8" xfId="10201"/>
    <cellStyle name="20 % - Markeringsfarve3 3 8 2" xfId="21008"/>
    <cellStyle name="20 % - Markeringsfarve3 3 8 3" xfId="32382"/>
    <cellStyle name="20 % - Markeringsfarve3 3 9" xfId="11035"/>
    <cellStyle name="20 % - Markeringsfarve3 4" xfId="172"/>
    <cellStyle name="20 % - Markeringsfarve3 4 10" xfId="21895"/>
    <cellStyle name="20 % - Markeringsfarve3 4 11" xfId="22448"/>
    <cellStyle name="20 % - Markeringsfarve3 4 12" xfId="33268"/>
    <cellStyle name="20 % - Markeringsfarve3 4 13" xfId="33543"/>
    <cellStyle name="20 % - Markeringsfarve3 4 14" xfId="33814"/>
    <cellStyle name="20 % - Markeringsfarve3 4 2" xfId="547"/>
    <cellStyle name="20 % - Markeringsfarve3 4 2 2" xfId="1384"/>
    <cellStyle name="20 % - Markeringsfarve3 4 2 2 2" xfId="3052"/>
    <cellStyle name="20 % - Markeringsfarve3 4 2 2 2 2" xfId="8040"/>
    <cellStyle name="20 % - Markeringsfarve3 4 2 2 2 2 2" xfId="18847"/>
    <cellStyle name="20 % - Markeringsfarve3 4 2 2 2 2 3" xfId="30221"/>
    <cellStyle name="20 % - Markeringsfarve3 4 2 2 2 3" xfId="13862"/>
    <cellStyle name="20 % - Markeringsfarve3 4 2 2 2 4" xfId="25220"/>
    <cellStyle name="20 % - Markeringsfarve3 4 2 2 3" xfId="4716"/>
    <cellStyle name="20 % - Markeringsfarve3 4 2 2 3 2" xfId="9701"/>
    <cellStyle name="20 % - Markeringsfarve3 4 2 2 3 2 2" xfId="20508"/>
    <cellStyle name="20 % - Markeringsfarve3 4 2 2 3 2 3" xfId="31882"/>
    <cellStyle name="20 % - Markeringsfarve3 4 2 2 3 3" xfId="15523"/>
    <cellStyle name="20 % - Markeringsfarve3 4 2 2 3 4" xfId="26881"/>
    <cellStyle name="20 % - Markeringsfarve3 4 2 2 4" xfId="6378"/>
    <cellStyle name="20 % - Markeringsfarve3 4 2 2 4 2" xfId="17186"/>
    <cellStyle name="20 % - Markeringsfarve3 4 2 2 4 3" xfId="28560"/>
    <cellStyle name="20 % - Markeringsfarve3 4 2 2 5" xfId="12201"/>
    <cellStyle name="20 % - Markeringsfarve3 4 2 2 6" xfId="23559"/>
    <cellStyle name="20 % - Markeringsfarve3 4 2 3" xfId="2221"/>
    <cellStyle name="20 % - Markeringsfarve3 4 2 3 2" xfId="7209"/>
    <cellStyle name="20 % - Markeringsfarve3 4 2 3 2 2" xfId="18016"/>
    <cellStyle name="20 % - Markeringsfarve3 4 2 3 2 3" xfId="29390"/>
    <cellStyle name="20 % - Markeringsfarve3 4 2 3 3" xfId="13031"/>
    <cellStyle name="20 % - Markeringsfarve3 4 2 3 4" xfId="24389"/>
    <cellStyle name="20 % - Markeringsfarve3 4 2 4" xfId="3885"/>
    <cellStyle name="20 % - Markeringsfarve3 4 2 4 2" xfId="8870"/>
    <cellStyle name="20 % - Markeringsfarve3 4 2 4 2 2" xfId="19677"/>
    <cellStyle name="20 % - Markeringsfarve3 4 2 4 2 3" xfId="31051"/>
    <cellStyle name="20 % - Markeringsfarve3 4 2 4 3" xfId="14692"/>
    <cellStyle name="20 % - Markeringsfarve3 4 2 4 4" xfId="26050"/>
    <cellStyle name="20 % - Markeringsfarve3 4 2 5" xfId="5547"/>
    <cellStyle name="20 % - Markeringsfarve3 4 2 5 2" xfId="16355"/>
    <cellStyle name="20 % - Markeringsfarve3 4 2 5 3" xfId="27729"/>
    <cellStyle name="20 % - Markeringsfarve3 4 2 6" xfId="10534"/>
    <cellStyle name="20 % - Markeringsfarve3 4 2 6 2" xfId="21341"/>
    <cellStyle name="20 % - Markeringsfarve3 4 2 6 3" xfId="32715"/>
    <cellStyle name="20 % - Markeringsfarve3 4 2 7" xfId="11368"/>
    <cellStyle name="20 % - Markeringsfarve3 4 2 8" xfId="22174"/>
    <cellStyle name="20 % - Markeringsfarve3 4 2 9" xfId="22728"/>
    <cellStyle name="20 % - Markeringsfarve3 4 3" xfId="824"/>
    <cellStyle name="20 % - Markeringsfarve3 4 3 2" xfId="1658"/>
    <cellStyle name="20 % - Markeringsfarve3 4 3 2 2" xfId="3326"/>
    <cellStyle name="20 % - Markeringsfarve3 4 3 2 2 2" xfId="8314"/>
    <cellStyle name="20 % - Markeringsfarve3 4 3 2 2 2 2" xfId="19121"/>
    <cellStyle name="20 % - Markeringsfarve3 4 3 2 2 2 3" xfId="30495"/>
    <cellStyle name="20 % - Markeringsfarve3 4 3 2 2 3" xfId="14136"/>
    <cellStyle name="20 % - Markeringsfarve3 4 3 2 2 4" xfId="25494"/>
    <cellStyle name="20 % - Markeringsfarve3 4 3 2 3" xfId="4990"/>
    <cellStyle name="20 % - Markeringsfarve3 4 3 2 3 2" xfId="9975"/>
    <cellStyle name="20 % - Markeringsfarve3 4 3 2 3 2 2" xfId="20782"/>
    <cellStyle name="20 % - Markeringsfarve3 4 3 2 3 2 3" xfId="32156"/>
    <cellStyle name="20 % - Markeringsfarve3 4 3 2 3 3" xfId="15797"/>
    <cellStyle name="20 % - Markeringsfarve3 4 3 2 3 4" xfId="27155"/>
    <cellStyle name="20 % - Markeringsfarve3 4 3 2 4" xfId="6652"/>
    <cellStyle name="20 % - Markeringsfarve3 4 3 2 4 2" xfId="17460"/>
    <cellStyle name="20 % - Markeringsfarve3 4 3 2 4 3" xfId="28834"/>
    <cellStyle name="20 % - Markeringsfarve3 4 3 2 5" xfId="12475"/>
    <cellStyle name="20 % - Markeringsfarve3 4 3 2 6" xfId="23833"/>
    <cellStyle name="20 % - Markeringsfarve3 4 3 3" xfId="2495"/>
    <cellStyle name="20 % - Markeringsfarve3 4 3 3 2" xfId="7483"/>
    <cellStyle name="20 % - Markeringsfarve3 4 3 3 2 2" xfId="18290"/>
    <cellStyle name="20 % - Markeringsfarve3 4 3 3 2 3" xfId="29664"/>
    <cellStyle name="20 % - Markeringsfarve3 4 3 3 3" xfId="13305"/>
    <cellStyle name="20 % - Markeringsfarve3 4 3 3 4" xfId="24663"/>
    <cellStyle name="20 % - Markeringsfarve3 4 3 4" xfId="4159"/>
    <cellStyle name="20 % - Markeringsfarve3 4 3 4 2" xfId="9144"/>
    <cellStyle name="20 % - Markeringsfarve3 4 3 4 2 2" xfId="19951"/>
    <cellStyle name="20 % - Markeringsfarve3 4 3 4 2 3" xfId="31325"/>
    <cellStyle name="20 % - Markeringsfarve3 4 3 4 3" xfId="14966"/>
    <cellStyle name="20 % - Markeringsfarve3 4 3 4 4" xfId="26324"/>
    <cellStyle name="20 % - Markeringsfarve3 4 3 5" xfId="5821"/>
    <cellStyle name="20 % - Markeringsfarve3 4 3 5 2" xfId="16629"/>
    <cellStyle name="20 % - Markeringsfarve3 4 3 5 3" xfId="28003"/>
    <cellStyle name="20 % - Markeringsfarve3 4 3 6" xfId="10808"/>
    <cellStyle name="20 % - Markeringsfarve3 4 3 6 2" xfId="21615"/>
    <cellStyle name="20 % - Markeringsfarve3 4 3 6 3" xfId="32989"/>
    <cellStyle name="20 % - Markeringsfarve3 4 3 7" xfId="11643"/>
    <cellStyle name="20 % - Markeringsfarve3 4 3 8" xfId="23002"/>
    <cellStyle name="20 % - Markeringsfarve3 4 4" xfId="1105"/>
    <cellStyle name="20 % - Markeringsfarve3 4 4 2" xfId="2773"/>
    <cellStyle name="20 % - Markeringsfarve3 4 4 2 2" xfId="7761"/>
    <cellStyle name="20 % - Markeringsfarve3 4 4 2 2 2" xfId="18568"/>
    <cellStyle name="20 % - Markeringsfarve3 4 4 2 2 3" xfId="29942"/>
    <cellStyle name="20 % - Markeringsfarve3 4 4 2 3" xfId="13583"/>
    <cellStyle name="20 % - Markeringsfarve3 4 4 2 4" xfId="24941"/>
    <cellStyle name="20 % - Markeringsfarve3 4 4 3" xfId="4437"/>
    <cellStyle name="20 % - Markeringsfarve3 4 4 3 2" xfId="9422"/>
    <cellStyle name="20 % - Markeringsfarve3 4 4 3 2 2" xfId="20229"/>
    <cellStyle name="20 % - Markeringsfarve3 4 4 3 2 3" xfId="31603"/>
    <cellStyle name="20 % - Markeringsfarve3 4 4 3 3" xfId="15244"/>
    <cellStyle name="20 % - Markeringsfarve3 4 4 3 4" xfId="26602"/>
    <cellStyle name="20 % - Markeringsfarve3 4 4 4" xfId="6099"/>
    <cellStyle name="20 % - Markeringsfarve3 4 4 4 2" xfId="16907"/>
    <cellStyle name="20 % - Markeringsfarve3 4 4 4 3" xfId="28281"/>
    <cellStyle name="20 % - Markeringsfarve3 4 4 5" xfId="11922"/>
    <cellStyle name="20 % - Markeringsfarve3 4 4 6" xfId="23280"/>
    <cellStyle name="20 % - Markeringsfarve3 4 5" xfId="1943"/>
    <cellStyle name="20 % - Markeringsfarve3 4 5 2" xfId="6931"/>
    <cellStyle name="20 % - Markeringsfarve3 4 5 2 2" xfId="17739"/>
    <cellStyle name="20 % - Markeringsfarve3 4 5 2 3" xfId="29113"/>
    <cellStyle name="20 % - Markeringsfarve3 4 5 3" xfId="12754"/>
    <cellStyle name="20 % - Markeringsfarve3 4 5 4" xfId="24112"/>
    <cellStyle name="20 % - Markeringsfarve3 4 6" xfId="3608"/>
    <cellStyle name="20 % - Markeringsfarve3 4 6 2" xfId="8593"/>
    <cellStyle name="20 % - Markeringsfarve3 4 6 2 2" xfId="19400"/>
    <cellStyle name="20 % - Markeringsfarve3 4 6 2 3" xfId="30774"/>
    <cellStyle name="20 % - Markeringsfarve3 4 6 3" xfId="14415"/>
    <cellStyle name="20 % - Markeringsfarve3 4 6 4" xfId="25773"/>
    <cellStyle name="20 % - Markeringsfarve3 4 7" xfId="5269"/>
    <cellStyle name="20 % - Markeringsfarve3 4 7 2" xfId="16078"/>
    <cellStyle name="20 % - Markeringsfarve3 4 7 3" xfId="27452"/>
    <cellStyle name="20 % - Markeringsfarve3 4 8" xfId="10254"/>
    <cellStyle name="20 % - Markeringsfarve3 4 8 2" xfId="21061"/>
    <cellStyle name="20 % - Markeringsfarve3 4 8 3" xfId="32435"/>
    <cellStyle name="20 % - Markeringsfarve3 4 9" xfId="11088"/>
    <cellStyle name="20 % - Markeringsfarve3 5" xfId="228"/>
    <cellStyle name="20 % - Markeringsfarve3 5 10" xfId="21950"/>
    <cellStyle name="20 % - Markeringsfarve3 5 11" xfId="22503"/>
    <cellStyle name="20 % - Markeringsfarve3 5 12" xfId="33323"/>
    <cellStyle name="20 % - Markeringsfarve3 5 13" xfId="33598"/>
    <cellStyle name="20 % - Markeringsfarve3 5 14" xfId="33869"/>
    <cellStyle name="20 % - Markeringsfarve3 5 2" xfId="602"/>
    <cellStyle name="20 % - Markeringsfarve3 5 2 2" xfId="1439"/>
    <cellStyle name="20 % - Markeringsfarve3 5 2 2 2" xfId="3107"/>
    <cellStyle name="20 % - Markeringsfarve3 5 2 2 2 2" xfId="8095"/>
    <cellStyle name="20 % - Markeringsfarve3 5 2 2 2 2 2" xfId="18902"/>
    <cellStyle name="20 % - Markeringsfarve3 5 2 2 2 2 3" xfId="30276"/>
    <cellStyle name="20 % - Markeringsfarve3 5 2 2 2 3" xfId="13917"/>
    <cellStyle name="20 % - Markeringsfarve3 5 2 2 2 4" xfId="25275"/>
    <cellStyle name="20 % - Markeringsfarve3 5 2 2 3" xfId="4771"/>
    <cellStyle name="20 % - Markeringsfarve3 5 2 2 3 2" xfId="9756"/>
    <cellStyle name="20 % - Markeringsfarve3 5 2 2 3 2 2" xfId="20563"/>
    <cellStyle name="20 % - Markeringsfarve3 5 2 2 3 2 3" xfId="31937"/>
    <cellStyle name="20 % - Markeringsfarve3 5 2 2 3 3" xfId="15578"/>
    <cellStyle name="20 % - Markeringsfarve3 5 2 2 3 4" xfId="26936"/>
    <cellStyle name="20 % - Markeringsfarve3 5 2 2 4" xfId="6433"/>
    <cellStyle name="20 % - Markeringsfarve3 5 2 2 4 2" xfId="17241"/>
    <cellStyle name="20 % - Markeringsfarve3 5 2 2 4 3" xfId="28615"/>
    <cellStyle name="20 % - Markeringsfarve3 5 2 2 5" xfId="12256"/>
    <cellStyle name="20 % - Markeringsfarve3 5 2 2 6" xfId="23614"/>
    <cellStyle name="20 % - Markeringsfarve3 5 2 3" xfId="2276"/>
    <cellStyle name="20 % - Markeringsfarve3 5 2 3 2" xfId="7264"/>
    <cellStyle name="20 % - Markeringsfarve3 5 2 3 2 2" xfId="18071"/>
    <cellStyle name="20 % - Markeringsfarve3 5 2 3 2 3" xfId="29445"/>
    <cellStyle name="20 % - Markeringsfarve3 5 2 3 3" xfId="13086"/>
    <cellStyle name="20 % - Markeringsfarve3 5 2 3 4" xfId="24444"/>
    <cellStyle name="20 % - Markeringsfarve3 5 2 4" xfId="3940"/>
    <cellStyle name="20 % - Markeringsfarve3 5 2 4 2" xfId="8925"/>
    <cellStyle name="20 % - Markeringsfarve3 5 2 4 2 2" xfId="19732"/>
    <cellStyle name="20 % - Markeringsfarve3 5 2 4 2 3" xfId="31106"/>
    <cellStyle name="20 % - Markeringsfarve3 5 2 4 3" xfId="14747"/>
    <cellStyle name="20 % - Markeringsfarve3 5 2 4 4" xfId="26105"/>
    <cellStyle name="20 % - Markeringsfarve3 5 2 5" xfId="5602"/>
    <cellStyle name="20 % - Markeringsfarve3 5 2 5 2" xfId="16410"/>
    <cellStyle name="20 % - Markeringsfarve3 5 2 5 3" xfId="27784"/>
    <cellStyle name="20 % - Markeringsfarve3 5 2 6" xfId="10589"/>
    <cellStyle name="20 % - Markeringsfarve3 5 2 6 2" xfId="21396"/>
    <cellStyle name="20 % - Markeringsfarve3 5 2 6 3" xfId="32770"/>
    <cellStyle name="20 % - Markeringsfarve3 5 2 7" xfId="11423"/>
    <cellStyle name="20 % - Markeringsfarve3 5 2 8" xfId="22229"/>
    <cellStyle name="20 % - Markeringsfarve3 5 2 9" xfId="22783"/>
    <cellStyle name="20 % - Markeringsfarve3 5 3" xfId="879"/>
    <cellStyle name="20 % - Markeringsfarve3 5 3 2" xfId="1713"/>
    <cellStyle name="20 % - Markeringsfarve3 5 3 2 2" xfId="3381"/>
    <cellStyle name="20 % - Markeringsfarve3 5 3 2 2 2" xfId="8369"/>
    <cellStyle name="20 % - Markeringsfarve3 5 3 2 2 2 2" xfId="19176"/>
    <cellStyle name="20 % - Markeringsfarve3 5 3 2 2 2 3" xfId="30550"/>
    <cellStyle name="20 % - Markeringsfarve3 5 3 2 2 3" xfId="14191"/>
    <cellStyle name="20 % - Markeringsfarve3 5 3 2 2 4" xfId="25549"/>
    <cellStyle name="20 % - Markeringsfarve3 5 3 2 3" xfId="5045"/>
    <cellStyle name="20 % - Markeringsfarve3 5 3 2 3 2" xfId="10030"/>
    <cellStyle name="20 % - Markeringsfarve3 5 3 2 3 2 2" xfId="20837"/>
    <cellStyle name="20 % - Markeringsfarve3 5 3 2 3 2 3" xfId="32211"/>
    <cellStyle name="20 % - Markeringsfarve3 5 3 2 3 3" xfId="15852"/>
    <cellStyle name="20 % - Markeringsfarve3 5 3 2 3 4" xfId="27210"/>
    <cellStyle name="20 % - Markeringsfarve3 5 3 2 4" xfId="6707"/>
    <cellStyle name="20 % - Markeringsfarve3 5 3 2 4 2" xfId="17515"/>
    <cellStyle name="20 % - Markeringsfarve3 5 3 2 4 3" xfId="28889"/>
    <cellStyle name="20 % - Markeringsfarve3 5 3 2 5" xfId="12530"/>
    <cellStyle name="20 % - Markeringsfarve3 5 3 2 6" xfId="23888"/>
    <cellStyle name="20 % - Markeringsfarve3 5 3 3" xfId="2550"/>
    <cellStyle name="20 % - Markeringsfarve3 5 3 3 2" xfId="7538"/>
    <cellStyle name="20 % - Markeringsfarve3 5 3 3 2 2" xfId="18345"/>
    <cellStyle name="20 % - Markeringsfarve3 5 3 3 2 3" xfId="29719"/>
    <cellStyle name="20 % - Markeringsfarve3 5 3 3 3" xfId="13360"/>
    <cellStyle name="20 % - Markeringsfarve3 5 3 3 4" xfId="24718"/>
    <cellStyle name="20 % - Markeringsfarve3 5 3 4" xfId="4214"/>
    <cellStyle name="20 % - Markeringsfarve3 5 3 4 2" xfId="9199"/>
    <cellStyle name="20 % - Markeringsfarve3 5 3 4 2 2" xfId="20006"/>
    <cellStyle name="20 % - Markeringsfarve3 5 3 4 2 3" xfId="31380"/>
    <cellStyle name="20 % - Markeringsfarve3 5 3 4 3" xfId="15021"/>
    <cellStyle name="20 % - Markeringsfarve3 5 3 4 4" xfId="26379"/>
    <cellStyle name="20 % - Markeringsfarve3 5 3 5" xfId="5876"/>
    <cellStyle name="20 % - Markeringsfarve3 5 3 5 2" xfId="16684"/>
    <cellStyle name="20 % - Markeringsfarve3 5 3 5 3" xfId="28058"/>
    <cellStyle name="20 % - Markeringsfarve3 5 3 6" xfId="10863"/>
    <cellStyle name="20 % - Markeringsfarve3 5 3 6 2" xfId="21670"/>
    <cellStyle name="20 % - Markeringsfarve3 5 3 6 3" xfId="33044"/>
    <cellStyle name="20 % - Markeringsfarve3 5 3 7" xfId="11698"/>
    <cellStyle name="20 % - Markeringsfarve3 5 3 8" xfId="23057"/>
    <cellStyle name="20 % - Markeringsfarve3 5 4" xfId="1160"/>
    <cellStyle name="20 % - Markeringsfarve3 5 4 2" xfId="2828"/>
    <cellStyle name="20 % - Markeringsfarve3 5 4 2 2" xfId="7816"/>
    <cellStyle name="20 % - Markeringsfarve3 5 4 2 2 2" xfId="18623"/>
    <cellStyle name="20 % - Markeringsfarve3 5 4 2 2 3" xfId="29997"/>
    <cellStyle name="20 % - Markeringsfarve3 5 4 2 3" xfId="13638"/>
    <cellStyle name="20 % - Markeringsfarve3 5 4 2 4" xfId="24996"/>
    <cellStyle name="20 % - Markeringsfarve3 5 4 3" xfId="4492"/>
    <cellStyle name="20 % - Markeringsfarve3 5 4 3 2" xfId="9477"/>
    <cellStyle name="20 % - Markeringsfarve3 5 4 3 2 2" xfId="20284"/>
    <cellStyle name="20 % - Markeringsfarve3 5 4 3 2 3" xfId="31658"/>
    <cellStyle name="20 % - Markeringsfarve3 5 4 3 3" xfId="15299"/>
    <cellStyle name="20 % - Markeringsfarve3 5 4 3 4" xfId="26657"/>
    <cellStyle name="20 % - Markeringsfarve3 5 4 4" xfId="6154"/>
    <cellStyle name="20 % - Markeringsfarve3 5 4 4 2" xfId="16962"/>
    <cellStyle name="20 % - Markeringsfarve3 5 4 4 3" xfId="28336"/>
    <cellStyle name="20 % - Markeringsfarve3 5 4 5" xfId="11977"/>
    <cellStyle name="20 % - Markeringsfarve3 5 4 6" xfId="23335"/>
    <cellStyle name="20 % - Markeringsfarve3 5 5" xfId="1998"/>
    <cellStyle name="20 % - Markeringsfarve3 5 5 2" xfId="6986"/>
    <cellStyle name="20 % - Markeringsfarve3 5 5 2 2" xfId="17794"/>
    <cellStyle name="20 % - Markeringsfarve3 5 5 2 3" xfId="29168"/>
    <cellStyle name="20 % - Markeringsfarve3 5 5 3" xfId="12809"/>
    <cellStyle name="20 % - Markeringsfarve3 5 5 4" xfId="24167"/>
    <cellStyle name="20 % - Markeringsfarve3 5 6" xfId="3663"/>
    <cellStyle name="20 % - Markeringsfarve3 5 6 2" xfId="8648"/>
    <cellStyle name="20 % - Markeringsfarve3 5 6 2 2" xfId="19455"/>
    <cellStyle name="20 % - Markeringsfarve3 5 6 2 3" xfId="30829"/>
    <cellStyle name="20 % - Markeringsfarve3 5 6 3" xfId="14470"/>
    <cellStyle name="20 % - Markeringsfarve3 5 6 4" xfId="25828"/>
    <cellStyle name="20 % - Markeringsfarve3 5 7" xfId="5324"/>
    <cellStyle name="20 % - Markeringsfarve3 5 7 2" xfId="16133"/>
    <cellStyle name="20 % - Markeringsfarve3 5 7 3" xfId="27507"/>
    <cellStyle name="20 % - Markeringsfarve3 5 8" xfId="10309"/>
    <cellStyle name="20 % - Markeringsfarve3 5 8 2" xfId="21116"/>
    <cellStyle name="20 % - Markeringsfarve3 5 8 3" xfId="32490"/>
    <cellStyle name="20 % - Markeringsfarve3 5 9" xfId="11143"/>
    <cellStyle name="20 % - Markeringsfarve3 6" xfId="283"/>
    <cellStyle name="20 % - Markeringsfarve3 6 10" xfId="22005"/>
    <cellStyle name="20 % - Markeringsfarve3 6 11" xfId="22558"/>
    <cellStyle name="20 % - Markeringsfarve3 6 12" xfId="33378"/>
    <cellStyle name="20 % - Markeringsfarve3 6 13" xfId="33653"/>
    <cellStyle name="20 % - Markeringsfarve3 6 14" xfId="33924"/>
    <cellStyle name="20 % - Markeringsfarve3 6 2" xfId="657"/>
    <cellStyle name="20 % - Markeringsfarve3 6 2 2" xfId="1494"/>
    <cellStyle name="20 % - Markeringsfarve3 6 2 2 2" xfId="3162"/>
    <cellStyle name="20 % - Markeringsfarve3 6 2 2 2 2" xfId="8150"/>
    <cellStyle name="20 % - Markeringsfarve3 6 2 2 2 2 2" xfId="18957"/>
    <cellStyle name="20 % - Markeringsfarve3 6 2 2 2 2 3" xfId="30331"/>
    <cellStyle name="20 % - Markeringsfarve3 6 2 2 2 3" xfId="13972"/>
    <cellStyle name="20 % - Markeringsfarve3 6 2 2 2 4" xfId="25330"/>
    <cellStyle name="20 % - Markeringsfarve3 6 2 2 3" xfId="4826"/>
    <cellStyle name="20 % - Markeringsfarve3 6 2 2 3 2" xfId="9811"/>
    <cellStyle name="20 % - Markeringsfarve3 6 2 2 3 2 2" xfId="20618"/>
    <cellStyle name="20 % - Markeringsfarve3 6 2 2 3 2 3" xfId="31992"/>
    <cellStyle name="20 % - Markeringsfarve3 6 2 2 3 3" xfId="15633"/>
    <cellStyle name="20 % - Markeringsfarve3 6 2 2 3 4" xfId="26991"/>
    <cellStyle name="20 % - Markeringsfarve3 6 2 2 4" xfId="6488"/>
    <cellStyle name="20 % - Markeringsfarve3 6 2 2 4 2" xfId="17296"/>
    <cellStyle name="20 % - Markeringsfarve3 6 2 2 4 3" xfId="28670"/>
    <cellStyle name="20 % - Markeringsfarve3 6 2 2 5" xfId="12311"/>
    <cellStyle name="20 % - Markeringsfarve3 6 2 2 6" xfId="23669"/>
    <cellStyle name="20 % - Markeringsfarve3 6 2 3" xfId="2331"/>
    <cellStyle name="20 % - Markeringsfarve3 6 2 3 2" xfId="7319"/>
    <cellStyle name="20 % - Markeringsfarve3 6 2 3 2 2" xfId="18126"/>
    <cellStyle name="20 % - Markeringsfarve3 6 2 3 2 3" xfId="29500"/>
    <cellStyle name="20 % - Markeringsfarve3 6 2 3 3" xfId="13141"/>
    <cellStyle name="20 % - Markeringsfarve3 6 2 3 4" xfId="24499"/>
    <cellStyle name="20 % - Markeringsfarve3 6 2 4" xfId="3995"/>
    <cellStyle name="20 % - Markeringsfarve3 6 2 4 2" xfId="8980"/>
    <cellStyle name="20 % - Markeringsfarve3 6 2 4 2 2" xfId="19787"/>
    <cellStyle name="20 % - Markeringsfarve3 6 2 4 2 3" xfId="31161"/>
    <cellStyle name="20 % - Markeringsfarve3 6 2 4 3" xfId="14802"/>
    <cellStyle name="20 % - Markeringsfarve3 6 2 4 4" xfId="26160"/>
    <cellStyle name="20 % - Markeringsfarve3 6 2 5" xfId="5657"/>
    <cellStyle name="20 % - Markeringsfarve3 6 2 5 2" xfId="16465"/>
    <cellStyle name="20 % - Markeringsfarve3 6 2 5 3" xfId="27839"/>
    <cellStyle name="20 % - Markeringsfarve3 6 2 6" xfId="10644"/>
    <cellStyle name="20 % - Markeringsfarve3 6 2 6 2" xfId="21451"/>
    <cellStyle name="20 % - Markeringsfarve3 6 2 6 3" xfId="32825"/>
    <cellStyle name="20 % - Markeringsfarve3 6 2 7" xfId="11478"/>
    <cellStyle name="20 % - Markeringsfarve3 6 2 8" xfId="22284"/>
    <cellStyle name="20 % - Markeringsfarve3 6 2 9" xfId="22838"/>
    <cellStyle name="20 % - Markeringsfarve3 6 3" xfId="934"/>
    <cellStyle name="20 % - Markeringsfarve3 6 3 2" xfId="1768"/>
    <cellStyle name="20 % - Markeringsfarve3 6 3 2 2" xfId="3436"/>
    <cellStyle name="20 % - Markeringsfarve3 6 3 2 2 2" xfId="8424"/>
    <cellStyle name="20 % - Markeringsfarve3 6 3 2 2 2 2" xfId="19231"/>
    <cellStyle name="20 % - Markeringsfarve3 6 3 2 2 2 3" xfId="30605"/>
    <cellStyle name="20 % - Markeringsfarve3 6 3 2 2 3" xfId="14246"/>
    <cellStyle name="20 % - Markeringsfarve3 6 3 2 2 4" xfId="25604"/>
    <cellStyle name="20 % - Markeringsfarve3 6 3 2 3" xfId="5100"/>
    <cellStyle name="20 % - Markeringsfarve3 6 3 2 3 2" xfId="10085"/>
    <cellStyle name="20 % - Markeringsfarve3 6 3 2 3 2 2" xfId="20892"/>
    <cellStyle name="20 % - Markeringsfarve3 6 3 2 3 2 3" xfId="32266"/>
    <cellStyle name="20 % - Markeringsfarve3 6 3 2 3 3" xfId="15907"/>
    <cellStyle name="20 % - Markeringsfarve3 6 3 2 3 4" xfId="27265"/>
    <cellStyle name="20 % - Markeringsfarve3 6 3 2 4" xfId="6762"/>
    <cellStyle name="20 % - Markeringsfarve3 6 3 2 4 2" xfId="17570"/>
    <cellStyle name="20 % - Markeringsfarve3 6 3 2 4 3" xfId="28944"/>
    <cellStyle name="20 % - Markeringsfarve3 6 3 2 5" xfId="12585"/>
    <cellStyle name="20 % - Markeringsfarve3 6 3 2 6" xfId="23943"/>
    <cellStyle name="20 % - Markeringsfarve3 6 3 3" xfId="2605"/>
    <cellStyle name="20 % - Markeringsfarve3 6 3 3 2" xfId="7593"/>
    <cellStyle name="20 % - Markeringsfarve3 6 3 3 2 2" xfId="18400"/>
    <cellStyle name="20 % - Markeringsfarve3 6 3 3 2 3" xfId="29774"/>
    <cellStyle name="20 % - Markeringsfarve3 6 3 3 3" xfId="13415"/>
    <cellStyle name="20 % - Markeringsfarve3 6 3 3 4" xfId="24773"/>
    <cellStyle name="20 % - Markeringsfarve3 6 3 4" xfId="4269"/>
    <cellStyle name="20 % - Markeringsfarve3 6 3 4 2" xfId="9254"/>
    <cellStyle name="20 % - Markeringsfarve3 6 3 4 2 2" xfId="20061"/>
    <cellStyle name="20 % - Markeringsfarve3 6 3 4 2 3" xfId="31435"/>
    <cellStyle name="20 % - Markeringsfarve3 6 3 4 3" xfId="15076"/>
    <cellStyle name="20 % - Markeringsfarve3 6 3 4 4" xfId="26434"/>
    <cellStyle name="20 % - Markeringsfarve3 6 3 5" xfId="5931"/>
    <cellStyle name="20 % - Markeringsfarve3 6 3 5 2" xfId="16739"/>
    <cellStyle name="20 % - Markeringsfarve3 6 3 5 3" xfId="28113"/>
    <cellStyle name="20 % - Markeringsfarve3 6 3 6" xfId="10918"/>
    <cellStyle name="20 % - Markeringsfarve3 6 3 6 2" xfId="21725"/>
    <cellStyle name="20 % - Markeringsfarve3 6 3 6 3" xfId="33099"/>
    <cellStyle name="20 % - Markeringsfarve3 6 3 7" xfId="11753"/>
    <cellStyle name="20 % - Markeringsfarve3 6 3 8" xfId="23112"/>
    <cellStyle name="20 % - Markeringsfarve3 6 4" xfId="1215"/>
    <cellStyle name="20 % - Markeringsfarve3 6 4 2" xfId="2883"/>
    <cellStyle name="20 % - Markeringsfarve3 6 4 2 2" xfId="7871"/>
    <cellStyle name="20 % - Markeringsfarve3 6 4 2 2 2" xfId="18678"/>
    <cellStyle name="20 % - Markeringsfarve3 6 4 2 2 3" xfId="30052"/>
    <cellStyle name="20 % - Markeringsfarve3 6 4 2 3" xfId="13693"/>
    <cellStyle name="20 % - Markeringsfarve3 6 4 2 4" xfId="25051"/>
    <cellStyle name="20 % - Markeringsfarve3 6 4 3" xfId="4547"/>
    <cellStyle name="20 % - Markeringsfarve3 6 4 3 2" xfId="9532"/>
    <cellStyle name="20 % - Markeringsfarve3 6 4 3 2 2" xfId="20339"/>
    <cellStyle name="20 % - Markeringsfarve3 6 4 3 2 3" xfId="31713"/>
    <cellStyle name="20 % - Markeringsfarve3 6 4 3 3" xfId="15354"/>
    <cellStyle name="20 % - Markeringsfarve3 6 4 3 4" xfId="26712"/>
    <cellStyle name="20 % - Markeringsfarve3 6 4 4" xfId="6209"/>
    <cellStyle name="20 % - Markeringsfarve3 6 4 4 2" xfId="17017"/>
    <cellStyle name="20 % - Markeringsfarve3 6 4 4 3" xfId="28391"/>
    <cellStyle name="20 % - Markeringsfarve3 6 4 5" xfId="12032"/>
    <cellStyle name="20 % - Markeringsfarve3 6 4 6" xfId="23390"/>
    <cellStyle name="20 % - Markeringsfarve3 6 5" xfId="2053"/>
    <cellStyle name="20 % - Markeringsfarve3 6 5 2" xfId="7041"/>
    <cellStyle name="20 % - Markeringsfarve3 6 5 2 2" xfId="17849"/>
    <cellStyle name="20 % - Markeringsfarve3 6 5 2 3" xfId="29223"/>
    <cellStyle name="20 % - Markeringsfarve3 6 5 3" xfId="12864"/>
    <cellStyle name="20 % - Markeringsfarve3 6 5 4" xfId="24222"/>
    <cellStyle name="20 % - Markeringsfarve3 6 6" xfId="3718"/>
    <cellStyle name="20 % - Markeringsfarve3 6 6 2" xfId="8703"/>
    <cellStyle name="20 % - Markeringsfarve3 6 6 2 2" xfId="19510"/>
    <cellStyle name="20 % - Markeringsfarve3 6 6 2 3" xfId="30884"/>
    <cellStyle name="20 % - Markeringsfarve3 6 6 3" xfId="14525"/>
    <cellStyle name="20 % - Markeringsfarve3 6 6 4" xfId="25883"/>
    <cellStyle name="20 % - Markeringsfarve3 6 7" xfId="5379"/>
    <cellStyle name="20 % - Markeringsfarve3 6 7 2" xfId="16188"/>
    <cellStyle name="20 % - Markeringsfarve3 6 7 3" xfId="27562"/>
    <cellStyle name="20 % - Markeringsfarve3 6 8" xfId="10364"/>
    <cellStyle name="20 % - Markeringsfarve3 6 8 2" xfId="21171"/>
    <cellStyle name="20 % - Markeringsfarve3 6 8 3" xfId="32545"/>
    <cellStyle name="20 % - Markeringsfarve3 6 9" xfId="11198"/>
    <cellStyle name="20 % - Markeringsfarve3 7" xfId="439"/>
    <cellStyle name="20 % - Markeringsfarve3 7 2" xfId="1276"/>
    <cellStyle name="20 % - Markeringsfarve3 7 2 2" xfId="2944"/>
    <cellStyle name="20 % - Markeringsfarve3 7 2 2 2" xfId="7932"/>
    <cellStyle name="20 % - Markeringsfarve3 7 2 2 2 2" xfId="18739"/>
    <cellStyle name="20 % - Markeringsfarve3 7 2 2 2 3" xfId="30113"/>
    <cellStyle name="20 % - Markeringsfarve3 7 2 2 3" xfId="13754"/>
    <cellStyle name="20 % - Markeringsfarve3 7 2 2 4" xfId="25112"/>
    <cellStyle name="20 % - Markeringsfarve3 7 2 3" xfId="4608"/>
    <cellStyle name="20 % - Markeringsfarve3 7 2 3 2" xfId="9593"/>
    <cellStyle name="20 % - Markeringsfarve3 7 2 3 2 2" xfId="20400"/>
    <cellStyle name="20 % - Markeringsfarve3 7 2 3 2 3" xfId="31774"/>
    <cellStyle name="20 % - Markeringsfarve3 7 2 3 3" xfId="15415"/>
    <cellStyle name="20 % - Markeringsfarve3 7 2 3 4" xfId="26773"/>
    <cellStyle name="20 % - Markeringsfarve3 7 2 4" xfId="6270"/>
    <cellStyle name="20 % - Markeringsfarve3 7 2 4 2" xfId="17078"/>
    <cellStyle name="20 % - Markeringsfarve3 7 2 4 3" xfId="28452"/>
    <cellStyle name="20 % - Markeringsfarve3 7 2 5" xfId="12093"/>
    <cellStyle name="20 % - Markeringsfarve3 7 2 6" xfId="23451"/>
    <cellStyle name="20 % - Markeringsfarve3 7 3" xfId="2115"/>
    <cellStyle name="20 % - Markeringsfarve3 7 3 2" xfId="7103"/>
    <cellStyle name="20 % - Markeringsfarve3 7 3 2 2" xfId="17910"/>
    <cellStyle name="20 % - Markeringsfarve3 7 3 2 3" xfId="29284"/>
    <cellStyle name="20 % - Markeringsfarve3 7 3 3" xfId="12925"/>
    <cellStyle name="20 % - Markeringsfarve3 7 3 4" xfId="24283"/>
    <cellStyle name="20 % - Markeringsfarve3 7 4" xfId="3779"/>
    <cellStyle name="20 % - Markeringsfarve3 7 4 2" xfId="8764"/>
    <cellStyle name="20 % - Markeringsfarve3 7 4 2 2" xfId="19571"/>
    <cellStyle name="20 % - Markeringsfarve3 7 4 2 3" xfId="30945"/>
    <cellStyle name="20 % - Markeringsfarve3 7 4 3" xfId="14586"/>
    <cellStyle name="20 % - Markeringsfarve3 7 4 4" xfId="25944"/>
    <cellStyle name="20 % - Markeringsfarve3 7 5" xfId="5441"/>
    <cellStyle name="20 % - Markeringsfarve3 7 5 2" xfId="16249"/>
    <cellStyle name="20 % - Markeringsfarve3 7 5 3" xfId="27623"/>
    <cellStyle name="20 % - Markeringsfarve3 7 6" xfId="10453"/>
    <cellStyle name="20 % - Markeringsfarve3 7 6 2" xfId="21260"/>
    <cellStyle name="20 % - Markeringsfarve3 7 6 3" xfId="32634"/>
    <cellStyle name="20 % - Markeringsfarve3 7 7" xfId="11260"/>
    <cellStyle name="20 % - Markeringsfarve3 7 8" xfId="22066"/>
    <cellStyle name="20 % - Markeringsfarve3 7 9" xfId="22620"/>
    <cellStyle name="20 % - Markeringsfarve3 8" xfId="716"/>
    <cellStyle name="20 % - Markeringsfarve3 8 2" xfId="1550"/>
    <cellStyle name="20 % - Markeringsfarve3 8 2 2" xfId="3218"/>
    <cellStyle name="20 % - Markeringsfarve3 8 2 2 2" xfId="8206"/>
    <cellStyle name="20 % - Markeringsfarve3 8 2 2 2 2" xfId="19013"/>
    <cellStyle name="20 % - Markeringsfarve3 8 2 2 2 3" xfId="30387"/>
    <cellStyle name="20 % - Markeringsfarve3 8 2 2 3" xfId="14028"/>
    <cellStyle name="20 % - Markeringsfarve3 8 2 2 4" xfId="25386"/>
    <cellStyle name="20 % - Markeringsfarve3 8 2 3" xfId="4882"/>
    <cellStyle name="20 % - Markeringsfarve3 8 2 3 2" xfId="9867"/>
    <cellStyle name="20 % - Markeringsfarve3 8 2 3 2 2" xfId="20674"/>
    <cellStyle name="20 % - Markeringsfarve3 8 2 3 2 3" xfId="32048"/>
    <cellStyle name="20 % - Markeringsfarve3 8 2 3 3" xfId="15689"/>
    <cellStyle name="20 % - Markeringsfarve3 8 2 3 4" xfId="27047"/>
    <cellStyle name="20 % - Markeringsfarve3 8 2 4" xfId="6544"/>
    <cellStyle name="20 % - Markeringsfarve3 8 2 4 2" xfId="17352"/>
    <cellStyle name="20 % - Markeringsfarve3 8 2 4 3" xfId="28726"/>
    <cellStyle name="20 % - Markeringsfarve3 8 2 5" xfId="12367"/>
    <cellStyle name="20 % - Markeringsfarve3 8 2 6" xfId="23725"/>
    <cellStyle name="20 % - Markeringsfarve3 8 3" xfId="2387"/>
    <cellStyle name="20 % - Markeringsfarve3 8 3 2" xfId="7375"/>
    <cellStyle name="20 % - Markeringsfarve3 8 3 2 2" xfId="18182"/>
    <cellStyle name="20 % - Markeringsfarve3 8 3 2 3" xfId="29556"/>
    <cellStyle name="20 % - Markeringsfarve3 8 3 3" xfId="13197"/>
    <cellStyle name="20 % - Markeringsfarve3 8 3 4" xfId="24555"/>
    <cellStyle name="20 % - Markeringsfarve3 8 4" xfId="4051"/>
    <cellStyle name="20 % - Markeringsfarve3 8 4 2" xfId="9036"/>
    <cellStyle name="20 % - Markeringsfarve3 8 4 2 2" xfId="19843"/>
    <cellStyle name="20 % - Markeringsfarve3 8 4 2 3" xfId="31217"/>
    <cellStyle name="20 % - Markeringsfarve3 8 4 3" xfId="14858"/>
    <cellStyle name="20 % - Markeringsfarve3 8 4 4" xfId="26216"/>
    <cellStyle name="20 % - Markeringsfarve3 8 5" xfId="5713"/>
    <cellStyle name="20 % - Markeringsfarve3 8 5 2" xfId="16521"/>
    <cellStyle name="20 % - Markeringsfarve3 8 5 3" xfId="27895"/>
    <cellStyle name="20 % - Markeringsfarve3 8 6" xfId="10700"/>
    <cellStyle name="20 % - Markeringsfarve3 8 6 2" xfId="21507"/>
    <cellStyle name="20 % - Markeringsfarve3 8 6 3" xfId="32881"/>
    <cellStyle name="20 % - Markeringsfarve3 8 7" xfId="11535"/>
    <cellStyle name="20 % - Markeringsfarve3 8 8" xfId="22894"/>
    <cellStyle name="20 % - Markeringsfarve3 9" xfId="997"/>
    <cellStyle name="20 % - Markeringsfarve3 9 2" xfId="2665"/>
    <cellStyle name="20 % - Markeringsfarve3 9 2 2" xfId="7653"/>
    <cellStyle name="20 % - Markeringsfarve3 9 2 2 2" xfId="18460"/>
    <cellStyle name="20 % - Markeringsfarve3 9 2 2 3" xfId="29834"/>
    <cellStyle name="20 % - Markeringsfarve3 9 2 3" xfId="13475"/>
    <cellStyle name="20 % - Markeringsfarve3 9 2 4" xfId="24833"/>
    <cellStyle name="20 % - Markeringsfarve3 9 3" xfId="4329"/>
    <cellStyle name="20 % - Markeringsfarve3 9 3 2" xfId="9314"/>
    <cellStyle name="20 % - Markeringsfarve3 9 3 2 2" xfId="20121"/>
    <cellStyle name="20 % - Markeringsfarve3 9 3 2 3" xfId="31495"/>
    <cellStyle name="20 % - Markeringsfarve3 9 3 3" xfId="15136"/>
    <cellStyle name="20 % - Markeringsfarve3 9 3 4" xfId="26494"/>
    <cellStyle name="20 % - Markeringsfarve3 9 4" xfId="5991"/>
    <cellStyle name="20 % - Markeringsfarve3 9 4 2" xfId="16799"/>
    <cellStyle name="20 % - Markeringsfarve3 9 4 3" xfId="28173"/>
    <cellStyle name="20 % - Markeringsfarve3 9 5" xfId="11814"/>
    <cellStyle name="20 % - Markeringsfarve3 9 6" xfId="23172"/>
    <cellStyle name="20 % - Markeringsfarve4 10" xfId="1834"/>
    <cellStyle name="20 % - Markeringsfarve4 10 2" xfId="6825"/>
    <cellStyle name="20 % - Markeringsfarve4 10 2 2" xfId="17633"/>
    <cellStyle name="20 % - Markeringsfarve4 10 2 3" xfId="29007"/>
    <cellStyle name="20 % - Markeringsfarve4 10 3" xfId="12648"/>
    <cellStyle name="20 % - Markeringsfarve4 10 4" xfId="24006"/>
    <cellStyle name="20 % - Markeringsfarve4 11" xfId="3502"/>
    <cellStyle name="20 % - Markeringsfarve4 11 2" xfId="8487"/>
    <cellStyle name="20 % - Markeringsfarve4 11 2 2" xfId="19294"/>
    <cellStyle name="20 % - Markeringsfarve4 11 2 3" xfId="30668"/>
    <cellStyle name="20 % - Markeringsfarve4 11 3" xfId="14309"/>
    <cellStyle name="20 % - Markeringsfarve4 11 4" xfId="25667"/>
    <cellStyle name="20 % - Markeringsfarve4 12" xfId="5163"/>
    <cellStyle name="20 % - Markeringsfarve4 12 2" xfId="15972"/>
    <cellStyle name="20 % - Markeringsfarve4 12 3" xfId="27346"/>
    <cellStyle name="20 % - Markeringsfarve4 13" xfId="10148"/>
    <cellStyle name="20 % - Markeringsfarve4 13 2" xfId="20955"/>
    <cellStyle name="20 % - Markeringsfarve4 13 3" xfId="32329"/>
    <cellStyle name="20 % - Markeringsfarve4 14" xfId="10982"/>
    <cellStyle name="20 % - Markeringsfarve4 15" xfId="21789"/>
    <cellStyle name="20 % - Markeringsfarve4 16" xfId="22342"/>
    <cellStyle name="20 % - Markeringsfarve4 17" xfId="33162"/>
    <cellStyle name="20 % - Markeringsfarve4 17 2" xfId="34059"/>
    <cellStyle name="20 % - Markeringsfarve4 18" xfId="33469"/>
    <cellStyle name="20 % - Markeringsfarve4 18 2" xfId="34016"/>
    <cellStyle name="20 % - Markeringsfarve4 19" xfId="33740"/>
    <cellStyle name="20 % - Markeringsfarve4 2" xfId="55"/>
    <cellStyle name="20 % - Markeringsfarve4 2 10" xfId="1844"/>
    <cellStyle name="20 % - Markeringsfarve4 2 10 2" xfId="6835"/>
    <cellStyle name="20 % - Markeringsfarve4 2 10 2 2" xfId="17643"/>
    <cellStyle name="20 % - Markeringsfarve4 2 10 2 3" xfId="29017"/>
    <cellStyle name="20 % - Markeringsfarve4 2 10 3" xfId="12658"/>
    <cellStyle name="20 % - Markeringsfarve4 2 10 4" xfId="24016"/>
    <cellStyle name="20 % - Markeringsfarve4 2 11" xfId="3512"/>
    <cellStyle name="20 % - Markeringsfarve4 2 11 2" xfId="8497"/>
    <cellStyle name="20 % - Markeringsfarve4 2 11 2 2" xfId="19304"/>
    <cellStyle name="20 % - Markeringsfarve4 2 11 2 3" xfId="30678"/>
    <cellStyle name="20 % - Markeringsfarve4 2 11 3" xfId="14319"/>
    <cellStyle name="20 % - Markeringsfarve4 2 11 4" xfId="25677"/>
    <cellStyle name="20 % - Markeringsfarve4 2 12" xfId="5173"/>
    <cellStyle name="20 % - Markeringsfarve4 2 12 2" xfId="15982"/>
    <cellStyle name="20 % - Markeringsfarve4 2 12 3" xfId="27356"/>
    <cellStyle name="20 % - Markeringsfarve4 2 13" xfId="10158"/>
    <cellStyle name="20 % - Markeringsfarve4 2 13 2" xfId="20965"/>
    <cellStyle name="20 % - Markeringsfarve4 2 13 3" xfId="32339"/>
    <cellStyle name="20 % - Markeringsfarve4 2 14" xfId="10992"/>
    <cellStyle name="20 % - Markeringsfarve4 2 15" xfId="21799"/>
    <cellStyle name="20 % - Markeringsfarve4 2 16" xfId="22352"/>
    <cellStyle name="20 % - Markeringsfarve4 2 17" xfId="33172"/>
    <cellStyle name="20 % - Markeringsfarve4 2 18" xfId="33433"/>
    <cellStyle name="20 % - Markeringsfarve4 2 19" xfId="33704"/>
    <cellStyle name="20 % - Markeringsfarve4 2 2" xfId="80"/>
    <cellStyle name="20 % - Markeringsfarve4 2 2 10" xfId="3531"/>
    <cellStyle name="20 % - Markeringsfarve4 2 2 10 2" xfId="8516"/>
    <cellStyle name="20 % - Markeringsfarve4 2 2 10 2 2" xfId="19323"/>
    <cellStyle name="20 % - Markeringsfarve4 2 2 10 2 3" xfId="30697"/>
    <cellStyle name="20 % - Markeringsfarve4 2 2 10 3" xfId="14338"/>
    <cellStyle name="20 % - Markeringsfarve4 2 2 10 4" xfId="25696"/>
    <cellStyle name="20 % - Markeringsfarve4 2 2 11" xfId="5192"/>
    <cellStyle name="20 % - Markeringsfarve4 2 2 11 2" xfId="16001"/>
    <cellStyle name="20 % - Markeringsfarve4 2 2 11 3" xfId="27375"/>
    <cellStyle name="20 % - Markeringsfarve4 2 2 12" xfId="10176"/>
    <cellStyle name="20 % - Markeringsfarve4 2 2 12 2" xfId="20983"/>
    <cellStyle name="20 % - Markeringsfarve4 2 2 12 3" xfId="32357"/>
    <cellStyle name="20 % - Markeringsfarve4 2 2 13" xfId="11010"/>
    <cellStyle name="20 % - Markeringsfarve4 2 2 14" xfId="21817"/>
    <cellStyle name="20 % - Markeringsfarve4 2 2 15" xfId="22370"/>
    <cellStyle name="20 % - Markeringsfarve4 2 2 16" xfId="33190"/>
    <cellStyle name="20 % - Markeringsfarve4 2 2 17" xfId="33459"/>
    <cellStyle name="20 % - Markeringsfarve4 2 2 18" xfId="33730"/>
    <cellStyle name="20 % - Markeringsfarve4 2 2 2" xfId="148"/>
    <cellStyle name="20 % - Markeringsfarve4 2 2 2 10" xfId="21871"/>
    <cellStyle name="20 % - Markeringsfarve4 2 2 2 11" xfId="22424"/>
    <cellStyle name="20 % - Markeringsfarve4 2 2 2 12" xfId="33244"/>
    <cellStyle name="20 % - Markeringsfarve4 2 2 2 13" xfId="33519"/>
    <cellStyle name="20 % - Markeringsfarve4 2 2 2 14" xfId="33790"/>
    <cellStyle name="20 % - Markeringsfarve4 2 2 2 2" xfId="523"/>
    <cellStyle name="20 % - Markeringsfarve4 2 2 2 2 2" xfId="1360"/>
    <cellStyle name="20 % - Markeringsfarve4 2 2 2 2 2 2" xfId="3028"/>
    <cellStyle name="20 % - Markeringsfarve4 2 2 2 2 2 2 2" xfId="8016"/>
    <cellStyle name="20 % - Markeringsfarve4 2 2 2 2 2 2 2 2" xfId="18823"/>
    <cellStyle name="20 % - Markeringsfarve4 2 2 2 2 2 2 2 3" xfId="30197"/>
    <cellStyle name="20 % - Markeringsfarve4 2 2 2 2 2 2 3" xfId="13838"/>
    <cellStyle name="20 % - Markeringsfarve4 2 2 2 2 2 2 4" xfId="25196"/>
    <cellStyle name="20 % - Markeringsfarve4 2 2 2 2 2 3" xfId="4692"/>
    <cellStyle name="20 % - Markeringsfarve4 2 2 2 2 2 3 2" xfId="9677"/>
    <cellStyle name="20 % - Markeringsfarve4 2 2 2 2 2 3 2 2" xfId="20484"/>
    <cellStyle name="20 % - Markeringsfarve4 2 2 2 2 2 3 2 3" xfId="31858"/>
    <cellStyle name="20 % - Markeringsfarve4 2 2 2 2 2 3 3" xfId="15499"/>
    <cellStyle name="20 % - Markeringsfarve4 2 2 2 2 2 3 4" xfId="26857"/>
    <cellStyle name="20 % - Markeringsfarve4 2 2 2 2 2 4" xfId="6354"/>
    <cellStyle name="20 % - Markeringsfarve4 2 2 2 2 2 4 2" xfId="17162"/>
    <cellStyle name="20 % - Markeringsfarve4 2 2 2 2 2 4 3" xfId="28536"/>
    <cellStyle name="20 % - Markeringsfarve4 2 2 2 2 2 5" xfId="12177"/>
    <cellStyle name="20 % - Markeringsfarve4 2 2 2 2 2 6" xfId="23535"/>
    <cellStyle name="20 % - Markeringsfarve4 2 2 2 2 3" xfId="2197"/>
    <cellStyle name="20 % - Markeringsfarve4 2 2 2 2 3 2" xfId="7185"/>
    <cellStyle name="20 % - Markeringsfarve4 2 2 2 2 3 2 2" xfId="17992"/>
    <cellStyle name="20 % - Markeringsfarve4 2 2 2 2 3 2 3" xfId="29366"/>
    <cellStyle name="20 % - Markeringsfarve4 2 2 2 2 3 3" xfId="13007"/>
    <cellStyle name="20 % - Markeringsfarve4 2 2 2 2 3 4" xfId="24365"/>
    <cellStyle name="20 % - Markeringsfarve4 2 2 2 2 4" xfId="3861"/>
    <cellStyle name="20 % - Markeringsfarve4 2 2 2 2 4 2" xfId="8846"/>
    <cellStyle name="20 % - Markeringsfarve4 2 2 2 2 4 2 2" xfId="19653"/>
    <cellStyle name="20 % - Markeringsfarve4 2 2 2 2 4 2 3" xfId="31027"/>
    <cellStyle name="20 % - Markeringsfarve4 2 2 2 2 4 3" xfId="14668"/>
    <cellStyle name="20 % - Markeringsfarve4 2 2 2 2 4 4" xfId="26026"/>
    <cellStyle name="20 % - Markeringsfarve4 2 2 2 2 5" xfId="5523"/>
    <cellStyle name="20 % - Markeringsfarve4 2 2 2 2 5 2" xfId="16331"/>
    <cellStyle name="20 % - Markeringsfarve4 2 2 2 2 5 3" xfId="27705"/>
    <cellStyle name="20 % - Markeringsfarve4 2 2 2 2 6" xfId="10510"/>
    <cellStyle name="20 % - Markeringsfarve4 2 2 2 2 6 2" xfId="21317"/>
    <cellStyle name="20 % - Markeringsfarve4 2 2 2 2 6 3" xfId="32691"/>
    <cellStyle name="20 % - Markeringsfarve4 2 2 2 2 7" xfId="11344"/>
    <cellStyle name="20 % - Markeringsfarve4 2 2 2 2 8" xfId="22150"/>
    <cellStyle name="20 % - Markeringsfarve4 2 2 2 2 9" xfId="22704"/>
    <cellStyle name="20 % - Markeringsfarve4 2 2 2 3" xfId="800"/>
    <cellStyle name="20 % - Markeringsfarve4 2 2 2 3 2" xfId="1634"/>
    <cellStyle name="20 % - Markeringsfarve4 2 2 2 3 2 2" xfId="3302"/>
    <cellStyle name="20 % - Markeringsfarve4 2 2 2 3 2 2 2" xfId="8290"/>
    <cellStyle name="20 % - Markeringsfarve4 2 2 2 3 2 2 2 2" xfId="19097"/>
    <cellStyle name="20 % - Markeringsfarve4 2 2 2 3 2 2 2 3" xfId="30471"/>
    <cellStyle name="20 % - Markeringsfarve4 2 2 2 3 2 2 3" xfId="14112"/>
    <cellStyle name="20 % - Markeringsfarve4 2 2 2 3 2 2 4" xfId="25470"/>
    <cellStyle name="20 % - Markeringsfarve4 2 2 2 3 2 3" xfId="4966"/>
    <cellStyle name="20 % - Markeringsfarve4 2 2 2 3 2 3 2" xfId="9951"/>
    <cellStyle name="20 % - Markeringsfarve4 2 2 2 3 2 3 2 2" xfId="20758"/>
    <cellStyle name="20 % - Markeringsfarve4 2 2 2 3 2 3 2 3" xfId="32132"/>
    <cellStyle name="20 % - Markeringsfarve4 2 2 2 3 2 3 3" xfId="15773"/>
    <cellStyle name="20 % - Markeringsfarve4 2 2 2 3 2 3 4" xfId="27131"/>
    <cellStyle name="20 % - Markeringsfarve4 2 2 2 3 2 4" xfId="6628"/>
    <cellStyle name="20 % - Markeringsfarve4 2 2 2 3 2 4 2" xfId="17436"/>
    <cellStyle name="20 % - Markeringsfarve4 2 2 2 3 2 4 3" xfId="28810"/>
    <cellStyle name="20 % - Markeringsfarve4 2 2 2 3 2 5" xfId="12451"/>
    <cellStyle name="20 % - Markeringsfarve4 2 2 2 3 2 6" xfId="23809"/>
    <cellStyle name="20 % - Markeringsfarve4 2 2 2 3 3" xfId="2471"/>
    <cellStyle name="20 % - Markeringsfarve4 2 2 2 3 3 2" xfId="7459"/>
    <cellStyle name="20 % - Markeringsfarve4 2 2 2 3 3 2 2" xfId="18266"/>
    <cellStyle name="20 % - Markeringsfarve4 2 2 2 3 3 2 3" xfId="29640"/>
    <cellStyle name="20 % - Markeringsfarve4 2 2 2 3 3 3" xfId="13281"/>
    <cellStyle name="20 % - Markeringsfarve4 2 2 2 3 3 4" xfId="24639"/>
    <cellStyle name="20 % - Markeringsfarve4 2 2 2 3 4" xfId="4135"/>
    <cellStyle name="20 % - Markeringsfarve4 2 2 2 3 4 2" xfId="9120"/>
    <cellStyle name="20 % - Markeringsfarve4 2 2 2 3 4 2 2" xfId="19927"/>
    <cellStyle name="20 % - Markeringsfarve4 2 2 2 3 4 2 3" xfId="31301"/>
    <cellStyle name="20 % - Markeringsfarve4 2 2 2 3 4 3" xfId="14942"/>
    <cellStyle name="20 % - Markeringsfarve4 2 2 2 3 4 4" xfId="26300"/>
    <cellStyle name="20 % - Markeringsfarve4 2 2 2 3 5" xfId="5797"/>
    <cellStyle name="20 % - Markeringsfarve4 2 2 2 3 5 2" xfId="16605"/>
    <cellStyle name="20 % - Markeringsfarve4 2 2 2 3 5 3" xfId="27979"/>
    <cellStyle name="20 % - Markeringsfarve4 2 2 2 3 6" xfId="10784"/>
    <cellStyle name="20 % - Markeringsfarve4 2 2 2 3 6 2" xfId="21591"/>
    <cellStyle name="20 % - Markeringsfarve4 2 2 2 3 6 3" xfId="32965"/>
    <cellStyle name="20 % - Markeringsfarve4 2 2 2 3 7" xfId="11619"/>
    <cellStyle name="20 % - Markeringsfarve4 2 2 2 3 8" xfId="22978"/>
    <cellStyle name="20 % - Markeringsfarve4 2 2 2 4" xfId="1081"/>
    <cellStyle name="20 % - Markeringsfarve4 2 2 2 4 2" xfId="2749"/>
    <cellStyle name="20 % - Markeringsfarve4 2 2 2 4 2 2" xfId="7737"/>
    <cellStyle name="20 % - Markeringsfarve4 2 2 2 4 2 2 2" xfId="18544"/>
    <cellStyle name="20 % - Markeringsfarve4 2 2 2 4 2 2 3" xfId="29918"/>
    <cellStyle name="20 % - Markeringsfarve4 2 2 2 4 2 3" xfId="13559"/>
    <cellStyle name="20 % - Markeringsfarve4 2 2 2 4 2 4" xfId="24917"/>
    <cellStyle name="20 % - Markeringsfarve4 2 2 2 4 3" xfId="4413"/>
    <cellStyle name="20 % - Markeringsfarve4 2 2 2 4 3 2" xfId="9398"/>
    <cellStyle name="20 % - Markeringsfarve4 2 2 2 4 3 2 2" xfId="20205"/>
    <cellStyle name="20 % - Markeringsfarve4 2 2 2 4 3 2 3" xfId="31579"/>
    <cellStyle name="20 % - Markeringsfarve4 2 2 2 4 3 3" xfId="15220"/>
    <cellStyle name="20 % - Markeringsfarve4 2 2 2 4 3 4" xfId="26578"/>
    <cellStyle name="20 % - Markeringsfarve4 2 2 2 4 4" xfId="6075"/>
    <cellStyle name="20 % - Markeringsfarve4 2 2 2 4 4 2" xfId="16883"/>
    <cellStyle name="20 % - Markeringsfarve4 2 2 2 4 4 3" xfId="28257"/>
    <cellStyle name="20 % - Markeringsfarve4 2 2 2 4 5" xfId="11898"/>
    <cellStyle name="20 % - Markeringsfarve4 2 2 2 4 6" xfId="23256"/>
    <cellStyle name="20 % - Markeringsfarve4 2 2 2 5" xfId="1919"/>
    <cellStyle name="20 % - Markeringsfarve4 2 2 2 5 2" xfId="6907"/>
    <cellStyle name="20 % - Markeringsfarve4 2 2 2 5 2 2" xfId="17715"/>
    <cellStyle name="20 % - Markeringsfarve4 2 2 2 5 2 3" xfId="29089"/>
    <cellStyle name="20 % - Markeringsfarve4 2 2 2 5 3" xfId="12730"/>
    <cellStyle name="20 % - Markeringsfarve4 2 2 2 5 4" xfId="24088"/>
    <cellStyle name="20 % - Markeringsfarve4 2 2 2 6" xfId="3584"/>
    <cellStyle name="20 % - Markeringsfarve4 2 2 2 6 2" xfId="8569"/>
    <cellStyle name="20 % - Markeringsfarve4 2 2 2 6 2 2" xfId="19376"/>
    <cellStyle name="20 % - Markeringsfarve4 2 2 2 6 2 3" xfId="30750"/>
    <cellStyle name="20 % - Markeringsfarve4 2 2 2 6 3" xfId="14391"/>
    <cellStyle name="20 % - Markeringsfarve4 2 2 2 6 4" xfId="25749"/>
    <cellStyle name="20 % - Markeringsfarve4 2 2 2 7" xfId="5245"/>
    <cellStyle name="20 % - Markeringsfarve4 2 2 2 7 2" xfId="16054"/>
    <cellStyle name="20 % - Markeringsfarve4 2 2 2 7 3" xfId="27428"/>
    <cellStyle name="20 % - Markeringsfarve4 2 2 2 8" xfId="10230"/>
    <cellStyle name="20 % - Markeringsfarve4 2 2 2 8 2" xfId="21037"/>
    <cellStyle name="20 % - Markeringsfarve4 2 2 2 8 3" xfId="32411"/>
    <cellStyle name="20 % - Markeringsfarve4 2 2 2 9" xfId="11064"/>
    <cellStyle name="20 % - Markeringsfarve4 2 2 3" xfId="203"/>
    <cellStyle name="20 % - Markeringsfarve4 2 2 3 10" xfId="21925"/>
    <cellStyle name="20 % - Markeringsfarve4 2 2 3 11" xfId="22478"/>
    <cellStyle name="20 % - Markeringsfarve4 2 2 3 12" xfId="33298"/>
    <cellStyle name="20 % - Markeringsfarve4 2 2 3 13" xfId="33573"/>
    <cellStyle name="20 % - Markeringsfarve4 2 2 3 14" xfId="33844"/>
    <cellStyle name="20 % - Markeringsfarve4 2 2 3 2" xfId="577"/>
    <cellStyle name="20 % - Markeringsfarve4 2 2 3 2 2" xfId="1414"/>
    <cellStyle name="20 % - Markeringsfarve4 2 2 3 2 2 2" xfId="3082"/>
    <cellStyle name="20 % - Markeringsfarve4 2 2 3 2 2 2 2" xfId="8070"/>
    <cellStyle name="20 % - Markeringsfarve4 2 2 3 2 2 2 2 2" xfId="18877"/>
    <cellStyle name="20 % - Markeringsfarve4 2 2 3 2 2 2 2 3" xfId="30251"/>
    <cellStyle name="20 % - Markeringsfarve4 2 2 3 2 2 2 3" xfId="13892"/>
    <cellStyle name="20 % - Markeringsfarve4 2 2 3 2 2 2 4" xfId="25250"/>
    <cellStyle name="20 % - Markeringsfarve4 2 2 3 2 2 3" xfId="4746"/>
    <cellStyle name="20 % - Markeringsfarve4 2 2 3 2 2 3 2" xfId="9731"/>
    <cellStyle name="20 % - Markeringsfarve4 2 2 3 2 2 3 2 2" xfId="20538"/>
    <cellStyle name="20 % - Markeringsfarve4 2 2 3 2 2 3 2 3" xfId="31912"/>
    <cellStyle name="20 % - Markeringsfarve4 2 2 3 2 2 3 3" xfId="15553"/>
    <cellStyle name="20 % - Markeringsfarve4 2 2 3 2 2 3 4" xfId="26911"/>
    <cellStyle name="20 % - Markeringsfarve4 2 2 3 2 2 4" xfId="6408"/>
    <cellStyle name="20 % - Markeringsfarve4 2 2 3 2 2 4 2" xfId="17216"/>
    <cellStyle name="20 % - Markeringsfarve4 2 2 3 2 2 4 3" xfId="28590"/>
    <cellStyle name="20 % - Markeringsfarve4 2 2 3 2 2 5" xfId="12231"/>
    <cellStyle name="20 % - Markeringsfarve4 2 2 3 2 2 6" xfId="23589"/>
    <cellStyle name="20 % - Markeringsfarve4 2 2 3 2 3" xfId="2251"/>
    <cellStyle name="20 % - Markeringsfarve4 2 2 3 2 3 2" xfId="7239"/>
    <cellStyle name="20 % - Markeringsfarve4 2 2 3 2 3 2 2" xfId="18046"/>
    <cellStyle name="20 % - Markeringsfarve4 2 2 3 2 3 2 3" xfId="29420"/>
    <cellStyle name="20 % - Markeringsfarve4 2 2 3 2 3 3" xfId="13061"/>
    <cellStyle name="20 % - Markeringsfarve4 2 2 3 2 3 4" xfId="24419"/>
    <cellStyle name="20 % - Markeringsfarve4 2 2 3 2 4" xfId="3915"/>
    <cellStyle name="20 % - Markeringsfarve4 2 2 3 2 4 2" xfId="8900"/>
    <cellStyle name="20 % - Markeringsfarve4 2 2 3 2 4 2 2" xfId="19707"/>
    <cellStyle name="20 % - Markeringsfarve4 2 2 3 2 4 2 3" xfId="31081"/>
    <cellStyle name="20 % - Markeringsfarve4 2 2 3 2 4 3" xfId="14722"/>
    <cellStyle name="20 % - Markeringsfarve4 2 2 3 2 4 4" xfId="26080"/>
    <cellStyle name="20 % - Markeringsfarve4 2 2 3 2 5" xfId="5577"/>
    <cellStyle name="20 % - Markeringsfarve4 2 2 3 2 5 2" xfId="16385"/>
    <cellStyle name="20 % - Markeringsfarve4 2 2 3 2 5 3" xfId="27759"/>
    <cellStyle name="20 % - Markeringsfarve4 2 2 3 2 6" xfId="10564"/>
    <cellStyle name="20 % - Markeringsfarve4 2 2 3 2 6 2" xfId="21371"/>
    <cellStyle name="20 % - Markeringsfarve4 2 2 3 2 6 3" xfId="32745"/>
    <cellStyle name="20 % - Markeringsfarve4 2 2 3 2 7" xfId="11398"/>
    <cellStyle name="20 % - Markeringsfarve4 2 2 3 2 8" xfId="22204"/>
    <cellStyle name="20 % - Markeringsfarve4 2 2 3 2 9" xfId="22758"/>
    <cellStyle name="20 % - Markeringsfarve4 2 2 3 3" xfId="854"/>
    <cellStyle name="20 % - Markeringsfarve4 2 2 3 3 2" xfId="1688"/>
    <cellStyle name="20 % - Markeringsfarve4 2 2 3 3 2 2" xfId="3356"/>
    <cellStyle name="20 % - Markeringsfarve4 2 2 3 3 2 2 2" xfId="8344"/>
    <cellStyle name="20 % - Markeringsfarve4 2 2 3 3 2 2 2 2" xfId="19151"/>
    <cellStyle name="20 % - Markeringsfarve4 2 2 3 3 2 2 2 3" xfId="30525"/>
    <cellStyle name="20 % - Markeringsfarve4 2 2 3 3 2 2 3" xfId="14166"/>
    <cellStyle name="20 % - Markeringsfarve4 2 2 3 3 2 2 4" xfId="25524"/>
    <cellStyle name="20 % - Markeringsfarve4 2 2 3 3 2 3" xfId="5020"/>
    <cellStyle name="20 % - Markeringsfarve4 2 2 3 3 2 3 2" xfId="10005"/>
    <cellStyle name="20 % - Markeringsfarve4 2 2 3 3 2 3 2 2" xfId="20812"/>
    <cellStyle name="20 % - Markeringsfarve4 2 2 3 3 2 3 2 3" xfId="32186"/>
    <cellStyle name="20 % - Markeringsfarve4 2 2 3 3 2 3 3" xfId="15827"/>
    <cellStyle name="20 % - Markeringsfarve4 2 2 3 3 2 3 4" xfId="27185"/>
    <cellStyle name="20 % - Markeringsfarve4 2 2 3 3 2 4" xfId="6682"/>
    <cellStyle name="20 % - Markeringsfarve4 2 2 3 3 2 4 2" xfId="17490"/>
    <cellStyle name="20 % - Markeringsfarve4 2 2 3 3 2 4 3" xfId="28864"/>
    <cellStyle name="20 % - Markeringsfarve4 2 2 3 3 2 5" xfId="12505"/>
    <cellStyle name="20 % - Markeringsfarve4 2 2 3 3 2 6" xfId="23863"/>
    <cellStyle name="20 % - Markeringsfarve4 2 2 3 3 3" xfId="2525"/>
    <cellStyle name="20 % - Markeringsfarve4 2 2 3 3 3 2" xfId="7513"/>
    <cellStyle name="20 % - Markeringsfarve4 2 2 3 3 3 2 2" xfId="18320"/>
    <cellStyle name="20 % - Markeringsfarve4 2 2 3 3 3 2 3" xfId="29694"/>
    <cellStyle name="20 % - Markeringsfarve4 2 2 3 3 3 3" xfId="13335"/>
    <cellStyle name="20 % - Markeringsfarve4 2 2 3 3 3 4" xfId="24693"/>
    <cellStyle name="20 % - Markeringsfarve4 2 2 3 3 4" xfId="4189"/>
    <cellStyle name="20 % - Markeringsfarve4 2 2 3 3 4 2" xfId="9174"/>
    <cellStyle name="20 % - Markeringsfarve4 2 2 3 3 4 2 2" xfId="19981"/>
    <cellStyle name="20 % - Markeringsfarve4 2 2 3 3 4 2 3" xfId="31355"/>
    <cellStyle name="20 % - Markeringsfarve4 2 2 3 3 4 3" xfId="14996"/>
    <cellStyle name="20 % - Markeringsfarve4 2 2 3 3 4 4" xfId="26354"/>
    <cellStyle name="20 % - Markeringsfarve4 2 2 3 3 5" xfId="5851"/>
    <cellStyle name="20 % - Markeringsfarve4 2 2 3 3 5 2" xfId="16659"/>
    <cellStyle name="20 % - Markeringsfarve4 2 2 3 3 5 3" xfId="28033"/>
    <cellStyle name="20 % - Markeringsfarve4 2 2 3 3 6" xfId="10838"/>
    <cellStyle name="20 % - Markeringsfarve4 2 2 3 3 6 2" xfId="21645"/>
    <cellStyle name="20 % - Markeringsfarve4 2 2 3 3 6 3" xfId="33019"/>
    <cellStyle name="20 % - Markeringsfarve4 2 2 3 3 7" xfId="11673"/>
    <cellStyle name="20 % - Markeringsfarve4 2 2 3 3 8" xfId="23032"/>
    <cellStyle name="20 % - Markeringsfarve4 2 2 3 4" xfId="1135"/>
    <cellStyle name="20 % - Markeringsfarve4 2 2 3 4 2" xfId="2803"/>
    <cellStyle name="20 % - Markeringsfarve4 2 2 3 4 2 2" xfId="7791"/>
    <cellStyle name="20 % - Markeringsfarve4 2 2 3 4 2 2 2" xfId="18598"/>
    <cellStyle name="20 % - Markeringsfarve4 2 2 3 4 2 2 3" xfId="29972"/>
    <cellStyle name="20 % - Markeringsfarve4 2 2 3 4 2 3" xfId="13613"/>
    <cellStyle name="20 % - Markeringsfarve4 2 2 3 4 2 4" xfId="24971"/>
    <cellStyle name="20 % - Markeringsfarve4 2 2 3 4 3" xfId="4467"/>
    <cellStyle name="20 % - Markeringsfarve4 2 2 3 4 3 2" xfId="9452"/>
    <cellStyle name="20 % - Markeringsfarve4 2 2 3 4 3 2 2" xfId="20259"/>
    <cellStyle name="20 % - Markeringsfarve4 2 2 3 4 3 2 3" xfId="31633"/>
    <cellStyle name="20 % - Markeringsfarve4 2 2 3 4 3 3" xfId="15274"/>
    <cellStyle name="20 % - Markeringsfarve4 2 2 3 4 3 4" xfId="26632"/>
    <cellStyle name="20 % - Markeringsfarve4 2 2 3 4 4" xfId="6129"/>
    <cellStyle name="20 % - Markeringsfarve4 2 2 3 4 4 2" xfId="16937"/>
    <cellStyle name="20 % - Markeringsfarve4 2 2 3 4 4 3" xfId="28311"/>
    <cellStyle name="20 % - Markeringsfarve4 2 2 3 4 5" xfId="11952"/>
    <cellStyle name="20 % - Markeringsfarve4 2 2 3 4 6" xfId="23310"/>
    <cellStyle name="20 % - Markeringsfarve4 2 2 3 5" xfId="1973"/>
    <cellStyle name="20 % - Markeringsfarve4 2 2 3 5 2" xfId="6961"/>
    <cellStyle name="20 % - Markeringsfarve4 2 2 3 5 2 2" xfId="17769"/>
    <cellStyle name="20 % - Markeringsfarve4 2 2 3 5 2 3" xfId="29143"/>
    <cellStyle name="20 % - Markeringsfarve4 2 2 3 5 3" xfId="12784"/>
    <cellStyle name="20 % - Markeringsfarve4 2 2 3 5 4" xfId="24142"/>
    <cellStyle name="20 % - Markeringsfarve4 2 2 3 6" xfId="3638"/>
    <cellStyle name="20 % - Markeringsfarve4 2 2 3 6 2" xfId="8623"/>
    <cellStyle name="20 % - Markeringsfarve4 2 2 3 6 2 2" xfId="19430"/>
    <cellStyle name="20 % - Markeringsfarve4 2 2 3 6 2 3" xfId="30804"/>
    <cellStyle name="20 % - Markeringsfarve4 2 2 3 6 3" xfId="14445"/>
    <cellStyle name="20 % - Markeringsfarve4 2 2 3 6 4" xfId="25803"/>
    <cellStyle name="20 % - Markeringsfarve4 2 2 3 7" xfId="5299"/>
    <cellStyle name="20 % - Markeringsfarve4 2 2 3 7 2" xfId="16108"/>
    <cellStyle name="20 % - Markeringsfarve4 2 2 3 7 3" xfId="27482"/>
    <cellStyle name="20 % - Markeringsfarve4 2 2 3 8" xfId="10284"/>
    <cellStyle name="20 % - Markeringsfarve4 2 2 3 8 2" xfId="21091"/>
    <cellStyle name="20 % - Markeringsfarve4 2 2 3 8 3" xfId="32465"/>
    <cellStyle name="20 % - Markeringsfarve4 2 2 3 9" xfId="11118"/>
    <cellStyle name="20 % - Markeringsfarve4 2 2 4" xfId="258"/>
    <cellStyle name="20 % - Markeringsfarve4 2 2 4 10" xfId="21980"/>
    <cellStyle name="20 % - Markeringsfarve4 2 2 4 11" xfId="22533"/>
    <cellStyle name="20 % - Markeringsfarve4 2 2 4 12" xfId="33353"/>
    <cellStyle name="20 % - Markeringsfarve4 2 2 4 13" xfId="33628"/>
    <cellStyle name="20 % - Markeringsfarve4 2 2 4 14" xfId="33899"/>
    <cellStyle name="20 % - Markeringsfarve4 2 2 4 2" xfId="632"/>
    <cellStyle name="20 % - Markeringsfarve4 2 2 4 2 2" xfId="1469"/>
    <cellStyle name="20 % - Markeringsfarve4 2 2 4 2 2 2" xfId="3137"/>
    <cellStyle name="20 % - Markeringsfarve4 2 2 4 2 2 2 2" xfId="8125"/>
    <cellStyle name="20 % - Markeringsfarve4 2 2 4 2 2 2 2 2" xfId="18932"/>
    <cellStyle name="20 % - Markeringsfarve4 2 2 4 2 2 2 2 3" xfId="30306"/>
    <cellStyle name="20 % - Markeringsfarve4 2 2 4 2 2 2 3" xfId="13947"/>
    <cellStyle name="20 % - Markeringsfarve4 2 2 4 2 2 2 4" xfId="25305"/>
    <cellStyle name="20 % - Markeringsfarve4 2 2 4 2 2 3" xfId="4801"/>
    <cellStyle name="20 % - Markeringsfarve4 2 2 4 2 2 3 2" xfId="9786"/>
    <cellStyle name="20 % - Markeringsfarve4 2 2 4 2 2 3 2 2" xfId="20593"/>
    <cellStyle name="20 % - Markeringsfarve4 2 2 4 2 2 3 2 3" xfId="31967"/>
    <cellStyle name="20 % - Markeringsfarve4 2 2 4 2 2 3 3" xfId="15608"/>
    <cellStyle name="20 % - Markeringsfarve4 2 2 4 2 2 3 4" xfId="26966"/>
    <cellStyle name="20 % - Markeringsfarve4 2 2 4 2 2 4" xfId="6463"/>
    <cellStyle name="20 % - Markeringsfarve4 2 2 4 2 2 4 2" xfId="17271"/>
    <cellStyle name="20 % - Markeringsfarve4 2 2 4 2 2 4 3" xfId="28645"/>
    <cellStyle name="20 % - Markeringsfarve4 2 2 4 2 2 5" xfId="12286"/>
    <cellStyle name="20 % - Markeringsfarve4 2 2 4 2 2 6" xfId="23644"/>
    <cellStyle name="20 % - Markeringsfarve4 2 2 4 2 3" xfId="2306"/>
    <cellStyle name="20 % - Markeringsfarve4 2 2 4 2 3 2" xfId="7294"/>
    <cellStyle name="20 % - Markeringsfarve4 2 2 4 2 3 2 2" xfId="18101"/>
    <cellStyle name="20 % - Markeringsfarve4 2 2 4 2 3 2 3" xfId="29475"/>
    <cellStyle name="20 % - Markeringsfarve4 2 2 4 2 3 3" xfId="13116"/>
    <cellStyle name="20 % - Markeringsfarve4 2 2 4 2 3 4" xfId="24474"/>
    <cellStyle name="20 % - Markeringsfarve4 2 2 4 2 4" xfId="3970"/>
    <cellStyle name="20 % - Markeringsfarve4 2 2 4 2 4 2" xfId="8955"/>
    <cellStyle name="20 % - Markeringsfarve4 2 2 4 2 4 2 2" xfId="19762"/>
    <cellStyle name="20 % - Markeringsfarve4 2 2 4 2 4 2 3" xfId="31136"/>
    <cellStyle name="20 % - Markeringsfarve4 2 2 4 2 4 3" xfId="14777"/>
    <cellStyle name="20 % - Markeringsfarve4 2 2 4 2 4 4" xfId="26135"/>
    <cellStyle name="20 % - Markeringsfarve4 2 2 4 2 5" xfId="5632"/>
    <cellStyle name="20 % - Markeringsfarve4 2 2 4 2 5 2" xfId="16440"/>
    <cellStyle name="20 % - Markeringsfarve4 2 2 4 2 5 3" xfId="27814"/>
    <cellStyle name="20 % - Markeringsfarve4 2 2 4 2 6" xfId="10619"/>
    <cellStyle name="20 % - Markeringsfarve4 2 2 4 2 6 2" xfId="21426"/>
    <cellStyle name="20 % - Markeringsfarve4 2 2 4 2 6 3" xfId="32800"/>
    <cellStyle name="20 % - Markeringsfarve4 2 2 4 2 7" xfId="11453"/>
    <cellStyle name="20 % - Markeringsfarve4 2 2 4 2 8" xfId="22259"/>
    <cellStyle name="20 % - Markeringsfarve4 2 2 4 2 9" xfId="22813"/>
    <cellStyle name="20 % - Markeringsfarve4 2 2 4 3" xfId="909"/>
    <cellStyle name="20 % - Markeringsfarve4 2 2 4 3 2" xfId="1743"/>
    <cellStyle name="20 % - Markeringsfarve4 2 2 4 3 2 2" xfId="3411"/>
    <cellStyle name="20 % - Markeringsfarve4 2 2 4 3 2 2 2" xfId="8399"/>
    <cellStyle name="20 % - Markeringsfarve4 2 2 4 3 2 2 2 2" xfId="19206"/>
    <cellStyle name="20 % - Markeringsfarve4 2 2 4 3 2 2 2 3" xfId="30580"/>
    <cellStyle name="20 % - Markeringsfarve4 2 2 4 3 2 2 3" xfId="14221"/>
    <cellStyle name="20 % - Markeringsfarve4 2 2 4 3 2 2 4" xfId="25579"/>
    <cellStyle name="20 % - Markeringsfarve4 2 2 4 3 2 3" xfId="5075"/>
    <cellStyle name="20 % - Markeringsfarve4 2 2 4 3 2 3 2" xfId="10060"/>
    <cellStyle name="20 % - Markeringsfarve4 2 2 4 3 2 3 2 2" xfId="20867"/>
    <cellStyle name="20 % - Markeringsfarve4 2 2 4 3 2 3 2 3" xfId="32241"/>
    <cellStyle name="20 % - Markeringsfarve4 2 2 4 3 2 3 3" xfId="15882"/>
    <cellStyle name="20 % - Markeringsfarve4 2 2 4 3 2 3 4" xfId="27240"/>
    <cellStyle name="20 % - Markeringsfarve4 2 2 4 3 2 4" xfId="6737"/>
    <cellStyle name="20 % - Markeringsfarve4 2 2 4 3 2 4 2" xfId="17545"/>
    <cellStyle name="20 % - Markeringsfarve4 2 2 4 3 2 4 3" xfId="28919"/>
    <cellStyle name="20 % - Markeringsfarve4 2 2 4 3 2 5" xfId="12560"/>
    <cellStyle name="20 % - Markeringsfarve4 2 2 4 3 2 6" xfId="23918"/>
    <cellStyle name="20 % - Markeringsfarve4 2 2 4 3 3" xfId="2580"/>
    <cellStyle name="20 % - Markeringsfarve4 2 2 4 3 3 2" xfId="7568"/>
    <cellStyle name="20 % - Markeringsfarve4 2 2 4 3 3 2 2" xfId="18375"/>
    <cellStyle name="20 % - Markeringsfarve4 2 2 4 3 3 2 3" xfId="29749"/>
    <cellStyle name="20 % - Markeringsfarve4 2 2 4 3 3 3" xfId="13390"/>
    <cellStyle name="20 % - Markeringsfarve4 2 2 4 3 3 4" xfId="24748"/>
    <cellStyle name="20 % - Markeringsfarve4 2 2 4 3 4" xfId="4244"/>
    <cellStyle name="20 % - Markeringsfarve4 2 2 4 3 4 2" xfId="9229"/>
    <cellStyle name="20 % - Markeringsfarve4 2 2 4 3 4 2 2" xfId="20036"/>
    <cellStyle name="20 % - Markeringsfarve4 2 2 4 3 4 2 3" xfId="31410"/>
    <cellStyle name="20 % - Markeringsfarve4 2 2 4 3 4 3" xfId="15051"/>
    <cellStyle name="20 % - Markeringsfarve4 2 2 4 3 4 4" xfId="26409"/>
    <cellStyle name="20 % - Markeringsfarve4 2 2 4 3 5" xfId="5906"/>
    <cellStyle name="20 % - Markeringsfarve4 2 2 4 3 5 2" xfId="16714"/>
    <cellStyle name="20 % - Markeringsfarve4 2 2 4 3 5 3" xfId="28088"/>
    <cellStyle name="20 % - Markeringsfarve4 2 2 4 3 6" xfId="10893"/>
    <cellStyle name="20 % - Markeringsfarve4 2 2 4 3 6 2" xfId="21700"/>
    <cellStyle name="20 % - Markeringsfarve4 2 2 4 3 6 3" xfId="33074"/>
    <cellStyle name="20 % - Markeringsfarve4 2 2 4 3 7" xfId="11728"/>
    <cellStyle name="20 % - Markeringsfarve4 2 2 4 3 8" xfId="23087"/>
    <cellStyle name="20 % - Markeringsfarve4 2 2 4 4" xfId="1190"/>
    <cellStyle name="20 % - Markeringsfarve4 2 2 4 4 2" xfId="2858"/>
    <cellStyle name="20 % - Markeringsfarve4 2 2 4 4 2 2" xfId="7846"/>
    <cellStyle name="20 % - Markeringsfarve4 2 2 4 4 2 2 2" xfId="18653"/>
    <cellStyle name="20 % - Markeringsfarve4 2 2 4 4 2 2 3" xfId="30027"/>
    <cellStyle name="20 % - Markeringsfarve4 2 2 4 4 2 3" xfId="13668"/>
    <cellStyle name="20 % - Markeringsfarve4 2 2 4 4 2 4" xfId="25026"/>
    <cellStyle name="20 % - Markeringsfarve4 2 2 4 4 3" xfId="4522"/>
    <cellStyle name="20 % - Markeringsfarve4 2 2 4 4 3 2" xfId="9507"/>
    <cellStyle name="20 % - Markeringsfarve4 2 2 4 4 3 2 2" xfId="20314"/>
    <cellStyle name="20 % - Markeringsfarve4 2 2 4 4 3 2 3" xfId="31688"/>
    <cellStyle name="20 % - Markeringsfarve4 2 2 4 4 3 3" xfId="15329"/>
    <cellStyle name="20 % - Markeringsfarve4 2 2 4 4 3 4" xfId="26687"/>
    <cellStyle name="20 % - Markeringsfarve4 2 2 4 4 4" xfId="6184"/>
    <cellStyle name="20 % - Markeringsfarve4 2 2 4 4 4 2" xfId="16992"/>
    <cellStyle name="20 % - Markeringsfarve4 2 2 4 4 4 3" xfId="28366"/>
    <cellStyle name="20 % - Markeringsfarve4 2 2 4 4 5" xfId="12007"/>
    <cellStyle name="20 % - Markeringsfarve4 2 2 4 4 6" xfId="23365"/>
    <cellStyle name="20 % - Markeringsfarve4 2 2 4 5" xfId="2028"/>
    <cellStyle name="20 % - Markeringsfarve4 2 2 4 5 2" xfId="7016"/>
    <cellStyle name="20 % - Markeringsfarve4 2 2 4 5 2 2" xfId="17824"/>
    <cellStyle name="20 % - Markeringsfarve4 2 2 4 5 2 3" xfId="29198"/>
    <cellStyle name="20 % - Markeringsfarve4 2 2 4 5 3" xfId="12839"/>
    <cellStyle name="20 % - Markeringsfarve4 2 2 4 5 4" xfId="24197"/>
    <cellStyle name="20 % - Markeringsfarve4 2 2 4 6" xfId="3693"/>
    <cellStyle name="20 % - Markeringsfarve4 2 2 4 6 2" xfId="8678"/>
    <cellStyle name="20 % - Markeringsfarve4 2 2 4 6 2 2" xfId="19485"/>
    <cellStyle name="20 % - Markeringsfarve4 2 2 4 6 2 3" xfId="30859"/>
    <cellStyle name="20 % - Markeringsfarve4 2 2 4 6 3" xfId="14500"/>
    <cellStyle name="20 % - Markeringsfarve4 2 2 4 6 4" xfId="25858"/>
    <cellStyle name="20 % - Markeringsfarve4 2 2 4 7" xfId="5354"/>
    <cellStyle name="20 % - Markeringsfarve4 2 2 4 7 2" xfId="16163"/>
    <cellStyle name="20 % - Markeringsfarve4 2 2 4 7 3" xfId="27537"/>
    <cellStyle name="20 % - Markeringsfarve4 2 2 4 8" xfId="10339"/>
    <cellStyle name="20 % - Markeringsfarve4 2 2 4 8 2" xfId="21146"/>
    <cellStyle name="20 % - Markeringsfarve4 2 2 4 8 3" xfId="32520"/>
    <cellStyle name="20 % - Markeringsfarve4 2 2 4 9" xfId="11173"/>
    <cellStyle name="20 % - Markeringsfarve4 2 2 5" xfId="314"/>
    <cellStyle name="20 % - Markeringsfarve4 2 2 5 10" xfId="22036"/>
    <cellStyle name="20 % - Markeringsfarve4 2 2 5 11" xfId="22589"/>
    <cellStyle name="20 % - Markeringsfarve4 2 2 5 12" xfId="33409"/>
    <cellStyle name="20 % - Markeringsfarve4 2 2 5 13" xfId="33684"/>
    <cellStyle name="20 % - Markeringsfarve4 2 2 5 14" xfId="33955"/>
    <cellStyle name="20 % - Markeringsfarve4 2 2 5 2" xfId="688"/>
    <cellStyle name="20 % - Markeringsfarve4 2 2 5 2 2" xfId="1525"/>
    <cellStyle name="20 % - Markeringsfarve4 2 2 5 2 2 2" xfId="3193"/>
    <cellStyle name="20 % - Markeringsfarve4 2 2 5 2 2 2 2" xfId="8181"/>
    <cellStyle name="20 % - Markeringsfarve4 2 2 5 2 2 2 2 2" xfId="18988"/>
    <cellStyle name="20 % - Markeringsfarve4 2 2 5 2 2 2 2 3" xfId="30362"/>
    <cellStyle name="20 % - Markeringsfarve4 2 2 5 2 2 2 3" xfId="14003"/>
    <cellStyle name="20 % - Markeringsfarve4 2 2 5 2 2 2 4" xfId="25361"/>
    <cellStyle name="20 % - Markeringsfarve4 2 2 5 2 2 3" xfId="4857"/>
    <cellStyle name="20 % - Markeringsfarve4 2 2 5 2 2 3 2" xfId="9842"/>
    <cellStyle name="20 % - Markeringsfarve4 2 2 5 2 2 3 2 2" xfId="20649"/>
    <cellStyle name="20 % - Markeringsfarve4 2 2 5 2 2 3 2 3" xfId="32023"/>
    <cellStyle name="20 % - Markeringsfarve4 2 2 5 2 2 3 3" xfId="15664"/>
    <cellStyle name="20 % - Markeringsfarve4 2 2 5 2 2 3 4" xfId="27022"/>
    <cellStyle name="20 % - Markeringsfarve4 2 2 5 2 2 4" xfId="6519"/>
    <cellStyle name="20 % - Markeringsfarve4 2 2 5 2 2 4 2" xfId="17327"/>
    <cellStyle name="20 % - Markeringsfarve4 2 2 5 2 2 4 3" xfId="28701"/>
    <cellStyle name="20 % - Markeringsfarve4 2 2 5 2 2 5" xfId="12342"/>
    <cellStyle name="20 % - Markeringsfarve4 2 2 5 2 2 6" xfId="23700"/>
    <cellStyle name="20 % - Markeringsfarve4 2 2 5 2 3" xfId="2362"/>
    <cellStyle name="20 % - Markeringsfarve4 2 2 5 2 3 2" xfId="7350"/>
    <cellStyle name="20 % - Markeringsfarve4 2 2 5 2 3 2 2" xfId="18157"/>
    <cellStyle name="20 % - Markeringsfarve4 2 2 5 2 3 2 3" xfId="29531"/>
    <cellStyle name="20 % - Markeringsfarve4 2 2 5 2 3 3" xfId="13172"/>
    <cellStyle name="20 % - Markeringsfarve4 2 2 5 2 3 4" xfId="24530"/>
    <cellStyle name="20 % - Markeringsfarve4 2 2 5 2 4" xfId="4026"/>
    <cellStyle name="20 % - Markeringsfarve4 2 2 5 2 4 2" xfId="9011"/>
    <cellStyle name="20 % - Markeringsfarve4 2 2 5 2 4 2 2" xfId="19818"/>
    <cellStyle name="20 % - Markeringsfarve4 2 2 5 2 4 2 3" xfId="31192"/>
    <cellStyle name="20 % - Markeringsfarve4 2 2 5 2 4 3" xfId="14833"/>
    <cellStyle name="20 % - Markeringsfarve4 2 2 5 2 4 4" xfId="26191"/>
    <cellStyle name="20 % - Markeringsfarve4 2 2 5 2 5" xfId="5688"/>
    <cellStyle name="20 % - Markeringsfarve4 2 2 5 2 5 2" xfId="16496"/>
    <cellStyle name="20 % - Markeringsfarve4 2 2 5 2 5 3" xfId="27870"/>
    <cellStyle name="20 % - Markeringsfarve4 2 2 5 2 6" xfId="10675"/>
    <cellStyle name="20 % - Markeringsfarve4 2 2 5 2 6 2" xfId="21482"/>
    <cellStyle name="20 % - Markeringsfarve4 2 2 5 2 6 3" xfId="32856"/>
    <cellStyle name="20 % - Markeringsfarve4 2 2 5 2 7" xfId="11509"/>
    <cellStyle name="20 % - Markeringsfarve4 2 2 5 2 8" xfId="22315"/>
    <cellStyle name="20 % - Markeringsfarve4 2 2 5 2 9" xfId="22869"/>
    <cellStyle name="20 % - Markeringsfarve4 2 2 5 3" xfId="965"/>
    <cellStyle name="20 % - Markeringsfarve4 2 2 5 3 2" xfId="1799"/>
    <cellStyle name="20 % - Markeringsfarve4 2 2 5 3 2 2" xfId="3467"/>
    <cellStyle name="20 % - Markeringsfarve4 2 2 5 3 2 2 2" xfId="8455"/>
    <cellStyle name="20 % - Markeringsfarve4 2 2 5 3 2 2 2 2" xfId="19262"/>
    <cellStyle name="20 % - Markeringsfarve4 2 2 5 3 2 2 2 3" xfId="30636"/>
    <cellStyle name="20 % - Markeringsfarve4 2 2 5 3 2 2 3" xfId="14277"/>
    <cellStyle name="20 % - Markeringsfarve4 2 2 5 3 2 2 4" xfId="25635"/>
    <cellStyle name="20 % - Markeringsfarve4 2 2 5 3 2 3" xfId="5131"/>
    <cellStyle name="20 % - Markeringsfarve4 2 2 5 3 2 3 2" xfId="10116"/>
    <cellStyle name="20 % - Markeringsfarve4 2 2 5 3 2 3 2 2" xfId="20923"/>
    <cellStyle name="20 % - Markeringsfarve4 2 2 5 3 2 3 2 3" xfId="32297"/>
    <cellStyle name="20 % - Markeringsfarve4 2 2 5 3 2 3 3" xfId="15938"/>
    <cellStyle name="20 % - Markeringsfarve4 2 2 5 3 2 3 4" xfId="27296"/>
    <cellStyle name="20 % - Markeringsfarve4 2 2 5 3 2 4" xfId="6793"/>
    <cellStyle name="20 % - Markeringsfarve4 2 2 5 3 2 4 2" xfId="17601"/>
    <cellStyle name="20 % - Markeringsfarve4 2 2 5 3 2 4 3" xfId="28975"/>
    <cellStyle name="20 % - Markeringsfarve4 2 2 5 3 2 5" xfId="12616"/>
    <cellStyle name="20 % - Markeringsfarve4 2 2 5 3 2 6" xfId="23974"/>
    <cellStyle name="20 % - Markeringsfarve4 2 2 5 3 3" xfId="2636"/>
    <cellStyle name="20 % - Markeringsfarve4 2 2 5 3 3 2" xfId="7624"/>
    <cellStyle name="20 % - Markeringsfarve4 2 2 5 3 3 2 2" xfId="18431"/>
    <cellStyle name="20 % - Markeringsfarve4 2 2 5 3 3 2 3" xfId="29805"/>
    <cellStyle name="20 % - Markeringsfarve4 2 2 5 3 3 3" xfId="13446"/>
    <cellStyle name="20 % - Markeringsfarve4 2 2 5 3 3 4" xfId="24804"/>
    <cellStyle name="20 % - Markeringsfarve4 2 2 5 3 4" xfId="4300"/>
    <cellStyle name="20 % - Markeringsfarve4 2 2 5 3 4 2" xfId="9285"/>
    <cellStyle name="20 % - Markeringsfarve4 2 2 5 3 4 2 2" xfId="20092"/>
    <cellStyle name="20 % - Markeringsfarve4 2 2 5 3 4 2 3" xfId="31466"/>
    <cellStyle name="20 % - Markeringsfarve4 2 2 5 3 4 3" xfId="15107"/>
    <cellStyle name="20 % - Markeringsfarve4 2 2 5 3 4 4" xfId="26465"/>
    <cellStyle name="20 % - Markeringsfarve4 2 2 5 3 5" xfId="5962"/>
    <cellStyle name="20 % - Markeringsfarve4 2 2 5 3 5 2" xfId="16770"/>
    <cellStyle name="20 % - Markeringsfarve4 2 2 5 3 5 3" xfId="28144"/>
    <cellStyle name="20 % - Markeringsfarve4 2 2 5 3 6" xfId="10949"/>
    <cellStyle name="20 % - Markeringsfarve4 2 2 5 3 6 2" xfId="21756"/>
    <cellStyle name="20 % - Markeringsfarve4 2 2 5 3 6 3" xfId="33130"/>
    <cellStyle name="20 % - Markeringsfarve4 2 2 5 3 7" xfId="11784"/>
    <cellStyle name="20 % - Markeringsfarve4 2 2 5 3 8" xfId="23143"/>
    <cellStyle name="20 % - Markeringsfarve4 2 2 5 4" xfId="1246"/>
    <cellStyle name="20 % - Markeringsfarve4 2 2 5 4 2" xfId="2914"/>
    <cellStyle name="20 % - Markeringsfarve4 2 2 5 4 2 2" xfId="7902"/>
    <cellStyle name="20 % - Markeringsfarve4 2 2 5 4 2 2 2" xfId="18709"/>
    <cellStyle name="20 % - Markeringsfarve4 2 2 5 4 2 2 3" xfId="30083"/>
    <cellStyle name="20 % - Markeringsfarve4 2 2 5 4 2 3" xfId="13724"/>
    <cellStyle name="20 % - Markeringsfarve4 2 2 5 4 2 4" xfId="25082"/>
    <cellStyle name="20 % - Markeringsfarve4 2 2 5 4 3" xfId="4578"/>
    <cellStyle name="20 % - Markeringsfarve4 2 2 5 4 3 2" xfId="9563"/>
    <cellStyle name="20 % - Markeringsfarve4 2 2 5 4 3 2 2" xfId="20370"/>
    <cellStyle name="20 % - Markeringsfarve4 2 2 5 4 3 2 3" xfId="31744"/>
    <cellStyle name="20 % - Markeringsfarve4 2 2 5 4 3 3" xfId="15385"/>
    <cellStyle name="20 % - Markeringsfarve4 2 2 5 4 3 4" xfId="26743"/>
    <cellStyle name="20 % - Markeringsfarve4 2 2 5 4 4" xfId="6240"/>
    <cellStyle name="20 % - Markeringsfarve4 2 2 5 4 4 2" xfId="17048"/>
    <cellStyle name="20 % - Markeringsfarve4 2 2 5 4 4 3" xfId="28422"/>
    <cellStyle name="20 % - Markeringsfarve4 2 2 5 4 5" xfId="12063"/>
    <cellStyle name="20 % - Markeringsfarve4 2 2 5 4 6" xfId="23421"/>
    <cellStyle name="20 % - Markeringsfarve4 2 2 5 5" xfId="2084"/>
    <cellStyle name="20 % - Markeringsfarve4 2 2 5 5 2" xfId="7072"/>
    <cellStyle name="20 % - Markeringsfarve4 2 2 5 5 2 2" xfId="17880"/>
    <cellStyle name="20 % - Markeringsfarve4 2 2 5 5 2 3" xfId="29254"/>
    <cellStyle name="20 % - Markeringsfarve4 2 2 5 5 3" xfId="12895"/>
    <cellStyle name="20 % - Markeringsfarve4 2 2 5 5 4" xfId="24253"/>
    <cellStyle name="20 % - Markeringsfarve4 2 2 5 6" xfId="3749"/>
    <cellStyle name="20 % - Markeringsfarve4 2 2 5 6 2" xfId="8734"/>
    <cellStyle name="20 % - Markeringsfarve4 2 2 5 6 2 2" xfId="19541"/>
    <cellStyle name="20 % - Markeringsfarve4 2 2 5 6 2 3" xfId="30915"/>
    <cellStyle name="20 % - Markeringsfarve4 2 2 5 6 3" xfId="14556"/>
    <cellStyle name="20 % - Markeringsfarve4 2 2 5 6 4" xfId="25914"/>
    <cellStyle name="20 % - Markeringsfarve4 2 2 5 7" xfId="5410"/>
    <cellStyle name="20 % - Markeringsfarve4 2 2 5 7 2" xfId="16219"/>
    <cellStyle name="20 % - Markeringsfarve4 2 2 5 7 3" xfId="27593"/>
    <cellStyle name="20 % - Markeringsfarve4 2 2 5 8" xfId="10395"/>
    <cellStyle name="20 % - Markeringsfarve4 2 2 5 8 2" xfId="21202"/>
    <cellStyle name="20 % - Markeringsfarve4 2 2 5 8 3" xfId="32576"/>
    <cellStyle name="20 % - Markeringsfarve4 2 2 5 9" xfId="11229"/>
    <cellStyle name="20 % - Markeringsfarve4 2 2 6" xfId="469"/>
    <cellStyle name="20 % - Markeringsfarve4 2 2 6 2" xfId="1306"/>
    <cellStyle name="20 % - Markeringsfarve4 2 2 6 2 2" xfId="2974"/>
    <cellStyle name="20 % - Markeringsfarve4 2 2 6 2 2 2" xfId="7962"/>
    <cellStyle name="20 % - Markeringsfarve4 2 2 6 2 2 2 2" xfId="18769"/>
    <cellStyle name="20 % - Markeringsfarve4 2 2 6 2 2 2 3" xfId="30143"/>
    <cellStyle name="20 % - Markeringsfarve4 2 2 6 2 2 3" xfId="13784"/>
    <cellStyle name="20 % - Markeringsfarve4 2 2 6 2 2 4" xfId="25142"/>
    <cellStyle name="20 % - Markeringsfarve4 2 2 6 2 3" xfId="4638"/>
    <cellStyle name="20 % - Markeringsfarve4 2 2 6 2 3 2" xfId="9623"/>
    <cellStyle name="20 % - Markeringsfarve4 2 2 6 2 3 2 2" xfId="20430"/>
    <cellStyle name="20 % - Markeringsfarve4 2 2 6 2 3 2 3" xfId="31804"/>
    <cellStyle name="20 % - Markeringsfarve4 2 2 6 2 3 3" xfId="15445"/>
    <cellStyle name="20 % - Markeringsfarve4 2 2 6 2 3 4" xfId="26803"/>
    <cellStyle name="20 % - Markeringsfarve4 2 2 6 2 4" xfId="6300"/>
    <cellStyle name="20 % - Markeringsfarve4 2 2 6 2 4 2" xfId="17108"/>
    <cellStyle name="20 % - Markeringsfarve4 2 2 6 2 4 3" xfId="28482"/>
    <cellStyle name="20 % - Markeringsfarve4 2 2 6 2 5" xfId="12123"/>
    <cellStyle name="20 % - Markeringsfarve4 2 2 6 2 6" xfId="23481"/>
    <cellStyle name="20 % - Markeringsfarve4 2 2 6 3" xfId="2145"/>
    <cellStyle name="20 % - Markeringsfarve4 2 2 6 3 2" xfId="7133"/>
    <cellStyle name="20 % - Markeringsfarve4 2 2 6 3 2 2" xfId="17940"/>
    <cellStyle name="20 % - Markeringsfarve4 2 2 6 3 2 3" xfId="29314"/>
    <cellStyle name="20 % - Markeringsfarve4 2 2 6 3 3" xfId="12955"/>
    <cellStyle name="20 % - Markeringsfarve4 2 2 6 3 4" xfId="24313"/>
    <cellStyle name="20 % - Markeringsfarve4 2 2 6 4" xfId="3809"/>
    <cellStyle name="20 % - Markeringsfarve4 2 2 6 4 2" xfId="8794"/>
    <cellStyle name="20 % - Markeringsfarve4 2 2 6 4 2 2" xfId="19601"/>
    <cellStyle name="20 % - Markeringsfarve4 2 2 6 4 2 3" xfId="30975"/>
    <cellStyle name="20 % - Markeringsfarve4 2 2 6 4 3" xfId="14616"/>
    <cellStyle name="20 % - Markeringsfarve4 2 2 6 4 4" xfId="25974"/>
    <cellStyle name="20 % - Markeringsfarve4 2 2 6 5" xfId="5471"/>
    <cellStyle name="20 % - Markeringsfarve4 2 2 6 5 2" xfId="16279"/>
    <cellStyle name="20 % - Markeringsfarve4 2 2 6 5 3" xfId="27653"/>
    <cellStyle name="20 % - Markeringsfarve4 2 2 6 6" xfId="10451"/>
    <cellStyle name="20 % - Markeringsfarve4 2 2 6 6 2" xfId="21258"/>
    <cellStyle name="20 % - Markeringsfarve4 2 2 6 6 3" xfId="32632"/>
    <cellStyle name="20 % - Markeringsfarve4 2 2 6 7" xfId="11290"/>
    <cellStyle name="20 % - Markeringsfarve4 2 2 6 8" xfId="22096"/>
    <cellStyle name="20 % - Markeringsfarve4 2 2 6 9" xfId="22650"/>
    <cellStyle name="20 % - Markeringsfarve4 2 2 7" xfId="746"/>
    <cellStyle name="20 % - Markeringsfarve4 2 2 7 2" xfId="1580"/>
    <cellStyle name="20 % - Markeringsfarve4 2 2 7 2 2" xfId="3248"/>
    <cellStyle name="20 % - Markeringsfarve4 2 2 7 2 2 2" xfId="8236"/>
    <cellStyle name="20 % - Markeringsfarve4 2 2 7 2 2 2 2" xfId="19043"/>
    <cellStyle name="20 % - Markeringsfarve4 2 2 7 2 2 2 3" xfId="30417"/>
    <cellStyle name="20 % - Markeringsfarve4 2 2 7 2 2 3" xfId="14058"/>
    <cellStyle name="20 % - Markeringsfarve4 2 2 7 2 2 4" xfId="25416"/>
    <cellStyle name="20 % - Markeringsfarve4 2 2 7 2 3" xfId="4912"/>
    <cellStyle name="20 % - Markeringsfarve4 2 2 7 2 3 2" xfId="9897"/>
    <cellStyle name="20 % - Markeringsfarve4 2 2 7 2 3 2 2" xfId="20704"/>
    <cellStyle name="20 % - Markeringsfarve4 2 2 7 2 3 2 3" xfId="32078"/>
    <cellStyle name="20 % - Markeringsfarve4 2 2 7 2 3 3" xfId="15719"/>
    <cellStyle name="20 % - Markeringsfarve4 2 2 7 2 3 4" xfId="27077"/>
    <cellStyle name="20 % - Markeringsfarve4 2 2 7 2 4" xfId="6574"/>
    <cellStyle name="20 % - Markeringsfarve4 2 2 7 2 4 2" xfId="17382"/>
    <cellStyle name="20 % - Markeringsfarve4 2 2 7 2 4 3" xfId="28756"/>
    <cellStyle name="20 % - Markeringsfarve4 2 2 7 2 5" xfId="12397"/>
    <cellStyle name="20 % - Markeringsfarve4 2 2 7 2 6" xfId="23755"/>
    <cellStyle name="20 % - Markeringsfarve4 2 2 7 3" xfId="2417"/>
    <cellStyle name="20 % - Markeringsfarve4 2 2 7 3 2" xfId="7405"/>
    <cellStyle name="20 % - Markeringsfarve4 2 2 7 3 2 2" xfId="18212"/>
    <cellStyle name="20 % - Markeringsfarve4 2 2 7 3 2 3" xfId="29586"/>
    <cellStyle name="20 % - Markeringsfarve4 2 2 7 3 3" xfId="13227"/>
    <cellStyle name="20 % - Markeringsfarve4 2 2 7 3 4" xfId="24585"/>
    <cellStyle name="20 % - Markeringsfarve4 2 2 7 4" xfId="4081"/>
    <cellStyle name="20 % - Markeringsfarve4 2 2 7 4 2" xfId="9066"/>
    <cellStyle name="20 % - Markeringsfarve4 2 2 7 4 2 2" xfId="19873"/>
    <cellStyle name="20 % - Markeringsfarve4 2 2 7 4 2 3" xfId="31247"/>
    <cellStyle name="20 % - Markeringsfarve4 2 2 7 4 3" xfId="14888"/>
    <cellStyle name="20 % - Markeringsfarve4 2 2 7 4 4" xfId="26246"/>
    <cellStyle name="20 % - Markeringsfarve4 2 2 7 5" xfId="5743"/>
    <cellStyle name="20 % - Markeringsfarve4 2 2 7 5 2" xfId="16551"/>
    <cellStyle name="20 % - Markeringsfarve4 2 2 7 5 3" xfId="27925"/>
    <cellStyle name="20 % - Markeringsfarve4 2 2 7 6" xfId="10730"/>
    <cellStyle name="20 % - Markeringsfarve4 2 2 7 6 2" xfId="21537"/>
    <cellStyle name="20 % - Markeringsfarve4 2 2 7 6 3" xfId="32911"/>
    <cellStyle name="20 % - Markeringsfarve4 2 2 7 7" xfId="11565"/>
    <cellStyle name="20 % - Markeringsfarve4 2 2 7 8" xfId="22924"/>
    <cellStyle name="20 % - Markeringsfarve4 2 2 8" xfId="1027"/>
    <cellStyle name="20 % - Markeringsfarve4 2 2 8 2" xfId="2695"/>
    <cellStyle name="20 % - Markeringsfarve4 2 2 8 2 2" xfId="7683"/>
    <cellStyle name="20 % - Markeringsfarve4 2 2 8 2 2 2" xfId="18490"/>
    <cellStyle name="20 % - Markeringsfarve4 2 2 8 2 2 3" xfId="29864"/>
    <cellStyle name="20 % - Markeringsfarve4 2 2 8 2 3" xfId="13505"/>
    <cellStyle name="20 % - Markeringsfarve4 2 2 8 2 4" xfId="24863"/>
    <cellStyle name="20 % - Markeringsfarve4 2 2 8 3" xfId="4359"/>
    <cellStyle name="20 % - Markeringsfarve4 2 2 8 3 2" xfId="9344"/>
    <cellStyle name="20 % - Markeringsfarve4 2 2 8 3 2 2" xfId="20151"/>
    <cellStyle name="20 % - Markeringsfarve4 2 2 8 3 2 3" xfId="31525"/>
    <cellStyle name="20 % - Markeringsfarve4 2 2 8 3 3" xfId="15166"/>
    <cellStyle name="20 % - Markeringsfarve4 2 2 8 3 4" xfId="26524"/>
    <cellStyle name="20 % - Markeringsfarve4 2 2 8 4" xfId="6021"/>
    <cellStyle name="20 % - Markeringsfarve4 2 2 8 4 2" xfId="16829"/>
    <cellStyle name="20 % - Markeringsfarve4 2 2 8 4 3" xfId="28203"/>
    <cellStyle name="20 % - Markeringsfarve4 2 2 8 5" xfId="11844"/>
    <cellStyle name="20 % - Markeringsfarve4 2 2 8 6" xfId="23202"/>
    <cellStyle name="20 % - Markeringsfarve4 2 2 9" xfId="1863"/>
    <cellStyle name="20 % - Markeringsfarve4 2 2 9 2" xfId="6854"/>
    <cellStyle name="20 % - Markeringsfarve4 2 2 9 2 2" xfId="17662"/>
    <cellStyle name="20 % - Markeringsfarve4 2 2 9 2 3" xfId="29036"/>
    <cellStyle name="20 % - Markeringsfarve4 2 2 9 3" xfId="12677"/>
    <cellStyle name="20 % - Markeringsfarve4 2 2 9 4" xfId="24035"/>
    <cellStyle name="20 % - Markeringsfarve4 2 3" xfId="131"/>
    <cellStyle name="20 % - Markeringsfarve4 2 3 10" xfId="21854"/>
    <cellStyle name="20 % - Markeringsfarve4 2 3 11" xfId="22407"/>
    <cellStyle name="20 % - Markeringsfarve4 2 3 12" xfId="33227"/>
    <cellStyle name="20 % - Markeringsfarve4 2 3 13" xfId="33500"/>
    <cellStyle name="20 % - Markeringsfarve4 2 3 14" xfId="33771"/>
    <cellStyle name="20 % - Markeringsfarve4 2 3 2" xfId="506"/>
    <cellStyle name="20 % - Markeringsfarve4 2 3 2 2" xfId="1343"/>
    <cellStyle name="20 % - Markeringsfarve4 2 3 2 2 2" xfId="3011"/>
    <cellStyle name="20 % - Markeringsfarve4 2 3 2 2 2 2" xfId="7999"/>
    <cellStyle name="20 % - Markeringsfarve4 2 3 2 2 2 2 2" xfId="18806"/>
    <cellStyle name="20 % - Markeringsfarve4 2 3 2 2 2 2 3" xfId="30180"/>
    <cellStyle name="20 % - Markeringsfarve4 2 3 2 2 2 3" xfId="13821"/>
    <cellStyle name="20 % - Markeringsfarve4 2 3 2 2 2 4" xfId="25179"/>
    <cellStyle name="20 % - Markeringsfarve4 2 3 2 2 3" xfId="4675"/>
    <cellStyle name="20 % - Markeringsfarve4 2 3 2 2 3 2" xfId="9660"/>
    <cellStyle name="20 % - Markeringsfarve4 2 3 2 2 3 2 2" xfId="20467"/>
    <cellStyle name="20 % - Markeringsfarve4 2 3 2 2 3 2 3" xfId="31841"/>
    <cellStyle name="20 % - Markeringsfarve4 2 3 2 2 3 3" xfId="15482"/>
    <cellStyle name="20 % - Markeringsfarve4 2 3 2 2 3 4" xfId="26840"/>
    <cellStyle name="20 % - Markeringsfarve4 2 3 2 2 4" xfId="6337"/>
    <cellStyle name="20 % - Markeringsfarve4 2 3 2 2 4 2" xfId="17145"/>
    <cellStyle name="20 % - Markeringsfarve4 2 3 2 2 4 3" xfId="28519"/>
    <cellStyle name="20 % - Markeringsfarve4 2 3 2 2 5" xfId="12160"/>
    <cellStyle name="20 % - Markeringsfarve4 2 3 2 2 6" xfId="23518"/>
    <cellStyle name="20 % - Markeringsfarve4 2 3 2 3" xfId="2182"/>
    <cellStyle name="20 % - Markeringsfarve4 2 3 2 3 2" xfId="7170"/>
    <cellStyle name="20 % - Markeringsfarve4 2 3 2 3 2 2" xfId="17977"/>
    <cellStyle name="20 % - Markeringsfarve4 2 3 2 3 2 3" xfId="29351"/>
    <cellStyle name="20 % - Markeringsfarve4 2 3 2 3 3" xfId="12992"/>
    <cellStyle name="20 % - Markeringsfarve4 2 3 2 3 4" xfId="24350"/>
    <cellStyle name="20 % - Markeringsfarve4 2 3 2 4" xfId="3846"/>
    <cellStyle name="20 % - Markeringsfarve4 2 3 2 4 2" xfId="8831"/>
    <cellStyle name="20 % - Markeringsfarve4 2 3 2 4 2 2" xfId="19638"/>
    <cellStyle name="20 % - Markeringsfarve4 2 3 2 4 2 3" xfId="31012"/>
    <cellStyle name="20 % - Markeringsfarve4 2 3 2 4 3" xfId="14653"/>
    <cellStyle name="20 % - Markeringsfarve4 2 3 2 4 4" xfId="26011"/>
    <cellStyle name="20 % - Markeringsfarve4 2 3 2 5" xfId="5508"/>
    <cellStyle name="20 % - Markeringsfarve4 2 3 2 5 2" xfId="16316"/>
    <cellStyle name="20 % - Markeringsfarve4 2 3 2 5 3" xfId="27690"/>
    <cellStyle name="20 % - Markeringsfarve4 2 3 2 6" xfId="10493"/>
    <cellStyle name="20 % - Markeringsfarve4 2 3 2 6 2" xfId="21300"/>
    <cellStyle name="20 % - Markeringsfarve4 2 3 2 6 3" xfId="32674"/>
    <cellStyle name="20 % - Markeringsfarve4 2 3 2 7" xfId="11327"/>
    <cellStyle name="20 % - Markeringsfarve4 2 3 2 8" xfId="22133"/>
    <cellStyle name="20 % - Markeringsfarve4 2 3 2 9" xfId="22687"/>
    <cellStyle name="20 % - Markeringsfarve4 2 3 3" xfId="783"/>
    <cellStyle name="20 % - Markeringsfarve4 2 3 3 2" xfId="1617"/>
    <cellStyle name="20 % - Markeringsfarve4 2 3 3 2 2" xfId="3285"/>
    <cellStyle name="20 % - Markeringsfarve4 2 3 3 2 2 2" xfId="8273"/>
    <cellStyle name="20 % - Markeringsfarve4 2 3 3 2 2 2 2" xfId="19080"/>
    <cellStyle name="20 % - Markeringsfarve4 2 3 3 2 2 2 3" xfId="30454"/>
    <cellStyle name="20 % - Markeringsfarve4 2 3 3 2 2 3" xfId="14095"/>
    <cellStyle name="20 % - Markeringsfarve4 2 3 3 2 2 4" xfId="25453"/>
    <cellStyle name="20 % - Markeringsfarve4 2 3 3 2 3" xfId="4949"/>
    <cellStyle name="20 % - Markeringsfarve4 2 3 3 2 3 2" xfId="9934"/>
    <cellStyle name="20 % - Markeringsfarve4 2 3 3 2 3 2 2" xfId="20741"/>
    <cellStyle name="20 % - Markeringsfarve4 2 3 3 2 3 2 3" xfId="32115"/>
    <cellStyle name="20 % - Markeringsfarve4 2 3 3 2 3 3" xfId="15756"/>
    <cellStyle name="20 % - Markeringsfarve4 2 3 3 2 3 4" xfId="27114"/>
    <cellStyle name="20 % - Markeringsfarve4 2 3 3 2 4" xfId="6611"/>
    <cellStyle name="20 % - Markeringsfarve4 2 3 3 2 4 2" xfId="17419"/>
    <cellStyle name="20 % - Markeringsfarve4 2 3 3 2 4 3" xfId="28793"/>
    <cellStyle name="20 % - Markeringsfarve4 2 3 3 2 5" xfId="12434"/>
    <cellStyle name="20 % - Markeringsfarve4 2 3 3 2 6" xfId="23792"/>
    <cellStyle name="20 % - Markeringsfarve4 2 3 3 3" xfId="2454"/>
    <cellStyle name="20 % - Markeringsfarve4 2 3 3 3 2" xfId="7442"/>
    <cellStyle name="20 % - Markeringsfarve4 2 3 3 3 2 2" xfId="18249"/>
    <cellStyle name="20 % - Markeringsfarve4 2 3 3 3 2 3" xfId="29623"/>
    <cellStyle name="20 % - Markeringsfarve4 2 3 3 3 3" xfId="13264"/>
    <cellStyle name="20 % - Markeringsfarve4 2 3 3 3 4" xfId="24622"/>
    <cellStyle name="20 % - Markeringsfarve4 2 3 3 4" xfId="4118"/>
    <cellStyle name="20 % - Markeringsfarve4 2 3 3 4 2" xfId="9103"/>
    <cellStyle name="20 % - Markeringsfarve4 2 3 3 4 2 2" xfId="19910"/>
    <cellStyle name="20 % - Markeringsfarve4 2 3 3 4 2 3" xfId="31284"/>
    <cellStyle name="20 % - Markeringsfarve4 2 3 3 4 3" xfId="14925"/>
    <cellStyle name="20 % - Markeringsfarve4 2 3 3 4 4" xfId="26283"/>
    <cellStyle name="20 % - Markeringsfarve4 2 3 3 5" xfId="5780"/>
    <cellStyle name="20 % - Markeringsfarve4 2 3 3 5 2" xfId="16588"/>
    <cellStyle name="20 % - Markeringsfarve4 2 3 3 5 3" xfId="27962"/>
    <cellStyle name="20 % - Markeringsfarve4 2 3 3 6" xfId="10767"/>
    <cellStyle name="20 % - Markeringsfarve4 2 3 3 6 2" xfId="21574"/>
    <cellStyle name="20 % - Markeringsfarve4 2 3 3 6 3" xfId="32948"/>
    <cellStyle name="20 % - Markeringsfarve4 2 3 3 7" xfId="11602"/>
    <cellStyle name="20 % - Markeringsfarve4 2 3 3 8" xfId="22961"/>
    <cellStyle name="20 % - Markeringsfarve4 2 3 4" xfId="1064"/>
    <cellStyle name="20 % - Markeringsfarve4 2 3 4 2" xfId="2732"/>
    <cellStyle name="20 % - Markeringsfarve4 2 3 4 2 2" xfId="7720"/>
    <cellStyle name="20 % - Markeringsfarve4 2 3 4 2 2 2" xfId="18527"/>
    <cellStyle name="20 % - Markeringsfarve4 2 3 4 2 2 3" xfId="29901"/>
    <cellStyle name="20 % - Markeringsfarve4 2 3 4 2 3" xfId="13542"/>
    <cellStyle name="20 % - Markeringsfarve4 2 3 4 2 4" xfId="24900"/>
    <cellStyle name="20 % - Markeringsfarve4 2 3 4 3" xfId="4396"/>
    <cellStyle name="20 % - Markeringsfarve4 2 3 4 3 2" xfId="9381"/>
    <cellStyle name="20 % - Markeringsfarve4 2 3 4 3 2 2" xfId="20188"/>
    <cellStyle name="20 % - Markeringsfarve4 2 3 4 3 2 3" xfId="31562"/>
    <cellStyle name="20 % - Markeringsfarve4 2 3 4 3 3" xfId="15203"/>
    <cellStyle name="20 % - Markeringsfarve4 2 3 4 3 4" xfId="26561"/>
    <cellStyle name="20 % - Markeringsfarve4 2 3 4 4" xfId="6058"/>
    <cellStyle name="20 % - Markeringsfarve4 2 3 4 4 2" xfId="16866"/>
    <cellStyle name="20 % - Markeringsfarve4 2 3 4 4 3" xfId="28240"/>
    <cellStyle name="20 % - Markeringsfarve4 2 3 4 5" xfId="11881"/>
    <cellStyle name="20 % - Markeringsfarve4 2 3 4 6" xfId="23239"/>
    <cellStyle name="20 % - Markeringsfarve4 2 3 5" xfId="1902"/>
    <cellStyle name="20 % - Markeringsfarve4 2 3 5 2" xfId="6890"/>
    <cellStyle name="20 % - Markeringsfarve4 2 3 5 2 2" xfId="17698"/>
    <cellStyle name="20 % - Markeringsfarve4 2 3 5 2 3" xfId="29072"/>
    <cellStyle name="20 % - Markeringsfarve4 2 3 5 3" xfId="12713"/>
    <cellStyle name="20 % - Markeringsfarve4 2 3 5 4" xfId="24071"/>
    <cellStyle name="20 % - Markeringsfarve4 2 3 6" xfId="3567"/>
    <cellStyle name="20 % - Markeringsfarve4 2 3 6 2" xfId="8552"/>
    <cellStyle name="20 % - Markeringsfarve4 2 3 6 2 2" xfId="19359"/>
    <cellStyle name="20 % - Markeringsfarve4 2 3 6 2 3" xfId="30733"/>
    <cellStyle name="20 % - Markeringsfarve4 2 3 6 3" xfId="14374"/>
    <cellStyle name="20 % - Markeringsfarve4 2 3 6 4" xfId="25732"/>
    <cellStyle name="20 % - Markeringsfarve4 2 3 7" xfId="5228"/>
    <cellStyle name="20 % - Markeringsfarve4 2 3 7 2" xfId="16037"/>
    <cellStyle name="20 % - Markeringsfarve4 2 3 7 3" xfId="27411"/>
    <cellStyle name="20 % - Markeringsfarve4 2 3 8" xfId="10213"/>
    <cellStyle name="20 % - Markeringsfarve4 2 3 8 2" xfId="21020"/>
    <cellStyle name="20 % - Markeringsfarve4 2 3 8 3" xfId="32394"/>
    <cellStyle name="20 % - Markeringsfarve4 2 3 9" xfId="11047"/>
    <cellStyle name="20 % - Markeringsfarve4 2 4" xfId="185"/>
    <cellStyle name="20 % - Markeringsfarve4 2 4 10" xfId="21907"/>
    <cellStyle name="20 % - Markeringsfarve4 2 4 11" xfId="22460"/>
    <cellStyle name="20 % - Markeringsfarve4 2 4 12" xfId="33280"/>
    <cellStyle name="20 % - Markeringsfarve4 2 4 13" xfId="33555"/>
    <cellStyle name="20 % - Markeringsfarve4 2 4 14" xfId="33826"/>
    <cellStyle name="20 % - Markeringsfarve4 2 4 2" xfId="559"/>
    <cellStyle name="20 % - Markeringsfarve4 2 4 2 2" xfId="1396"/>
    <cellStyle name="20 % - Markeringsfarve4 2 4 2 2 2" xfId="3064"/>
    <cellStyle name="20 % - Markeringsfarve4 2 4 2 2 2 2" xfId="8052"/>
    <cellStyle name="20 % - Markeringsfarve4 2 4 2 2 2 2 2" xfId="18859"/>
    <cellStyle name="20 % - Markeringsfarve4 2 4 2 2 2 2 3" xfId="30233"/>
    <cellStyle name="20 % - Markeringsfarve4 2 4 2 2 2 3" xfId="13874"/>
    <cellStyle name="20 % - Markeringsfarve4 2 4 2 2 2 4" xfId="25232"/>
    <cellStyle name="20 % - Markeringsfarve4 2 4 2 2 3" xfId="4728"/>
    <cellStyle name="20 % - Markeringsfarve4 2 4 2 2 3 2" xfId="9713"/>
    <cellStyle name="20 % - Markeringsfarve4 2 4 2 2 3 2 2" xfId="20520"/>
    <cellStyle name="20 % - Markeringsfarve4 2 4 2 2 3 2 3" xfId="31894"/>
    <cellStyle name="20 % - Markeringsfarve4 2 4 2 2 3 3" xfId="15535"/>
    <cellStyle name="20 % - Markeringsfarve4 2 4 2 2 3 4" xfId="26893"/>
    <cellStyle name="20 % - Markeringsfarve4 2 4 2 2 4" xfId="6390"/>
    <cellStyle name="20 % - Markeringsfarve4 2 4 2 2 4 2" xfId="17198"/>
    <cellStyle name="20 % - Markeringsfarve4 2 4 2 2 4 3" xfId="28572"/>
    <cellStyle name="20 % - Markeringsfarve4 2 4 2 2 5" xfId="12213"/>
    <cellStyle name="20 % - Markeringsfarve4 2 4 2 2 6" xfId="23571"/>
    <cellStyle name="20 % - Markeringsfarve4 2 4 2 3" xfId="2233"/>
    <cellStyle name="20 % - Markeringsfarve4 2 4 2 3 2" xfId="7221"/>
    <cellStyle name="20 % - Markeringsfarve4 2 4 2 3 2 2" xfId="18028"/>
    <cellStyle name="20 % - Markeringsfarve4 2 4 2 3 2 3" xfId="29402"/>
    <cellStyle name="20 % - Markeringsfarve4 2 4 2 3 3" xfId="13043"/>
    <cellStyle name="20 % - Markeringsfarve4 2 4 2 3 4" xfId="24401"/>
    <cellStyle name="20 % - Markeringsfarve4 2 4 2 4" xfId="3897"/>
    <cellStyle name="20 % - Markeringsfarve4 2 4 2 4 2" xfId="8882"/>
    <cellStyle name="20 % - Markeringsfarve4 2 4 2 4 2 2" xfId="19689"/>
    <cellStyle name="20 % - Markeringsfarve4 2 4 2 4 2 3" xfId="31063"/>
    <cellStyle name="20 % - Markeringsfarve4 2 4 2 4 3" xfId="14704"/>
    <cellStyle name="20 % - Markeringsfarve4 2 4 2 4 4" xfId="26062"/>
    <cellStyle name="20 % - Markeringsfarve4 2 4 2 5" xfId="5559"/>
    <cellStyle name="20 % - Markeringsfarve4 2 4 2 5 2" xfId="16367"/>
    <cellStyle name="20 % - Markeringsfarve4 2 4 2 5 3" xfId="27741"/>
    <cellStyle name="20 % - Markeringsfarve4 2 4 2 6" xfId="10546"/>
    <cellStyle name="20 % - Markeringsfarve4 2 4 2 6 2" xfId="21353"/>
    <cellStyle name="20 % - Markeringsfarve4 2 4 2 6 3" xfId="32727"/>
    <cellStyle name="20 % - Markeringsfarve4 2 4 2 7" xfId="11380"/>
    <cellStyle name="20 % - Markeringsfarve4 2 4 2 8" xfId="22186"/>
    <cellStyle name="20 % - Markeringsfarve4 2 4 2 9" xfId="22740"/>
    <cellStyle name="20 % - Markeringsfarve4 2 4 3" xfId="836"/>
    <cellStyle name="20 % - Markeringsfarve4 2 4 3 2" xfId="1670"/>
    <cellStyle name="20 % - Markeringsfarve4 2 4 3 2 2" xfId="3338"/>
    <cellStyle name="20 % - Markeringsfarve4 2 4 3 2 2 2" xfId="8326"/>
    <cellStyle name="20 % - Markeringsfarve4 2 4 3 2 2 2 2" xfId="19133"/>
    <cellStyle name="20 % - Markeringsfarve4 2 4 3 2 2 2 3" xfId="30507"/>
    <cellStyle name="20 % - Markeringsfarve4 2 4 3 2 2 3" xfId="14148"/>
    <cellStyle name="20 % - Markeringsfarve4 2 4 3 2 2 4" xfId="25506"/>
    <cellStyle name="20 % - Markeringsfarve4 2 4 3 2 3" xfId="5002"/>
    <cellStyle name="20 % - Markeringsfarve4 2 4 3 2 3 2" xfId="9987"/>
    <cellStyle name="20 % - Markeringsfarve4 2 4 3 2 3 2 2" xfId="20794"/>
    <cellStyle name="20 % - Markeringsfarve4 2 4 3 2 3 2 3" xfId="32168"/>
    <cellStyle name="20 % - Markeringsfarve4 2 4 3 2 3 3" xfId="15809"/>
    <cellStyle name="20 % - Markeringsfarve4 2 4 3 2 3 4" xfId="27167"/>
    <cellStyle name="20 % - Markeringsfarve4 2 4 3 2 4" xfId="6664"/>
    <cellStyle name="20 % - Markeringsfarve4 2 4 3 2 4 2" xfId="17472"/>
    <cellStyle name="20 % - Markeringsfarve4 2 4 3 2 4 3" xfId="28846"/>
    <cellStyle name="20 % - Markeringsfarve4 2 4 3 2 5" xfId="12487"/>
    <cellStyle name="20 % - Markeringsfarve4 2 4 3 2 6" xfId="23845"/>
    <cellStyle name="20 % - Markeringsfarve4 2 4 3 3" xfId="2507"/>
    <cellStyle name="20 % - Markeringsfarve4 2 4 3 3 2" xfId="7495"/>
    <cellStyle name="20 % - Markeringsfarve4 2 4 3 3 2 2" xfId="18302"/>
    <cellStyle name="20 % - Markeringsfarve4 2 4 3 3 2 3" xfId="29676"/>
    <cellStyle name="20 % - Markeringsfarve4 2 4 3 3 3" xfId="13317"/>
    <cellStyle name="20 % - Markeringsfarve4 2 4 3 3 4" xfId="24675"/>
    <cellStyle name="20 % - Markeringsfarve4 2 4 3 4" xfId="4171"/>
    <cellStyle name="20 % - Markeringsfarve4 2 4 3 4 2" xfId="9156"/>
    <cellStyle name="20 % - Markeringsfarve4 2 4 3 4 2 2" xfId="19963"/>
    <cellStyle name="20 % - Markeringsfarve4 2 4 3 4 2 3" xfId="31337"/>
    <cellStyle name="20 % - Markeringsfarve4 2 4 3 4 3" xfId="14978"/>
    <cellStyle name="20 % - Markeringsfarve4 2 4 3 4 4" xfId="26336"/>
    <cellStyle name="20 % - Markeringsfarve4 2 4 3 5" xfId="5833"/>
    <cellStyle name="20 % - Markeringsfarve4 2 4 3 5 2" xfId="16641"/>
    <cellStyle name="20 % - Markeringsfarve4 2 4 3 5 3" xfId="28015"/>
    <cellStyle name="20 % - Markeringsfarve4 2 4 3 6" xfId="10820"/>
    <cellStyle name="20 % - Markeringsfarve4 2 4 3 6 2" xfId="21627"/>
    <cellStyle name="20 % - Markeringsfarve4 2 4 3 6 3" xfId="33001"/>
    <cellStyle name="20 % - Markeringsfarve4 2 4 3 7" xfId="11655"/>
    <cellStyle name="20 % - Markeringsfarve4 2 4 3 8" xfId="23014"/>
    <cellStyle name="20 % - Markeringsfarve4 2 4 4" xfId="1117"/>
    <cellStyle name="20 % - Markeringsfarve4 2 4 4 2" xfId="2785"/>
    <cellStyle name="20 % - Markeringsfarve4 2 4 4 2 2" xfId="7773"/>
    <cellStyle name="20 % - Markeringsfarve4 2 4 4 2 2 2" xfId="18580"/>
    <cellStyle name="20 % - Markeringsfarve4 2 4 4 2 2 3" xfId="29954"/>
    <cellStyle name="20 % - Markeringsfarve4 2 4 4 2 3" xfId="13595"/>
    <cellStyle name="20 % - Markeringsfarve4 2 4 4 2 4" xfId="24953"/>
    <cellStyle name="20 % - Markeringsfarve4 2 4 4 3" xfId="4449"/>
    <cellStyle name="20 % - Markeringsfarve4 2 4 4 3 2" xfId="9434"/>
    <cellStyle name="20 % - Markeringsfarve4 2 4 4 3 2 2" xfId="20241"/>
    <cellStyle name="20 % - Markeringsfarve4 2 4 4 3 2 3" xfId="31615"/>
    <cellStyle name="20 % - Markeringsfarve4 2 4 4 3 3" xfId="15256"/>
    <cellStyle name="20 % - Markeringsfarve4 2 4 4 3 4" xfId="26614"/>
    <cellStyle name="20 % - Markeringsfarve4 2 4 4 4" xfId="6111"/>
    <cellStyle name="20 % - Markeringsfarve4 2 4 4 4 2" xfId="16919"/>
    <cellStyle name="20 % - Markeringsfarve4 2 4 4 4 3" xfId="28293"/>
    <cellStyle name="20 % - Markeringsfarve4 2 4 4 5" xfId="11934"/>
    <cellStyle name="20 % - Markeringsfarve4 2 4 4 6" xfId="23292"/>
    <cellStyle name="20 % - Markeringsfarve4 2 4 5" xfId="1955"/>
    <cellStyle name="20 % - Markeringsfarve4 2 4 5 2" xfId="6943"/>
    <cellStyle name="20 % - Markeringsfarve4 2 4 5 2 2" xfId="17751"/>
    <cellStyle name="20 % - Markeringsfarve4 2 4 5 2 3" xfId="29125"/>
    <cellStyle name="20 % - Markeringsfarve4 2 4 5 3" xfId="12766"/>
    <cellStyle name="20 % - Markeringsfarve4 2 4 5 4" xfId="24124"/>
    <cellStyle name="20 % - Markeringsfarve4 2 4 6" xfId="3620"/>
    <cellStyle name="20 % - Markeringsfarve4 2 4 6 2" xfId="8605"/>
    <cellStyle name="20 % - Markeringsfarve4 2 4 6 2 2" xfId="19412"/>
    <cellStyle name="20 % - Markeringsfarve4 2 4 6 2 3" xfId="30786"/>
    <cellStyle name="20 % - Markeringsfarve4 2 4 6 3" xfId="14427"/>
    <cellStyle name="20 % - Markeringsfarve4 2 4 6 4" xfId="25785"/>
    <cellStyle name="20 % - Markeringsfarve4 2 4 7" xfId="5281"/>
    <cellStyle name="20 % - Markeringsfarve4 2 4 7 2" xfId="16090"/>
    <cellStyle name="20 % - Markeringsfarve4 2 4 7 3" xfId="27464"/>
    <cellStyle name="20 % - Markeringsfarve4 2 4 8" xfId="10266"/>
    <cellStyle name="20 % - Markeringsfarve4 2 4 8 2" xfId="21073"/>
    <cellStyle name="20 % - Markeringsfarve4 2 4 8 3" xfId="32447"/>
    <cellStyle name="20 % - Markeringsfarve4 2 4 9" xfId="11100"/>
    <cellStyle name="20 % - Markeringsfarve4 2 5" xfId="239"/>
    <cellStyle name="20 % - Markeringsfarve4 2 5 10" xfId="21961"/>
    <cellStyle name="20 % - Markeringsfarve4 2 5 11" xfId="22514"/>
    <cellStyle name="20 % - Markeringsfarve4 2 5 12" xfId="33334"/>
    <cellStyle name="20 % - Markeringsfarve4 2 5 13" xfId="33609"/>
    <cellStyle name="20 % - Markeringsfarve4 2 5 14" xfId="33880"/>
    <cellStyle name="20 % - Markeringsfarve4 2 5 2" xfId="613"/>
    <cellStyle name="20 % - Markeringsfarve4 2 5 2 2" xfId="1450"/>
    <cellStyle name="20 % - Markeringsfarve4 2 5 2 2 2" xfId="3118"/>
    <cellStyle name="20 % - Markeringsfarve4 2 5 2 2 2 2" xfId="8106"/>
    <cellStyle name="20 % - Markeringsfarve4 2 5 2 2 2 2 2" xfId="18913"/>
    <cellStyle name="20 % - Markeringsfarve4 2 5 2 2 2 2 3" xfId="30287"/>
    <cellStyle name="20 % - Markeringsfarve4 2 5 2 2 2 3" xfId="13928"/>
    <cellStyle name="20 % - Markeringsfarve4 2 5 2 2 2 4" xfId="25286"/>
    <cellStyle name="20 % - Markeringsfarve4 2 5 2 2 3" xfId="4782"/>
    <cellStyle name="20 % - Markeringsfarve4 2 5 2 2 3 2" xfId="9767"/>
    <cellStyle name="20 % - Markeringsfarve4 2 5 2 2 3 2 2" xfId="20574"/>
    <cellStyle name="20 % - Markeringsfarve4 2 5 2 2 3 2 3" xfId="31948"/>
    <cellStyle name="20 % - Markeringsfarve4 2 5 2 2 3 3" xfId="15589"/>
    <cellStyle name="20 % - Markeringsfarve4 2 5 2 2 3 4" xfId="26947"/>
    <cellStyle name="20 % - Markeringsfarve4 2 5 2 2 4" xfId="6444"/>
    <cellStyle name="20 % - Markeringsfarve4 2 5 2 2 4 2" xfId="17252"/>
    <cellStyle name="20 % - Markeringsfarve4 2 5 2 2 4 3" xfId="28626"/>
    <cellStyle name="20 % - Markeringsfarve4 2 5 2 2 5" xfId="12267"/>
    <cellStyle name="20 % - Markeringsfarve4 2 5 2 2 6" xfId="23625"/>
    <cellStyle name="20 % - Markeringsfarve4 2 5 2 3" xfId="2287"/>
    <cellStyle name="20 % - Markeringsfarve4 2 5 2 3 2" xfId="7275"/>
    <cellStyle name="20 % - Markeringsfarve4 2 5 2 3 2 2" xfId="18082"/>
    <cellStyle name="20 % - Markeringsfarve4 2 5 2 3 2 3" xfId="29456"/>
    <cellStyle name="20 % - Markeringsfarve4 2 5 2 3 3" xfId="13097"/>
    <cellStyle name="20 % - Markeringsfarve4 2 5 2 3 4" xfId="24455"/>
    <cellStyle name="20 % - Markeringsfarve4 2 5 2 4" xfId="3951"/>
    <cellStyle name="20 % - Markeringsfarve4 2 5 2 4 2" xfId="8936"/>
    <cellStyle name="20 % - Markeringsfarve4 2 5 2 4 2 2" xfId="19743"/>
    <cellStyle name="20 % - Markeringsfarve4 2 5 2 4 2 3" xfId="31117"/>
    <cellStyle name="20 % - Markeringsfarve4 2 5 2 4 3" xfId="14758"/>
    <cellStyle name="20 % - Markeringsfarve4 2 5 2 4 4" xfId="26116"/>
    <cellStyle name="20 % - Markeringsfarve4 2 5 2 5" xfId="5613"/>
    <cellStyle name="20 % - Markeringsfarve4 2 5 2 5 2" xfId="16421"/>
    <cellStyle name="20 % - Markeringsfarve4 2 5 2 5 3" xfId="27795"/>
    <cellStyle name="20 % - Markeringsfarve4 2 5 2 6" xfId="10600"/>
    <cellStyle name="20 % - Markeringsfarve4 2 5 2 6 2" xfId="21407"/>
    <cellStyle name="20 % - Markeringsfarve4 2 5 2 6 3" xfId="32781"/>
    <cellStyle name="20 % - Markeringsfarve4 2 5 2 7" xfId="11434"/>
    <cellStyle name="20 % - Markeringsfarve4 2 5 2 8" xfId="22240"/>
    <cellStyle name="20 % - Markeringsfarve4 2 5 2 9" xfId="22794"/>
    <cellStyle name="20 % - Markeringsfarve4 2 5 3" xfId="890"/>
    <cellStyle name="20 % - Markeringsfarve4 2 5 3 2" xfId="1724"/>
    <cellStyle name="20 % - Markeringsfarve4 2 5 3 2 2" xfId="3392"/>
    <cellStyle name="20 % - Markeringsfarve4 2 5 3 2 2 2" xfId="8380"/>
    <cellStyle name="20 % - Markeringsfarve4 2 5 3 2 2 2 2" xfId="19187"/>
    <cellStyle name="20 % - Markeringsfarve4 2 5 3 2 2 2 3" xfId="30561"/>
    <cellStyle name="20 % - Markeringsfarve4 2 5 3 2 2 3" xfId="14202"/>
    <cellStyle name="20 % - Markeringsfarve4 2 5 3 2 2 4" xfId="25560"/>
    <cellStyle name="20 % - Markeringsfarve4 2 5 3 2 3" xfId="5056"/>
    <cellStyle name="20 % - Markeringsfarve4 2 5 3 2 3 2" xfId="10041"/>
    <cellStyle name="20 % - Markeringsfarve4 2 5 3 2 3 2 2" xfId="20848"/>
    <cellStyle name="20 % - Markeringsfarve4 2 5 3 2 3 2 3" xfId="32222"/>
    <cellStyle name="20 % - Markeringsfarve4 2 5 3 2 3 3" xfId="15863"/>
    <cellStyle name="20 % - Markeringsfarve4 2 5 3 2 3 4" xfId="27221"/>
    <cellStyle name="20 % - Markeringsfarve4 2 5 3 2 4" xfId="6718"/>
    <cellStyle name="20 % - Markeringsfarve4 2 5 3 2 4 2" xfId="17526"/>
    <cellStyle name="20 % - Markeringsfarve4 2 5 3 2 4 3" xfId="28900"/>
    <cellStyle name="20 % - Markeringsfarve4 2 5 3 2 5" xfId="12541"/>
    <cellStyle name="20 % - Markeringsfarve4 2 5 3 2 6" xfId="23899"/>
    <cellStyle name="20 % - Markeringsfarve4 2 5 3 3" xfId="2561"/>
    <cellStyle name="20 % - Markeringsfarve4 2 5 3 3 2" xfId="7549"/>
    <cellStyle name="20 % - Markeringsfarve4 2 5 3 3 2 2" xfId="18356"/>
    <cellStyle name="20 % - Markeringsfarve4 2 5 3 3 2 3" xfId="29730"/>
    <cellStyle name="20 % - Markeringsfarve4 2 5 3 3 3" xfId="13371"/>
    <cellStyle name="20 % - Markeringsfarve4 2 5 3 3 4" xfId="24729"/>
    <cellStyle name="20 % - Markeringsfarve4 2 5 3 4" xfId="4225"/>
    <cellStyle name="20 % - Markeringsfarve4 2 5 3 4 2" xfId="9210"/>
    <cellStyle name="20 % - Markeringsfarve4 2 5 3 4 2 2" xfId="20017"/>
    <cellStyle name="20 % - Markeringsfarve4 2 5 3 4 2 3" xfId="31391"/>
    <cellStyle name="20 % - Markeringsfarve4 2 5 3 4 3" xfId="15032"/>
    <cellStyle name="20 % - Markeringsfarve4 2 5 3 4 4" xfId="26390"/>
    <cellStyle name="20 % - Markeringsfarve4 2 5 3 5" xfId="5887"/>
    <cellStyle name="20 % - Markeringsfarve4 2 5 3 5 2" xfId="16695"/>
    <cellStyle name="20 % - Markeringsfarve4 2 5 3 5 3" xfId="28069"/>
    <cellStyle name="20 % - Markeringsfarve4 2 5 3 6" xfId="10874"/>
    <cellStyle name="20 % - Markeringsfarve4 2 5 3 6 2" xfId="21681"/>
    <cellStyle name="20 % - Markeringsfarve4 2 5 3 6 3" xfId="33055"/>
    <cellStyle name="20 % - Markeringsfarve4 2 5 3 7" xfId="11709"/>
    <cellStyle name="20 % - Markeringsfarve4 2 5 3 8" xfId="23068"/>
    <cellStyle name="20 % - Markeringsfarve4 2 5 4" xfId="1171"/>
    <cellStyle name="20 % - Markeringsfarve4 2 5 4 2" xfId="2839"/>
    <cellStyle name="20 % - Markeringsfarve4 2 5 4 2 2" xfId="7827"/>
    <cellStyle name="20 % - Markeringsfarve4 2 5 4 2 2 2" xfId="18634"/>
    <cellStyle name="20 % - Markeringsfarve4 2 5 4 2 2 3" xfId="30008"/>
    <cellStyle name="20 % - Markeringsfarve4 2 5 4 2 3" xfId="13649"/>
    <cellStyle name="20 % - Markeringsfarve4 2 5 4 2 4" xfId="25007"/>
    <cellStyle name="20 % - Markeringsfarve4 2 5 4 3" xfId="4503"/>
    <cellStyle name="20 % - Markeringsfarve4 2 5 4 3 2" xfId="9488"/>
    <cellStyle name="20 % - Markeringsfarve4 2 5 4 3 2 2" xfId="20295"/>
    <cellStyle name="20 % - Markeringsfarve4 2 5 4 3 2 3" xfId="31669"/>
    <cellStyle name="20 % - Markeringsfarve4 2 5 4 3 3" xfId="15310"/>
    <cellStyle name="20 % - Markeringsfarve4 2 5 4 3 4" xfId="26668"/>
    <cellStyle name="20 % - Markeringsfarve4 2 5 4 4" xfId="6165"/>
    <cellStyle name="20 % - Markeringsfarve4 2 5 4 4 2" xfId="16973"/>
    <cellStyle name="20 % - Markeringsfarve4 2 5 4 4 3" xfId="28347"/>
    <cellStyle name="20 % - Markeringsfarve4 2 5 4 5" xfId="11988"/>
    <cellStyle name="20 % - Markeringsfarve4 2 5 4 6" xfId="23346"/>
    <cellStyle name="20 % - Markeringsfarve4 2 5 5" xfId="2009"/>
    <cellStyle name="20 % - Markeringsfarve4 2 5 5 2" xfId="6997"/>
    <cellStyle name="20 % - Markeringsfarve4 2 5 5 2 2" xfId="17805"/>
    <cellStyle name="20 % - Markeringsfarve4 2 5 5 2 3" xfId="29179"/>
    <cellStyle name="20 % - Markeringsfarve4 2 5 5 3" xfId="12820"/>
    <cellStyle name="20 % - Markeringsfarve4 2 5 5 4" xfId="24178"/>
    <cellStyle name="20 % - Markeringsfarve4 2 5 6" xfId="3674"/>
    <cellStyle name="20 % - Markeringsfarve4 2 5 6 2" xfId="8659"/>
    <cellStyle name="20 % - Markeringsfarve4 2 5 6 2 2" xfId="19466"/>
    <cellStyle name="20 % - Markeringsfarve4 2 5 6 2 3" xfId="30840"/>
    <cellStyle name="20 % - Markeringsfarve4 2 5 6 3" xfId="14481"/>
    <cellStyle name="20 % - Markeringsfarve4 2 5 6 4" xfId="25839"/>
    <cellStyle name="20 % - Markeringsfarve4 2 5 7" xfId="5335"/>
    <cellStyle name="20 % - Markeringsfarve4 2 5 7 2" xfId="16144"/>
    <cellStyle name="20 % - Markeringsfarve4 2 5 7 3" xfId="27518"/>
    <cellStyle name="20 % - Markeringsfarve4 2 5 8" xfId="10320"/>
    <cellStyle name="20 % - Markeringsfarve4 2 5 8 2" xfId="21127"/>
    <cellStyle name="20 % - Markeringsfarve4 2 5 8 3" xfId="32501"/>
    <cellStyle name="20 % - Markeringsfarve4 2 5 9" xfId="11154"/>
    <cellStyle name="20 % - Markeringsfarve4 2 6" xfId="295"/>
    <cellStyle name="20 % - Markeringsfarve4 2 6 10" xfId="22017"/>
    <cellStyle name="20 % - Markeringsfarve4 2 6 11" xfId="22570"/>
    <cellStyle name="20 % - Markeringsfarve4 2 6 12" xfId="33390"/>
    <cellStyle name="20 % - Markeringsfarve4 2 6 13" xfId="33665"/>
    <cellStyle name="20 % - Markeringsfarve4 2 6 14" xfId="33936"/>
    <cellStyle name="20 % - Markeringsfarve4 2 6 2" xfId="669"/>
    <cellStyle name="20 % - Markeringsfarve4 2 6 2 2" xfId="1506"/>
    <cellStyle name="20 % - Markeringsfarve4 2 6 2 2 2" xfId="3174"/>
    <cellStyle name="20 % - Markeringsfarve4 2 6 2 2 2 2" xfId="8162"/>
    <cellStyle name="20 % - Markeringsfarve4 2 6 2 2 2 2 2" xfId="18969"/>
    <cellStyle name="20 % - Markeringsfarve4 2 6 2 2 2 2 3" xfId="30343"/>
    <cellStyle name="20 % - Markeringsfarve4 2 6 2 2 2 3" xfId="13984"/>
    <cellStyle name="20 % - Markeringsfarve4 2 6 2 2 2 4" xfId="25342"/>
    <cellStyle name="20 % - Markeringsfarve4 2 6 2 2 3" xfId="4838"/>
    <cellStyle name="20 % - Markeringsfarve4 2 6 2 2 3 2" xfId="9823"/>
    <cellStyle name="20 % - Markeringsfarve4 2 6 2 2 3 2 2" xfId="20630"/>
    <cellStyle name="20 % - Markeringsfarve4 2 6 2 2 3 2 3" xfId="32004"/>
    <cellStyle name="20 % - Markeringsfarve4 2 6 2 2 3 3" xfId="15645"/>
    <cellStyle name="20 % - Markeringsfarve4 2 6 2 2 3 4" xfId="27003"/>
    <cellStyle name="20 % - Markeringsfarve4 2 6 2 2 4" xfId="6500"/>
    <cellStyle name="20 % - Markeringsfarve4 2 6 2 2 4 2" xfId="17308"/>
    <cellStyle name="20 % - Markeringsfarve4 2 6 2 2 4 3" xfId="28682"/>
    <cellStyle name="20 % - Markeringsfarve4 2 6 2 2 5" xfId="12323"/>
    <cellStyle name="20 % - Markeringsfarve4 2 6 2 2 6" xfId="23681"/>
    <cellStyle name="20 % - Markeringsfarve4 2 6 2 3" xfId="2343"/>
    <cellStyle name="20 % - Markeringsfarve4 2 6 2 3 2" xfId="7331"/>
    <cellStyle name="20 % - Markeringsfarve4 2 6 2 3 2 2" xfId="18138"/>
    <cellStyle name="20 % - Markeringsfarve4 2 6 2 3 2 3" xfId="29512"/>
    <cellStyle name="20 % - Markeringsfarve4 2 6 2 3 3" xfId="13153"/>
    <cellStyle name="20 % - Markeringsfarve4 2 6 2 3 4" xfId="24511"/>
    <cellStyle name="20 % - Markeringsfarve4 2 6 2 4" xfId="4007"/>
    <cellStyle name="20 % - Markeringsfarve4 2 6 2 4 2" xfId="8992"/>
    <cellStyle name="20 % - Markeringsfarve4 2 6 2 4 2 2" xfId="19799"/>
    <cellStyle name="20 % - Markeringsfarve4 2 6 2 4 2 3" xfId="31173"/>
    <cellStyle name="20 % - Markeringsfarve4 2 6 2 4 3" xfId="14814"/>
    <cellStyle name="20 % - Markeringsfarve4 2 6 2 4 4" xfId="26172"/>
    <cellStyle name="20 % - Markeringsfarve4 2 6 2 5" xfId="5669"/>
    <cellStyle name="20 % - Markeringsfarve4 2 6 2 5 2" xfId="16477"/>
    <cellStyle name="20 % - Markeringsfarve4 2 6 2 5 3" xfId="27851"/>
    <cellStyle name="20 % - Markeringsfarve4 2 6 2 6" xfId="10656"/>
    <cellStyle name="20 % - Markeringsfarve4 2 6 2 6 2" xfId="21463"/>
    <cellStyle name="20 % - Markeringsfarve4 2 6 2 6 3" xfId="32837"/>
    <cellStyle name="20 % - Markeringsfarve4 2 6 2 7" xfId="11490"/>
    <cellStyle name="20 % - Markeringsfarve4 2 6 2 8" xfId="22296"/>
    <cellStyle name="20 % - Markeringsfarve4 2 6 2 9" xfId="22850"/>
    <cellStyle name="20 % - Markeringsfarve4 2 6 3" xfId="946"/>
    <cellStyle name="20 % - Markeringsfarve4 2 6 3 2" xfId="1780"/>
    <cellStyle name="20 % - Markeringsfarve4 2 6 3 2 2" xfId="3448"/>
    <cellStyle name="20 % - Markeringsfarve4 2 6 3 2 2 2" xfId="8436"/>
    <cellStyle name="20 % - Markeringsfarve4 2 6 3 2 2 2 2" xfId="19243"/>
    <cellStyle name="20 % - Markeringsfarve4 2 6 3 2 2 2 3" xfId="30617"/>
    <cellStyle name="20 % - Markeringsfarve4 2 6 3 2 2 3" xfId="14258"/>
    <cellStyle name="20 % - Markeringsfarve4 2 6 3 2 2 4" xfId="25616"/>
    <cellStyle name="20 % - Markeringsfarve4 2 6 3 2 3" xfId="5112"/>
    <cellStyle name="20 % - Markeringsfarve4 2 6 3 2 3 2" xfId="10097"/>
    <cellStyle name="20 % - Markeringsfarve4 2 6 3 2 3 2 2" xfId="20904"/>
    <cellStyle name="20 % - Markeringsfarve4 2 6 3 2 3 2 3" xfId="32278"/>
    <cellStyle name="20 % - Markeringsfarve4 2 6 3 2 3 3" xfId="15919"/>
    <cellStyle name="20 % - Markeringsfarve4 2 6 3 2 3 4" xfId="27277"/>
    <cellStyle name="20 % - Markeringsfarve4 2 6 3 2 4" xfId="6774"/>
    <cellStyle name="20 % - Markeringsfarve4 2 6 3 2 4 2" xfId="17582"/>
    <cellStyle name="20 % - Markeringsfarve4 2 6 3 2 4 3" xfId="28956"/>
    <cellStyle name="20 % - Markeringsfarve4 2 6 3 2 5" xfId="12597"/>
    <cellStyle name="20 % - Markeringsfarve4 2 6 3 2 6" xfId="23955"/>
    <cellStyle name="20 % - Markeringsfarve4 2 6 3 3" xfId="2617"/>
    <cellStyle name="20 % - Markeringsfarve4 2 6 3 3 2" xfId="7605"/>
    <cellStyle name="20 % - Markeringsfarve4 2 6 3 3 2 2" xfId="18412"/>
    <cellStyle name="20 % - Markeringsfarve4 2 6 3 3 2 3" xfId="29786"/>
    <cellStyle name="20 % - Markeringsfarve4 2 6 3 3 3" xfId="13427"/>
    <cellStyle name="20 % - Markeringsfarve4 2 6 3 3 4" xfId="24785"/>
    <cellStyle name="20 % - Markeringsfarve4 2 6 3 4" xfId="4281"/>
    <cellStyle name="20 % - Markeringsfarve4 2 6 3 4 2" xfId="9266"/>
    <cellStyle name="20 % - Markeringsfarve4 2 6 3 4 2 2" xfId="20073"/>
    <cellStyle name="20 % - Markeringsfarve4 2 6 3 4 2 3" xfId="31447"/>
    <cellStyle name="20 % - Markeringsfarve4 2 6 3 4 3" xfId="15088"/>
    <cellStyle name="20 % - Markeringsfarve4 2 6 3 4 4" xfId="26446"/>
    <cellStyle name="20 % - Markeringsfarve4 2 6 3 5" xfId="5943"/>
    <cellStyle name="20 % - Markeringsfarve4 2 6 3 5 2" xfId="16751"/>
    <cellStyle name="20 % - Markeringsfarve4 2 6 3 5 3" xfId="28125"/>
    <cellStyle name="20 % - Markeringsfarve4 2 6 3 6" xfId="10930"/>
    <cellStyle name="20 % - Markeringsfarve4 2 6 3 6 2" xfId="21737"/>
    <cellStyle name="20 % - Markeringsfarve4 2 6 3 6 3" xfId="33111"/>
    <cellStyle name="20 % - Markeringsfarve4 2 6 3 7" xfId="11765"/>
    <cellStyle name="20 % - Markeringsfarve4 2 6 3 8" xfId="23124"/>
    <cellStyle name="20 % - Markeringsfarve4 2 6 4" xfId="1227"/>
    <cellStyle name="20 % - Markeringsfarve4 2 6 4 2" xfId="2895"/>
    <cellStyle name="20 % - Markeringsfarve4 2 6 4 2 2" xfId="7883"/>
    <cellStyle name="20 % - Markeringsfarve4 2 6 4 2 2 2" xfId="18690"/>
    <cellStyle name="20 % - Markeringsfarve4 2 6 4 2 2 3" xfId="30064"/>
    <cellStyle name="20 % - Markeringsfarve4 2 6 4 2 3" xfId="13705"/>
    <cellStyle name="20 % - Markeringsfarve4 2 6 4 2 4" xfId="25063"/>
    <cellStyle name="20 % - Markeringsfarve4 2 6 4 3" xfId="4559"/>
    <cellStyle name="20 % - Markeringsfarve4 2 6 4 3 2" xfId="9544"/>
    <cellStyle name="20 % - Markeringsfarve4 2 6 4 3 2 2" xfId="20351"/>
    <cellStyle name="20 % - Markeringsfarve4 2 6 4 3 2 3" xfId="31725"/>
    <cellStyle name="20 % - Markeringsfarve4 2 6 4 3 3" xfId="15366"/>
    <cellStyle name="20 % - Markeringsfarve4 2 6 4 3 4" xfId="26724"/>
    <cellStyle name="20 % - Markeringsfarve4 2 6 4 4" xfId="6221"/>
    <cellStyle name="20 % - Markeringsfarve4 2 6 4 4 2" xfId="17029"/>
    <cellStyle name="20 % - Markeringsfarve4 2 6 4 4 3" xfId="28403"/>
    <cellStyle name="20 % - Markeringsfarve4 2 6 4 5" xfId="12044"/>
    <cellStyle name="20 % - Markeringsfarve4 2 6 4 6" xfId="23402"/>
    <cellStyle name="20 % - Markeringsfarve4 2 6 5" xfId="2065"/>
    <cellStyle name="20 % - Markeringsfarve4 2 6 5 2" xfId="7053"/>
    <cellStyle name="20 % - Markeringsfarve4 2 6 5 2 2" xfId="17861"/>
    <cellStyle name="20 % - Markeringsfarve4 2 6 5 2 3" xfId="29235"/>
    <cellStyle name="20 % - Markeringsfarve4 2 6 5 3" xfId="12876"/>
    <cellStyle name="20 % - Markeringsfarve4 2 6 5 4" xfId="24234"/>
    <cellStyle name="20 % - Markeringsfarve4 2 6 6" xfId="3730"/>
    <cellStyle name="20 % - Markeringsfarve4 2 6 6 2" xfId="8715"/>
    <cellStyle name="20 % - Markeringsfarve4 2 6 6 2 2" xfId="19522"/>
    <cellStyle name="20 % - Markeringsfarve4 2 6 6 2 3" xfId="30896"/>
    <cellStyle name="20 % - Markeringsfarve4 2 6 6 3" xfId="14537"/>
    <cellStyle name="20 % - Markeringsfarve4 2 6 6 4" xfId="25895"/>
    <cellStyle name="20 % - Markeringsfarve4 2 6 7" xfId="5391"/>
    <cellStyle name="20 % - Markeringsfarve4 2 6 7 2" xfId="16200"/>
    <cellStyle name="20 % - Markeringsfarve4 2 6 7 3" xfId="27574"/>
    <cellStyle name="20 % - Markeringsfarve4 2 6 8" xfId="10376"/>
    <cellStyle name="20 % - Markeringsfarve4 2 6 8 2" xfId="21183"/>
    <cellStyle name="20 % - Markeringsfarve4 2 6 8 3" xfId="32557"/>
    <cellStyle name="20 % - Markeringsfarve4 2 6 9" xfId="11210"/>
    <cellStyle name="20 % - Markeringsfarve4 2 7" xfId="451"/>
    <cellStyle name="20 % - Markeringsfarve4 2 7 2" xfId="1288"/>
    <cellStyle name="20 % - Markeringsfarve4 2 7 2 2" xfId="2956"/>
    <cellStyle name="20 % - Markeringsfarve4 2 7 2 2 2" xfId="7944"/>
    <cellStyle name="20 % - Markeringsfarve4 2 7 2 2 2 2" xfId="18751"/>
    <cellStyle name="20 % - Markeringsfarve4 2 7 2 2 2 3" xfId="30125"/>
    <cellStyle name="20 % - Markeringsfarve4 2 7 2 2 3" xfId="13766"/>
    <cellStyle name="20 % - Markeringsfarve4 2 7 2 2 4" xfId="25124"/>
    <cellStyle name="20 % - Markeringsfarve4 2 7 2 3" xfId="4620"/>
    <cellStyle name="20 % - Markeringsfarve4 2 7 2 3 2" xfId="9605"/>
    <cellStyle name="20 % - Markeringsfarve4 2 7 2 3 2 2" xfId="20412"/>
    <cellStyle name="20 % - Markeringsfarve4 2 7 2 3 2 3" xfId="31786"/>
    <cellStyle name="20 % - Markeringsfarve4 2 7 2 3 3" xfId="15427"/>
    <cellStyle name="20 % - Markeringsfarve4 2 7 2 3 4" xfId="26785"/>
    <cellStyle name="20 % - Markeringsfarve4 2 7 2 4" xfId="6282"/>
    <cellStyle name="20 % - Markeringsfarve4 2 7 2 4 2" xfId="17090"/>
    <cellStyle name="20 % - Markeringsfarve4 2 7 2 4 3" xfId="28464"/>
    <cellStyle name="20 % - Markeringsfarve4 2 7 2 5" xfId="12105"/>
    <cellStyle name="20 % - Markeringsfarve4 2 7 2 6" xfId="23463"/>
    <cellStyle name="20 % - Markeringsfarve4 2 7 3" xfId="2127"/>
    <cellStyle name="20 % - Markeringsfarve4 2 7 3 2" xfId="7115"/>
    <cellStyle name="20 % - Markeringsfarve4 2 7 3 2 2" xfId="17922"/>
    <cellStyle name="20 % - Markeringsfarve4 2 7 3 2 3" xfId="29296"/>
    <cellStyle name="20 % - Markeringsfarve4 2 7 3 3" xfId="12937"/>
    <cellStyle name="20 % - Markeringsfarve4 2 7 3 4" xfId="24295"/>
    <cellStyle name="20 % - Markeringsfarve4 2 7 4" xfId="3791"/>
    <cellStyle name="20 % - Markeringsfarve4 2 7 4 2" xfId="8776"/>
    <cellStyle name="20 % - Markeringsfarve4 2 7 4 2 2" xfId="19583"/>
    <cellStyle name="20 % - Markeringsfarve4 2 7 4 2 3" xfId="30957"/>
    <cellStyle name="20 % - Markeringsfarve4 2 7 4 3" xfId="14598"/>
    <cellStyle name="20 % - Markeringsfarve4 2 7 4 4" xfId="25956"/>
    <cellStyle name="20 % - Markeringsfarve4 2 7 5" xfId="5453"/>
    <cellStyle name="20 % - Markeringsfarve4 2 7 5 2" xfId="16261"/>
    <cellStyle name="20 % - Markeringsfarve4 2 7 5 3" xfId="27635"/>
    <cellStyle name="20 % - Markeringsfarve4 2 7 6" xfId="10441"/>
    <cellStyle name="20 % - Markeringsfarve4 2 7 6 2" xfId="21248"/>
    <cellStyle name="20 % - Markeringsfarve4 2 7 6 3" xfId="32622"/>
    <cellStyle name="20 % - Markeringsfarve4 2 7 7" xfId="11272"/>
    <cellStyle name="20 % - Markeringsfarve4 2 7 8" xfId="22078"/>
    <cellStyle name="20 % - Markeringsfarve4 2 7 9" xfId="22632"/>
    <cellStyle name="20 % - Markeringsfarve4 2 8" xfId="728"/>
    <cellStyle name="20 % - Markeringsfarve4 2 8 2" xfId="1562"/>
    <cellStyle name="20 % - Markeringsfarve4 2 8 2 2" xfId="3230"/>
    <cellStyle name="20 % - Markeringsfarve4 2 8 2 2 2" xfId="8218"/>
    <cellStyle name="20 % - Markeringsfarve4 2 8 2 2 2 2" xfId="19025"/>
    <cellStyle name="20 % - Markeringsfarve4 2 8 2 2 2 3" xfId="30399"/>
    <cellStyle name="20 % - Markeringsfarve4 2 8 2 2 3" xfId="14040"/>
    <cellStyle name="20 % - Markeringsfarve4 2 8 2 2 4" xfId="25398"/>
    <cellStyle name="20 % - Markeringsfarve4 2 8 2 3" xfId="4894"/>
    <cellStyle name="20 % - Markeringsfarve4 2 8 2 3 2" xfId="9879"/>
    <cellStyle name="20 % - Markeringsfarve4 2 8 2 3 2 2" xfId="20686"/>
    <cellStyle name="20 % - Markeringsfarve4 2 8 2 3 2 3" xfId="32060"/>
    <cellStyle name="20 % - Markeringsfarve4 2 8 2 3 3" xfId="15701"/>
    <cellStyle name="20 % - Markeringsfarve4 2 8 2 3 4" xfId="27059"/>
    <cellStyle name="20 % - Markeringsfarve4 2 8 2 4" xfId="6556"/>
    <cellStyle name="20 % - Markeringsfarve4 2 8 2 4 2" xfId="17364"/>
    <cellStyle name="20 % - Markeringsfarve4 2 8 2 4 3" xfId="28738"/>
    <cellStyle name="20 % - Markeringsfarve4 2 8 2 5" xfId="12379"/>
    <cellStyle name="20 % - Markeringsfarve4 2 8 2 6" xfId="23737"/>
    <cellStyle name="20 % - Markeringsfarve4 2 8 3" xfId="2399"/>
    <cellStyle name="20 % - Markeringsfarve4 2 8 3 2" xfId="7387"/>
    <cellStyle name="20 % - Markeringsfarve4 2 8 3 2 2" xfId="18194"/>
    <cellStyle name="20 % - Markeringsfarve4 2 8 3 2 3" xfId="29568"/>
    <cellStyle name="20 % - Markeringsfarve4 2 8 3 3" xfId="13209"/>
    <cellStyle name="20 % - Markeringsfarve4 2 8 3 4" xfId="24567"/>
    <cellStyle name="20 % - Markeringsfarve4 2 8 4" xfId="4063"/>
    <cellStyle name="20 % - Markeringsfarve4 2 8 4 2" xfId="9048"/>
    <cellStyle name="20 % - Markeringsfarve4 2 8 4 2 2" xfId="19855"/>
    <cellStyle name="20 % - Markeringsfarve4 2 8 4 2 3" xfId="31229"/>
    <cellStyle name="20 % - Markeringsfarve4 2 8 4 3" xfId="14870"/>
    <cellStyle name="20 % - Markeringsfarve4 2 8 4 4" xfId="26228"/>
    <cellStyle name="20 % - Markeringsfarve4 2 8 5" xfId="5725"/>
    <cellStyle name="20 % - Markeringsfarve4 2 8 5 2" xfId="16533"/>
    <cellStyle name="20 % - Markeringsfarve4 2 8 5 3" xfId="27907"/>
    <cellStyle name="20 % - Markeringsfarve4 2 8 6" xfId="10712"/>
    <cellStyle name="20 % - Markeringsfarve4 2 8 6 2" xfId="21519"/>
    <cellStyle name="20 % - Markeringsfarve4 2 8 6 3" xfId="32893"/>
    <cellStyle name="20 % - Markeringsfarve4 2 8 7" xfId="11547"/>
    <cellStyle name="20 % - Markeringsfarve4 2 8 8" xfId="22906"/>
    <cellStyle name="20 % - Markeringsfarve4 2 9" xfId="1009"/>
    <cellStyle name="20 % - Markeringsfarve4 2 9 2" xfId="2677"/>
    <cellStyle name="20 % - Markeringsfarve4 2 9 2 2" xfId="7665"/>
    <cellStyle name="20 % - Markeringsfarve4 2 9 2 2 2" xfId="18472"/>
    <cellStyle name="20 % - Markeringsfarve4 2 9 2 2 3" xfId="29846"/>
    <cellStyle name="20 % - Markeringsfarve4 2 9 2 3" xfId="13487"/>
    <cellStyle name="20 % - Markeringsfarve4 2 9 2 4" xfId="24845"/>
    <cellStyle name="20 % - Markeringsfarve4 2 9 3" xfId="4341"/>
    <cellStyle name="20 % - Markeringsfarve4 2 9 3 2" xfId="9326"/>
    <cellStyle name="20 % - Markeringsfarve4 2 9 3 2 2" xfId="20133"/>
    <cellStyle name="20 % - Markeringsfarve4 2 9 3 2 3" xfId="31507"/>
    <cellStyle name="20 % - Markeringsfarve4 2 9 3 3" xfId="15148"/>
    <cellStyle name="20 % - Markeringsfarve4 2 9 3 4" xfId="26506"/>
    <cellStyle name="20 % - Markeringsfarve4 2 9 4" xfId="6003"/>
    <cellStyle name="20 % - Markeringsfarve4 2 9 4 2" xfId="16811"/>
    <cellStyle name="20 % - Markeringsfarve4 2 9 4 3" xfId="28185"/>
    <cellStyle name="20 % - Markeringsfarve4 2 9 5" xfId="11826"/>
    <cellStyle name="20 % - Markeringsfarve4 2 9 6" xfId="23184"/>
    <cellStyle name="20 % - Markeringsfarve4 3" xfId="121"/>
    <cellStyle name="20 % - Markeringsfarve4 3 10" xfId="21844"/>
    <cellStyle name="20 % - Markeringsfarve4 3 11" xfId="22397"/>
    <cellStyle name="20 % - Markeringsfarve4 3 12" xfId="33217"/>
    <cellStyle name="20 % - Markeringsfarve4 3 13" xfId="33490"/>
    <cellStyle name="20 % - Markeringsfarve4 3 14" xfId="33761"/>
    <cellStyle name="20 % - Markeringsfarve4 3 2" xfId="496"/>
    <cellStyle name="20 % - Markeringsfarve4 3 2 2" xfId="1333"/>
    <cellStyle name="20 % - Markeringsfarve4 3 2 2 2" xfId="3001"/>
    <cellStyle name="20 % - Markeringsfarve4 3 2 2 2 2" xfId="7989"/>
    <cellStyle name="20 % - Markeringsfarve4 3 2 2 2 2 2" xfId="18796"/>
    <cellStyle name="20 % - Markeringsfarve4 3 2 2 2 2 3" xfId="30170"/>
    <cellStyle name="20 % - Markeringsfarve4 3 2 2 2 3" xfId="13811"/>
    <cellStyle name="20 % - Markeringsfarve4 3 2 2 2 4" xfId="25169"/>
    <cellStyle name="20 % - Markeringsfarve4 3 2 2 3" xfId="4665"/>
    <cellStyle name="20 % - Markeringsfarve4 3 2 2 3 2" xfId="9650"/>
    <cellStyle name="20 % - Markeringsfarve4 3 2 2 3 2 2" xfId="20457"/>
    <cellStyle name="20 % - Markeringsfarve4 3 2 2 3 2 3" xfId="31831"/>
    <cellStyle name="20 % - Markeringsfarve4 3 2 2 3 3" xfId="15472"/>
    <cellStyle name="20 % - Markeringsfarve4 3 2 2 3 4" xfId="26830"/>
    <cellStyle name="20 % - Markeringsfarve4 3 2 2 4" xfId="6327"/>
    <cellStyle name="20 % - Markeringsfarve4 3 2 2 4 2" xfId="17135"/>
    <cellStyle name="20 % - Markeringsfarve4 3 2 2 4 3" xfId="28509"/>
    <cellStyle name="20 % - Markeringsfarve4 3 2 2 5" xfId="12150"/>
    <cellStyle name="20 % - Markeringsfarve4 3 2 2 6" xfId="23508"/>
    <cellStyle name="20 % - Markeringsfarve4 3 2 3" xfId="2172"/>
    <cellStyle name="20 % - Markeringsfarve4 3 2 3 2" xfId="7160"/>
    <cellStyle name="20 % - Markeringsfarve4 3 2 3 2 2" xfId="17967"/>
    <cellStyle name="20 % - Markeringsfarve4 3 2 3 2 3" xfId="29341"/>
    <cellStyle name="20 % - Markeringsfarve4 3 2 3 3" xfId="12982"/>
    <cellStyle name="20 % - Markeringsfarve4 3 2 3 4" xfId="24340"/>
    <cellStyle name="20 % - Markeringsfarve4 3 2 4" xfId="3836"/>
    <cellStyle name="20 % - Markeringsfarve4 3 2 4 2" xfId="8821"/>
    <cellStyle name="20 % - Markeringsfarve4 3 2 4 2 2" xfId="19628"/>
    <cellStyle name="20 % - Markeringsfarve4 3 2 4 2 3" xfId="31002"/>
    <cellStyle name="20 % - Markeringsfarve4 3 2 4 3" xfId="14643"/>
    <cellStyle name="20 % - Markeringsfarve4 3 2 4 4" xfId="26001"/>
    <cellStyle name="20 % - Markeringsfarve4 3 2 5" xfId="5498"/>
    <cellStyle name="20 % - Markeringsfarve4 3 2 5 2" xfId="16306"/>
    <cellStyle name="20 % - Markeringsfarve4 3 2 5 3" xfId="27680"/>
    <cellStyle name="20 % - Markeringsfarve4 3 2 6" xfId="10483"/>
    <cellStyle name="20 % - Markeringsfarve4 3 2 6 2" xfId="21290"/>
    <cellStyle name="20 % - Markeringsfarve4 3 2 6 3" xfId="32664"/>
    <cellStyle name="20 % - Markeringsfarve4 3 2 7" xfId="11317"/>
    <cellStyle name="20 % - Markeringsfarve4 3 2 8" xfId="22123"/>
    <cellStyle name="20 % - Markeringsfarve4 3 2 9" xfId="22677"/>
    <cellStyle name="20 % - Markeringsfarve4 3 3" xfId="773"/>
    <cellStyle name="20 % - Markeringsfarve4 3 3 2" xfId="1607"/>
    <cellStyle name="20 % - Markeringsfarve4 3 3 2 2" xfId="3275"/>
    <cellStyle name="20 % - Markeringsfarve4 3 3 2 2 2" xfId="8263"/>
    <cellStyle name="20 % - Markeringsfarve4 3 3 2 2 2 2" xfId="19070"/>
    <cellStyle name="20 % - Markeringsfarve4 3 3 2 2 2 3" xfId="30444"/>
    <cellStyle name="20 % - Markeringsfarve4 3 3 2 2 3" xfId="14085"/>
    <cellStyle name="20 % - Markeringsfarve4 3 3 2 2 4" xfId="25443"/>
    <cellStyle name="20 % - Markeringsfarve4 3 3 2 3" xfId="4939"/>
    <cellStyle name="20 % - Markeringsfarve4 3 3 2 3 2" xfId="9924"/>
    <cellStyle name="20 % - Markeringsfarve4 3 3 2 3 2 2" xfId="20731"/>
    <cellStyle name="20 % - Markeringsfarve4 3 3 2 3 2 3" xfId="32105"/>
    <cellStyle name="20 % - Markeringsfarve4 3 3 2 3 3" xfId="15746"/>
    <cellStyle name="20 % - Markeringsfarve4 3 3 2 3 4" xfId="27104"/>
    <cellStyle name="20 % - Markeringsfarve4 3 3 2 4" xfId="6601"/>
    <cellStyle name="20 % - Markeringsfarve4 3 3 2 4 2" xfId="17409"/>
    <cellStyle name="20 % - Markeringsfarve4 3 3 2 4 3" xfId="28783"/>
    <cellStyle name="20 % - Markeringsfarve4 3 3 2 5" xfId="12424"/>
    <cellStyle name="20 % - Markeringsfarve4 3 3 2 6" xfId="23782"/>
    <cellStyle name="20 % - Markeringsfarve4 3 3 3" xfId="2444"/>
    <cellStyle name="20 % - Markeringsfarve4 3 3 3 2" xfId="7432"/>
    <cellStyle name="20 % - Markeringsfarve4 3 3 3 2 2" xfId="18239"/>
    <cellStyle name="20 % - Markeringsfarve4 3 3 3 2 3" xfId="29613"/>
    <cellStyle name="20 % - Markeringsfarve4 3 3 3 3" xfId="13254"/>
    <cellStyle name="20 % - Markeringsfarve4 3 3 3 4" xfId="24612"/>
    <cellStyle name="20 % - Markeringsfarve4 3 3 4" xfId="4108"/>
    <cellStyle name="20 % - Markeringsfarve4 3 3 4 2" xfId="9093"/>
    <cellStyle name="20 % - Markeringsfarve4 3 3 4 2 2" xfId="19900"/>
    <cellStyle name="20 % - Markeringsfarve4 3 3 4 2 3" xfId="31274"/>
    <cellStyle name="20 % - Markeringsfarve4 3 3 4 3" xfId="14915"/>
    <cellStyle name="20 % - Markeringsfarve4 3 3 4 4" xfId="26273"/>
    <cellStyle name="20 % - Markeringsfarve4 3 3 5" xfId="5770"/>
    <cellStyle name="20 % - Markeringsfarve4 3 3 5 2" xfId="16578"/>
    <cellStyle name="20 % - Markeringsfarve4 3 3 5 3" xfId="27952"/>
    <cellStyle name="20 % - Markeringsfarve4 3 3 6" xfId="10757"/>
    <cellStyle name="20 % - Markeringsfarve4 3 3 6 2" xfId="21564"/>
    <cellStyle name="20 % - Markeringsfarve4 3 3 6 3" xfId="32938"/>
    <cellStyle name="20 % - Markeringsfarve4 3 3 7" xfId="11592"/>
    <cellStyle name="20 % - Markeringsfarve4 3 3 8" xfId="22951"/>
    <cellStyle name="20 % - Markeringsfarve4 3 4" xfId="1054"/>
    <cellStyle name="20 % - Markeringsfarve4 3 4 2" xfId="2722"/>
    <cellStyle name="20 % - Markeringsfarve4 3 4 2 2" xfId="7710"/>
    <cellStyle name="20 % - Markeringsfarve4 3 4 2 2 2" xfId="18517"/>
    <cellStyle name="20 % - Markeringsfarve4 3 4 2 2 3" xfId="29891"/>
    <cellStyle name="20 % - Markeringsfarve4 3 4 2 3" xfId="13532"/>
    <cellStyle name="20 % - Markeringsfarve4 3 4 2 4" xfId="24890"/>
    <cellStyle name="20 % - Markeringsfarve4 3 4 3" xfId="4386"/>
    <cellStyle name="20 % - Markeringsfarve4 3 4 3 2" xfId="9371"/>
    <cellStyle name="20 % - Markeringsfarve4 3 4 3 2 2" xfId="20178"/>
    <cellStyle name="20 % - Markeringsfarve4 3 4 3 2 3" xfId="31552"/>
    <cellStyle name="20 % - Markeringsfarve4 3 4 3 3" xfId="15193"/>
    <cellStyle name="20 % - Markeringsfarve4 3 4 3 4" xfId="26551"/>
    <cellStyle name="20 % - Markeringsfarve4 3 4 4" xfId="6048"/>
    <cellStyle name="20 % - Markeringsfarve4 3 4 4 2" xfId="16856"/>
    <cellStyle name="20 % - Markeringsfarve4 3 4 4 3" xfId="28230"/>
    <cellStyle name="20 % - Markeringsfarve4 3 4 5" xfId="11871"/>
    <cellStyle name="20 % - Markeringsfarve4 3 4 6" xfId="23229"/>
    <cellStyle name="20 % - Markeringsfarve4 3 5" xfId="1892"/>
    <cellStyle name="20 % - Markeringsfarve4 3 5 2" xfId="6880"/>
    <cellStyle name="20 % - Markeringsfarve4 3 5 2 2" xfId="17688"/>
    <cellStyle name="20 % - Markeringsfarve4 3 5 2 3" xfId="29062"/>
    <cellStyle name="20 % - Markeringsfarve4 3 5 3" xfId="12703"/>
    <cellStyle name="20 % - Markeringsfarve4 3 5 4" xfId="24061"/>
    <cellStyle name="20 % - Markeringsfarve4 3 6" xfId="3557"/>
    <cellStyle name="20 % - Markeringsfarve4 3 6 2" xfId="8542"/>
    <cellStyle name="20 % - Markeringsfarve4 3 6 2 2" xfId="19349"/>
    <cellStyle name="20 % - Markeringsfarve4 3 6 2 3" xfId="30723"/>
    <cellStyle name="20 % - Markeringsfarve4 3 6 3" xfId="14364"/>
    <cellStyle name="20 % - Markeringsfarve4 3 6 4" xfId="25722"/>
    <cellStyle name="20 % - Markeringsfarve4 3 7" xfId="5218"/>
    <cellStyle name="20 % - Markeringsfarve4 3 7 2" xfId="16027"/>
    <cellStyle name="20 % - Markeringsfarve4 3 7 3" xfId="27401"/>
    <cellStyle name="20 % - Markeringsfarve4 3 8" xfId="10203"/>
    <cellStyle name="20 % - Markeringsfarve4 3 8 2" xfId="21010"/>
    <cellStyle name="20 % - Markeringsfarve4 3 8 3" xfId="32384"/>
    <cellStyle name="20 % - Markeringsfarve4 3 9" xfId="11037"/>
    <cellStyle name="20 % - Markeringsfarve4 4" xfId="174"/>
    <cellStyle name="20 % - Markeringsfarve4 4 10" xfId="21897"/>
    <cellStyle name="20 % - Markeringsfarve4 4 11" xfId="22450"/>
    <cellStyle name="20 % - Markeringsfarve4 4 12" xfId="33270"/>
    <cellStyle name="20 % - Markeringsfarve4 4 13" xfId="33545"/>
    <cellStyle name="20 % - Markeringsfarve4 4 14" xfId="33816"/>
    <cellStyle name="20 % - Markeringsfarve4 4 2" xfId="549"/>
    <cellStyle name="20 % - Markeringsfarve4 4 2 2" xfId="1386"/>
    <cellStyle name="20 % - Markeringsfarve4 4 2 2 2" xfId="3054"/>
    <cellStyle name="20 % - Markeringsfarve4 4 2 2 2 2" xfId="8042"/>
    <cellStyle name="20 % - Markeringsfarve4 4 2 2 2 2 2" xfId="18849"/>
    <cellStyle name="20 % - Markeringsfarve4 4 2 2 2 2 3" xfId="30223"/>
    <cellStyle name="20 % - Markeringsfarve4 4 2 2 2 3" xfId="13864"/>
    <cellStyle name="20 % - Markeringsfarve4 4 2 2 2 4" xfId="25222"/>
    <cellStyle name="20 % - Markeringsfarve4 4 2 2 3" xfId="4718"/>
    <cellStyle name="20 % - Markeringsfarve4 4 2 2 3 2" xfId="9703"/>
    <cellStyle name="20 % - Markeringsfarve4 4 2 2 3 2 2" xfId="20510"/>
    <cellStyle name="20 % - Markeringsfarve4 4 2 2 3 2 3" xfId="31884"/>
    <cellStyle name="20 % - Markeringsfarve4 4 2 2 3 3" xfId="15525"/>
    <cellStyle name="20 % - Markeringsfarve4 4 2 2 3 4" xfId="26883"/>
    <cellStyle name="20 % - Markeringsfarve4 4 2 2 4" xfId="6380"/>
    <cellStyle name="20 % - Markeringsfarve4 4 2 2 4 2" xfId="17188"/>
    <cellStyle name="20 % - Markeringsfarve4 4 2 2 4 3" xfId="28562"/>
    <cellStyle name="20 % - Markeringsfarve4 4 2 2 5" xfId="12203"/>
    <cellStyle name="20 % - Markeringsfarve4 4 2 2 6" xfId="23561"/>
    <cellStyle name="20 % - Markeringsfarve4 4 2 3" xfId="2223"/>
    <cellStyle name="20 % - Markeringsfarve4 4 2 3 2" xfId="7211"/>
    <cellStyle name="20 % - Markeringsfarve4 4 2 3 2 2" xfId="18018"/>
    <cellStyle name="20 % - Markeringsfarve4 4 2 3 2 3" xfId="29392"/>
    <cellStyle name="20 % - Markeringsfarve4 4 2 3 3" xfId="13033"/>
    <cellStyle name="20 % - Markeringsfarve4 4 2 3 4" xfId="24391"/>
    <cellStyle name="20 % - Markeringsfarve4 4 2 4" xfId="3887"/>
    <cellStyle name="20 % - Markeringsfarve4 4 2 4 2" xfId="8872"/>
    <cellStyle name="20 % - Markeringsfarve4 4 2 4 2 2" xfId="19679"/>
    <cellStyle name="20 % - Markeringsfarve4 4 2 4 2 3" xfId="31053"/>
    <cellStyle name="20 % - Markeringsfarve4 4 2 4 3" xfId="14694"/>
    <cellStyle name="20 % - Markeringsfarve4 4 2 4 4" xfId="26052"/>
    <cellStyle name="20 % - Markeringsfarve4 4 2 5" xfId="5549"/>
    <cellStyle name="20 % - Markeringsfarve4 4 2 5 2" xfId="16357"/>
    <cellStyle name="20 % - Markeringsfarve4 4 2 5 3" xfId="27731"/>
    <cellStyle name="20 % - Markeringsfarve4 4 2 6" xfId="10536"/>
    <cellStyle name="20 % - Markeringsfarve4 4 2 6 2" xfId="21343"/>
    <cellStyle name="20 % - Markeringsfarve4 4 2 6 3" xfId="32717"/>
    <cellStyle name="20 % - Markeringsfarve4 4 2 7" xfId="11370"/>
    <cellStyle name="20 % - Markeringsfarve4 4 2 8" xfId="22176"/>
    <cellStyle name="20 % - Markeringsfarve4 4 2 9" xfId="22730"/>
    <cellStyle name="20 % - Markeringsfarve4 4 3" xfId="826"/>
    <cellStyle name="20 % - Markeringsfarve4 4 3 2" xfId="1660"/>
    <cellStyle name="20 % - Markeringsfarve4 4 3 2 2" xfId="3328"/>
    <cellStyle name="20 % - Markeringsfarve4 4 3 2 2 2" xfId="8316"/>
    <cellStyle name="20 % - Markeringsfarve4 4 3 2 2 2 2" xfId="19123"/>
    <cellStyle name="20 % - Markeringsfarve4 4 3 2 2 2 3" xfId="30497"/>
    <cellStyle name="20 % - Markeringsfarve4 4 3 2 2 3" xfId="14138"/>
    <cellStyle name="20 % - Markeringsfarve4 4 3 2 2 4" xfId="25496"/>
    <cellStyle name="20 % - Markeringsfarve4 4 3 2 3" xfId="4992"/>
    <cellStyle name="20 % - Markeringsfarve4 4 3 2 3 2" xfId="9977"/>
    <cellStyle name="20 % - Markeringsfarve4 4 3 2 3 2 2" xfId="20784"/>
    <cellStyle name="20 % - Markeringsfarve4 4 3 2 3 2 3" xfId="32158"/>
    <cellStyle name="20 % - Markeringsfarve4 4 3 2 3 3" xfId="15799"/>
    <cellStyle name="20 % - Markeringsfarve4 4 3 2 3 4" xfId="27157"/>
    <cellStyle name="20 % - Markeringsfarve4 4 3 2 4" xfId="6654"/>
    <cellStyle name="20 % - Markeringsfarve4 4 3 2 4 2" xfId="17462"/>
    <cellStyle name="20 % - Markeringsfarve4 4 3 2 4 3" xfId="28836"/>
    <cellStyle name="20 % - Markeringsfarve4 4 3 2 5" xfId="12477"/>
    <cellStyle name="20 % - Markeringsfarve4 4 3 2 6" xfId="23835"/>
    <cellStyle name="20 % - Markeringsfarve4 4 3 3" xfId="2497"/>
    <cellStyle name="20 % - Markeringsfarve4 4 3 3 2" xfId="7485"/>
    <cellStyle name="20 % - Markeringsfarve4 4 3 3 2 2" xfId="18292"/>
    <cellStyle name="20 % - Markeringsfarve4 4 3 3 2 3" xfId="29666"/>
    <cellStyle name="20 % - Markeringsfarve4 4 3 3 3" xfId="13307"/>
    <cellStyle name="20 % - Markeringsfarve4 4 3 3 4" xfId="24665"/>
    <cellStyle name="20 % - Markeringsfarve4 4 3 4" xfId="4161"/>
    <cellStyle name="20 % - Markeringsfarve4 4 3 4 2" xfId="9146"/>
    <cellStyle name="20 % - Markeringsfarve4 4 3 4 2 2" xfId="19953"/>
    <cellStyle name="20 % - Markeringsfarve4 4 3 4 2 3" xfId="31327"/>
    <cellStyle name="20 % - Markeringsfarve4 4 3 4 3" xfId="14968"/>
    <cellStyle name="20 % - Markeringsfarve4 4 3 4 4" xfId="26326"/>
    <cellStyle name="20 % - Markeringsfarve4 4 3 5" xfId="5823"/>
    <cellStyle name="20 % - Markeringsfarve4 4 3 5 2" xfId="16631"/>
    <cellStyle name="20 % - Markeringsfarve4 4 3 5 3" xfId="28005"/>
    <cellStyle name="20 % - Markeringsfarve4 4 3 6" xfId="10810"/>
    <cellStyle name="20 % - Markeringsfarve4 4 3 6 2" xfId="21617"/>
    <cellStyle name="20 % - Markeringsfarve4 4 3 6 3" xfId="32991"/>
    <cellStyle name="20 % - Markeringsfarve4 4 3 7" xfId="11645"/>
    <cellStyle name="20 % - Markeringsfarve4 4 3 8" xfId="23004"/>
    <cellStyle name="20 % - Markeringsfarve4 4 4" xfId="1107"/>
    <cellStyle name="20 % - Markeringsfarve4 4 4 2" xfId="2775"/>
    <cellStyle name="20 % - Markeringsfarve4 4 4 2 2" xfId="7763"/>
    <cellStyle name="20 % - Markeringsfarve4 4 4 2 2 2" xfId="18570"/>
    <cellStyle name="20 % - Markeringsfarve4 4 4 2 2 3" xfId="29944"/>
    <cellStyle name="20 % - Markeringsfarve4 4 4 2 3" xfId="13585"/>
    <cellStyle name="20 % - Markeringsfarve4 4 4 2 4" xfId="24943"/>
    <cellStyle name="20 % - Markeringsfarve4 4 4 3" xfId="4439"/>
    <cellStyle name="20 % - Markeringsfarve4 4 4 3 2" xfId="9424"/>
    <cellStyle name="20 % - Markeringsfarve4 4 4 3 2 2" xfId="20231"/>
    <cellStyle name="20 % - Markeringsfarve4 4 4 3 2 3" xfId="31605"/>
    <cellStyle name="20 % - Markeringsfarve4 4 4 3 3" xfId="15246"/>
    <cellStyle name="20 % - Markeringsfarve4 4 4 3 4" xfId="26604"/>
    <cellStyle name="20 % - Markeringsfarve4 4 4 4" xfId="6101"/>
    <cellStyle name="20 % - Markeringsfarve4 4 4 4 2" xfId="16909"/>
    <cellStyle name="20 % - Markeringsfarve4 4 4 4 3" xfId="28283"/>
    <cellStyle name="20 % - Markeringsfarve4 4 4 5" xfId="11924"/>
    <cellStyle name="20 % - Markeringsfarve4 4 4 6" xfId="23282"/>
    <cellStyle name="20 % - Markeringsfarve4 4 5" xfId="1945"/>
    <cellStyle name="20 % - Markeringsfarve4 4 5 2" xfId="6933"/>
    <cellStyle name="20 % - Markeringsfarve4 4 5 2 2" xfId="17741"/>
    <cellStyle name="20 % - Markeringsfarve4 4 5 2 3" xfId="29115"/>
    <cellStyle name="20 % - Markeringsfarve4 4 5 3" xfId="12756"/>
    <cellStyle name="20 % - Markeringsfarve4 4 5 4" xfId="24114"/>
    <cellStyle name="20 % - Markeringsfarve4 4 6" xfId="3610"/>
    <cellStyle name="20 % - Markeringsfarve4 4 6 2" xfId="8595"/>
    <cellStyle name="20 % - Markeringsfarve4 4 6 2 2" xfId="19402"/>
    <cellStyle name="20 % - Markeringsfarve4 4 6 2 3" xfId="30776"/>
    <cellStyle name="20 % - Markeringsfarve4 4 6 3" xfId="14417"/>
    <cellStyle name="20 % - Markeringsfarve4 4 6 4" xfId="25775"/>
    <cellStyle name="20 % - Markeringsfarve4 4 7" xfId="5271"/>
    <cellStyle name="20 % - Markeringsfarve4 4 7 2" xfId="16080"/>
    <cellStyle name="20 % - Markeringsfarve4 4 7 3" xfId="27454"/>
    <cellStyle name="20 % - Markeringsfarve4 4 8" xfId="10256"/>
    <cellStyle name="20 % - Markeringsfarve4 4 8 2" xfId="21063"/>
    <cellStyle name="20 % - Markeringsfarve4 4 8 3" xfId="32437"/>
    <cellStyle name="20 % - Markeringsfarve4 4 9" xfId="11090"/>
    <cellStyle name="20 % - Markeringsfarve4 5" xfId="230"/>
    <cellStyle name="20 % - Markeringsfarve4 5 10" xfId="21952"/>
    <cellStyle name="20 % - Markeringsfarve4 5 11" xfId="22505"/>
    <cellStyle name="20 % - Markeringsfarve4 5 12" xfId="33325"/>
    <cellStyle name="20 % - Markeringsfarve4 5 13" xfId="33600"/>
    <cellStyle name="20 % - Markeringsfarve4 5 14" xfId="33871"/>
    <cellStyle name="20 % - Markeringsfarve4 5 2" xfId="604"/>
    <cellStyle name="20 % - Markeringsfarve4 5 2 2" xfId="1441"/>
    <cellStyle name="20 % - Markeringsfarve4 5 2 2 2" xfId="3109"/>
    <cellStyle name="20 % - Markeringsfarve4 5 2 2 2 2" xfId="8097"/>
    <cellStyle name="20 % - Markeringsfarve4 5 2 2 2 2 2" xfId="18904"/>
    <cellStyle name="20 % - Markeringsfarve4 5 2 2 2 2 3" xfId="30278"/>
    <cellStyle name="20 % - Markeringsfarve4 5 2 2 2 3" xfId="13919"/>
    <cellStyle name="20 % - Markeringsfarve4 5 2 2 2 4" xfId="25277"/>
    <cellStyle name="20 % - Markeringsfarve4 5 2 2 3" xfId="4773"/>
    <cellStyle name="20 % - Markeringsfarve4 5 2 2 3 2" xfId="9758"/>
    <cellStyle name="20 % - Markeringsfarve4 5 2 2 3 2 2" xfId="20565"/>
    <cellStyle name="20 % - Markeringsfarve4 5 2 2 3 2 3" xfId="31939"/>
    <cellStyle name="20 % - Markeringsfarve4 5 2 2 3 3" xfId="15580"/>
    <cellStyle name="20 % - Markeringsfarve4 5 2 2 3 4" xfId="26938"/>
    <cellStyle name="20 % - Markeringsfarve4 5 2 2 4" xfId="6435"/>
    <cellStyle name="20 % - Markeringsfarve4 5 2 2 4 2" xfId="17243"/>
    <cellStyle name="20 % - Markeringsfarve4 5 2 2 4 3" xfId="28617"/>
    <cellStyle name="20 % - Markeringsfarve4 5 2 2 5" xfId="12258"/>
    <cellStyle name="20 % - Markeringsfarve4 5 2 2 6" xfId="23616"/>
    <cellStyle name="20 % - Markeringsfarve4 5 2 3" xfId="2278"/>
    <cellStyle name="20 % - Markeringsfarve4 5 2 3 2" xfId="7266"/>
    <cellStyle name="20 % - Markeringsfarve4 5 2 3 2 2" xfId="18073"/>
    <cellStyle name="20 % - Markeringsfarve4 5 2 3 2 3" xfId="29447"/>
    <cellStyle name="20 % - Markeringsfarve4 5 2 3 3" xfId="13088"/>
    <cellStyle name="20 % - Markeringsfarve4 5 2 3 4" xfId="24446"/>
    <cellStyle name="20 % - Markeringsfarve4 5 2 4" xfId="3942"/>
    <cellStyle name="20 % - Markeringsfarve4 5 2 4 2" xfId="8927"/>
    <cellStyle name="20 % - Markeringsfarve4 5 2 4 2 2" xfId="19734"/>
    <cellStyle name="20 % - Markeringsfarve4 5 2 4 2 3" xfId="31108"/>
    <cellStyle name="20 % - Markeringsfarve4 5 2 4 3" xfId="14749"/>
    <cellStyle name="20 % - Markeringsfarve4 5 2 4 4" xfId="26107"/>
    <cellStyle name="20 % - Markeringsfarve4 5 2 5" xfId="5604"/>
    <cellStyle name="20 % - Markeringsfarve4 5 2 5 2" xfId="16412"/>
    <cellStyle name="20 % - Markeringsfarve4 5 2 5 3" xfId="27786"/>
    <cellStyle name="20 % - Markeringsfarve4 5 2 6" xfId="10591"/>
    <cellStyle name="20 % - Markeringsfarve4 5 2 6 2" xfId="21398"/>
    <cellStyle name="20 % - Markeringsfarve4 5 2 6 3" xfId="32772"/>
    <cellStyle name="20 % - Markeringsfarve4 5 2 7" xfId="11425"/>
    <cellStyle name="20 % - Markeringsfarve4 5 2 8" xfId="22231"/>
    <cellStyle name="20 % - Markeringsfarve4 5 2 9" xfId="22785"/>
    <cellStyle name="20 % - Markeringsfarve4 5 3" xfId="881"/>
    <cellStyle name="20 % - Markeringsfarve4 5 3 2" xfId="1715"/>
    <cellStyle name="20 % - Markeringsfarve4 5 3 2 2" xfId="3383"/>
    <cellStyle name="20 % - Markeringsfarve4 5 3 2 2 2" xfId="8371"/>
    <cellStyle name="20 % - Markeringsfarve4 5 3 2 2 2 2" xfId="19178"/>
    <cellStyle name="20 % - Markeringsfarve4 5 3 2 2 2 3" xfId="30552"/>
    <cellStyle name="20 % - Markeringsfarve4 5 3 2 2 3" xfId="14193"/>
    <cellStyle name="20 % - Markeringsfarve4 5 3 2 2 4" xfId="25551"/>
    <cellStyle name="20 % - Markeringsfarve4 5 3 2 3" xfId="5047"/>
    <cellStyle name="20 % - Markeringsfarve4 5 3 2 3 2" xfId="10032"/>
    <cellStyle name="20 % - Markeringsfarve4 5 3 2 3 2 2" xfId="20839"/>
    <cellStyle name="20 % - Markeringsfarve4 5 3 2 3 2 3" xfId="32213"/>
    <cellStyle name="20 % - Markeringsfarve4 5 3 2 3 3" xfId="15854"/>
    <cellStyle name="20 % - Markeringsfarve4 5 3 2 3 4" xfId="27212"/>
    <cellStyle name="20 % - Markeringsfarve4 5 3 2 4" xfId="6709"/>
    <cellStyle name="20 % - Markeringsfarve4 5 3 2 4 2" xfId="17517"/>
    <cellStyle name="20 % - Markeringsfarve4 5 3 2 4 3" xfId="28891"/>
    <cellStyle name="20 % - Markeringsfarve4 5 3 2 5" xfId="12532"/>
    <cellStyle name="20 % - Markeringsfarve4 5 3 2 6" xfId="23890"/>
    <cellStyle name="20 % - Markeringsfarve4 5 3 3" xfId="2552"/>
    <cellStyle name="20 % - Markeringsfarve4 5 3 3 2" xfId="7540"/>
    <cellStyle name="20 % - Markeringsfarve4 5 3 3 2 2" xfId="18347"/>
    <cellStyle name="20 % - Markeringsfarve4 5 3 3 2 3" xfId="29721"/>
    <cellStyle name="20 % - Markeringsfarve4 5 3 3 3" xfId="13362"/>
    <cellStyle name="20 % - Markeringsfarve4 5 3 3 4" xfId="24720"/>
    <cellStyle name="20 % - Markeringsfarve4 5 3 4" xfId="4216"/>
    <cellStyle name="20 % - Markeringsfarve4 5 3 4 2" xfId="9201"/>
    <cellStyle name="20 % - Markeringsfarve4 5 3 4 2 2" xfId="20008"/>
    <cellStyle name="20 % - Markeringsfarve4 5 3 4 2 3" xfId="31382"/>
    <cellStyle name="20 % - Markeringsfarve4 5 3 4 3" xfId="15023"/>
    <cellStyle name="20 % - Markeringsfarve4 5 3 4 4" xfId="26381"/>
    <cellStyle name="20 % - Markeringsfarve4 5 3 5" xfId="5878"/>
    <cellStyle name="20 % - Markeringsfarve4 5 3 5 2" xfId="16686"/>
    <cellStyle name="20 % - Markeringsfarve4 5 3 5 3" xfId="28060"/>
    <cellStyle name="20 % - Markeringsfarve4 5 3 6" xfId="10865"/>
    <cellStyle name="20 % - Markeringsfarve4 5 3 6 2" xfId="21672"/>
    <cellStyle name="20 % - Markeringsfarve4 5 3 6 3" xfId="33046"/>
    <cellStyle name="20 % - Markeringsfarve4 5 3 7" xfId="11700"/>
    <cellStyle name="20 % - Markeringsfarve4 5 3 8" xfId="23059"/>
    <cellStyle name="20 % - Markeringsfarve4 5 4" xfId="1162"/>
    <cellStyle name="20 % - Markeringsfarve4 5 4 2" xfId="2830"/>
    <cellStyle name="20 % - Markeringsfarve4 5 4 2 2" xfId="7818"/>
    <cellStyle name="20 % - Markeringsfarve4 5 4 2 2 2" xfId="18625"/>
    <cellStyle name="20 % - Markeringsfarve4 5 4 2 2 3" xfId="29999"/>
    <cellStyle name="20 % - Markeringsfarve4 5 4 2 3" xfId="13640"/>
    <cellStyle name="20 % - Markeringsfarve4 5 4 2 4" xfId="24998"/>
    <cellStyle name="20 % - Markeringsfarve4 5 4 3" xfId="4494"/>
    <cellStyle name="20 % - Markeringsfarve4 5 4 3 2" xfId="9479"/>
    <cellStyle name="20 % - Markeringsfarve4 5 4 3 2 2" xfId="20286"/>
    <cellStyle name="20 % - Markeringsfarve4 5 4 3 2 3" xfId="31660"/>
    <cellStyle name="20 % - Markeringsfarve4 5 4 3 3" xfId="15301"/>
    <cellStyle name="20 % - Markeringsfarve4 5 4 3 4" xfId="26659"/>
    <cellStyle name="20 % - Markeringsfarve4 5 4 4" xfId="6156"/>
    <cellStyle name="20 % - Markeringsfarve4 5 4 4 2" xfId="16964"/>
    <cellStyle name="20 % - Markeringsfarve4 5 4 4 3" xfId="28338"/>
    <cellStyle name="20 % - Markeringsfarve4 5 4 5" xfId="11979"/>
    <cellStyle name="20 % - Markeringsfarve4 5 4 6" xfId="23337"/>
    <cellStyle name="20 % - Markeringsfarve4 5 5" xfId="2000"/>
    <cellStyle name="20 % - Markeringsfarve4 5 5 2" xfId="6988"/>
    <cellStyle name="20 % - Markeringsfarve4 5 5 2 2" xfId="17796"/>
    <cellStyle name="20 % - Markeringsfarve4 5 5 2 3" xfId="29170"/>
    <cellStyle name="20 % - Markeringsfarve4 5 5 3" xfId="12811"/>
    <cellStyle name="20 % - Markeringsfarve4 5 5 4" xfId="24169"/>
    <cellStyle name="20 % - Markeringsfarve4 5 6" xfId="3665"/>
    <cellStyle name="20 % - Markeringsfarve4 5 6 2" xfId="8650"/>
    <cellStyle name="20 % - Markeringsfarve4 5 6 2 2" xfId="19457"/>
    <cellStyle name="20 % - Markeringsfarve4 5 6 2 3" xfId="30831"/>
    <cellStyle name="20 % - Markeringsfarve4 5 6 3" xfId="14472"/>
    <cellStyle name="20 % - Markeringsfarve4 5 6 4" xfId="25830"/>
    <cellStyle name="20 % - Markeringsfarve4 5 7" xfId="5326"/>
    <cellStyle name="20 % - Markeringsfarve4 5 7 2" xfId="16135"/>
    <cellStyle name="20 % - Markeringsfarve4 5 7 3" xfId="27509"/>
    <cellStyle name="20 % - Markeringsfarve4 5 8" xfId="10311"/>
    <cellStyle name="20 % - Markeringsfarve4 5 8 2" xfId="21118"/>
    <cellStyle name="20 % - Markeringsfarve4 5 8 3" xfId="32492"/>
    <cellStyle name="20 % - Markeringsfarve4 5 9" xfId="11145"/>
    <cellStyle name="20 % - Markeringsfarve4 6" xfId="285"/>
    <cellStyle name="20 % - Markeringsfarve4 6 10" xfId="22007"/>
    <cellStyle name="20 % - Markeringsfarve4 6 11" xfId="22560"/>
    <cellStyle name="20 % - Markeringsfarve4 6 12" xfId="33380"/>
    <cellStyle name="20 % - Markeringsfarve4 6 13" xfId="33655"/>
    <cellStyle name="20 % - Markeringsfarve4 6 14" xfId="33926"/>
    <cellStyle name="20 % - Markeringsfarve4 6 2" xfId="659"/>
    <cellStyle name="20 % - Markeringsfarve4 6 2 2" xfId="1496"/>
    <cellStyle name="20 % - Markeringsfarve4 6 2 2 2" xfId="3164"/>
    <cellStyle name="20 % - Markeringsfarve4 6 2 2 2 2" xfId="8152"/>
    <cellStyle name="20 % - Markeringsfarve4 6 2 2 2 2 2" xfId="18959"/>
    <cellStyle name="20 % - Markeringsfarve4 6 2 2 2 2 3" xfId="30333"/>
    <cellStyle name="20 % - Markeringsfarve4 6 2 2 2 3" xfId="13974"/>
    <cellStyle name="20 % - Markeringsfarve4 6 2 2 2 4" xfId="25332"/>
    <cellStyle name="20 % - Markeringsfarve4 6 2 2 3" xfId="4828"/>
    <cellStyle name="20 % - Markeringsfarve4 6 2 2 3 2" xfId="9813"/>
    <cellStyle name="20 % - Markeringsfarve4 6 2 2 3 2 2" xfId="20620"/>
    <cellStyle name="20 % - Markeringsfarve4 6 2 2 3 2 3" xfId="31994"/>
    <cellStyle name="20 % - Markeringsfarve4 6 2 2 3 3" xfId="15635"/>
    <cellStyle name="20 % - Markeringsfarve4 6 2 2 3 4" xfId="26993"/>
    <cellStyle name="20 % - Markeringsfarve4 6 2 2 4" xfId="6490"/>
    <cellStyle name="20 % - Markeringsfarve4 6 2 2 4 2" xfId="17298"/>
    <cellStyle name="20 % - Markeringsfarve4 6 2 2 4 3" xfId="28672"/>
    <cellStyle name="20 % - Markeringsfarve4 6 2 2 5" xfId="12313"/>
    <cellStyle name="20 % - Markeringsfarve4 6 2 2 6" xfId="23671"/>
    <cellStyle name="20 % - Markeringsfarve4 6 2 3" xfId="2333"/>
    <cellStyle name="20 % - Markeringsfarve4 6 2 3 2" xfId="7321"/>
    <cellStyle name="20 % - Markeringsfarve4 6 2 3 2 2" xfId="18128"/>
    <cellStyle name="20 % - Markeringsfarve4 6 2 3 2 3" xfId="29502"/>
    <cellStyle name="20 % - Markeringsfarve4 6 2 3 3" xfId="13143"/>
    <cellStyle name="20 % - Markeringsfarve4 6 2 3 4" xfId="24501"/>
    <cellStyle name="20 % - Markeringsfarve4 6 2 4" xfId="3997"/>
    <cellStyle name="20 % - Markeringsfarve4 6 2 4 2" xfId="8982"/>
    <cellStyle name="20 % - Markeringsfarve4 6 2 4 2 2" xfId="19789"/>
    <cellStyle name="20 % - Markeringsfarve4 6 2 4 2 3" xfId="31163"/>
    <cellStyle name="20 % - Markeringsfarve4 6 2 4 3" xfId="14804"/>
    <cellStyle name="20 % - Markeringsfarve4 6 2 4 4" xfId="26162"/>
    <cellStyle name="20 % - Markeringsfarve4 6 2 5" xfId="5659"/>
    <cellStyle name="20 % - Markeringsfarve4 6 2 5 2" xfId="16467"/>
    <cellStyle name="20 % - Markeringsfarve4 6 2 5 3" xfId="27841"/>
    <cellStyle name="20 % - Markeringsfarve4 6 2 6" xfId="10646"/>
    <cellStyle name="20 % - Markeringsfarve4 6 2 6 2" xfId="21453"/>
    <cellStyle name="20 % - Markeringsfarve4 6 2 6 3" xfId="32827"/>
    <cellStyle name="20 % - Markeringsfarve4 6 2 7" xfId="11480"/>
    <cellStyle name="20 % - Markeringsfarve4 6 2 8" xfId="22286"/>
    <cellStyle name="20 % - Markeringsfarve4 6 2 9" xfId="22840"/>
    <cellStyle name="20 % - Markeringsfarve4 6 3" xfId="936"/>
    <cellStyle name="20 % - Markeringsfarve4 6 3 2" xfId="1770"/>
    <cellStyle name="20 % - Markeringsfarve4 6 3 2 2" xfId="3438"/>
    <cellStyle name="20 % - Markeringsfarve4 6 3 2 2 2" xfId="8426"/>
    <cellStyle name="20 % - Markeringsfarve4 6 3 2 2 2 2" xfId="19233"/>
    <cellStyle name="20 % - Markeringsfarve4 6 3 2 2 2 3" xfId="30607"/>
    <cellStyle name="20 % - Markeringsfarve4 6 3 2 2 3" xfId="14248"/>
    <cellStyle name="20 % - Markeringsfarve4 6 3 2 2 4" xfId="25606"/>
    <cellStyle name="20 % - Markeringsfarve4 6 3 2 3" xfId="5102"/>
    <cellStyle name="20 % - Markeringsfarve4 6 3 2 3 2" xfId="10087"/>
    <cellStyle name="20 % - Markeringsfarve4 6 3 2 3 2 2" xfId="20894"/>
    <cellStyle name="20 % - Markeringsfarve4 6 3 2 3 2 3" xfId="32268"/>
    <cellStyle name="20 % - Markeringsfarve4 6 3 2 3 3" xfId="15909"/>
    <cellStyle name="20 % - Markeringsfarve4 6 3 2 3 4" xfId="27267"/>
    <cellStyle name="20 % - Markeringsfarve4 6 3 2 4" xfId="6764"/>
    <cellStyle name="20 % - Markeringsfarve4 6 3 2 4 2" xfId="17572"/>
    <cellStyle name="20 % - Markeringsfarve4 6 3 2 4 3" xfId="28946"/>
    <cellStyle name="20 % - Markeringsfarve4 6 3 2 5" xfId="12587"/>
    <cellStyle name="20 % - Markeringsfarve4 6 3 2 6" xfId="23945"/>
    <cellStyle name="20 % - Markeringsfarve4 6 3 3" xfId="2607"/>
    <cellStyle name="20 % - Markeringsfarve4 6 3 3 2" xfId="7595"/>
    <cellStyle name="20 % - Markeringsfarve4 6 3 3 2 2" xfId="18402"/>
    <cellStyle name="20 % - Markeringsfarve4 6 3 3 2 3" xfId="29776"/>
    <cellStyle name="20 % - Markeringsfarve4 6 3 3 3" xfId="13417"/>
    <cellStyle name="20 % - Markeringsfarve4 6 3 3 4" xfId="24775"/>
    <cellStyle name="20 % - Markeringsfarve4 6 3 4" xfId="4271"/>
    <cellStyle name="20 % - Markeringsfarve4 6 3 4 2" xfId="9256"/>
    <cellStyle name="20 % - Markeringsfarve4 6 3 4 2 2" xfId="20063"/>
    <cellStyle name="20 % - Markeringsfarve4 6 3 4 2 3" xfId="31437"/>
    <cellStyle name="20 % - Markeringsfarve4 6 3 4 3" xfId="15078"/>
    <cellStyle name="20 % - Markeringsfarve4 6 3 4 4" xfId="26436"/>
    <cellStyle name="20 % - Markeringsfarve4 6 3 5" xfId="5933"/>
    <cellStyle name="20 % - Markeringsfarve4 6 3 5 2" xfId="16741"/>
    <cellStyle name="20 % - Markeringsfarve4 6 3 5 3" xfId="28115"/>
    <cellStyle name="20 % - Markeringsfarve4 6 3 6" xfId="10920"/>
    <cellStyle name="20 % - Markeringsfarve4 6 3 6 2" xfId="21727"/>
    <cellStyle name="20 % - Markeringsfarve4 6 3 6 3" xfId="33101"/>
    <cellStyle name="20 % - Markeringsfarve4 6 3 7" xfId="11755"/>
    <cellStyle name="20 % - Markeringsfarve4 6 3 8" xfId="23114"/>
    <cellStyle name="20 % - Markeringsfarve4 6 4" xfId="1217"/>
    <cellStyle name="20 % - Markeringsfarve4 6 4 2" xfId="2885"/>
    <cellStyle name="20 % - Markeringsfarve4 6 4 2 2" xfId="7873"/>
    <cellStyle name="20 % - Markeringsfarve4 6 4 2 2 2" xfId="18680"/>
    <cellStyle name="20 % - Markeringsfarve4 6 4 2 2 3" xfId="30054"/>
    <cellStyle name="20 % - Markeringsfarve4 6 4 2 3" xfId="13695"/>
    <cellStyle name="20 % - Markeringsfarve4 6 4 2 4" xfId="25053"/>
    <cellStyle name="20 % - Markeringsfarve4 6 4 3" xfId="4549"/>
    <cellStyle name="20 % - Markeringsfarve4 6 4 3 2" xfId="9534"/>
    <cellStyle name="20 % - Markeringsfarve4 6 4 3 2 2" xfId="20341"/>
    <cellStyle name="20 % - Markeringsfarve4 6 4 3 2 3" xfId="31715"/>
    <cellStyle name="20 % - Markeringsfarve4 6 4 3 3" xfId="15356"/>
    <cellStyle name="20 % - Markeringsfarve4 6 4 3 4" xfId="26714"/>
    <cellStyle name="20 % - Markeringsfarve4 6 4 4" xfId="6211"/>
    <cellStyle name="20 % - Markeringsfarve4 6 4 4 2" xfId="17019"/>
    <cellStyle name="20 % - Markeringsfarve4 6 4 4 3" xfId="28393"/>
    <cellStyle name="20 % - Markeringsfarve4 6 4 5" xfId="12034"/>
    <cellStyle name="20 % - Markeringsfarve4 6 4 6" xfId="23392"/>
    <cellStyle name="20 % - Markeringsfarve4 6 5" xfId="2055"/>
    <cellStyle name="20 % - Markeringsfarve4 6 5 2" xfId="7043"/>
    <cellStyle name="20 % - Markeringsfarve4 6 5 2 2" xfId="17851"/>
    <cellStyle name="20 % - Markeringsfarve4 6 5 2 3" xfId="29225"/>
    <cellStyle name="20 % - Markeringsfarve4 6 5 3" xfId="12866"/>
    <cellStyle name="20 % - Markeringsfarve4 6 5 4" xfId="24224"/>
    <cellStyle name="20 % - Markeringsfarve4 6 6" xfId="3720"/>
    <cellStyle name="20 % - Markeringsfarve4 6 6 2" xfId="8705"/>
    <cellStyle name="20 % - Markeringsfarve4 6 6 2 2" xfId="19512"/>
    <cellStyle name="20 % - Markeringsfarve4 6 6 2 3" xfId="30886"/>
    <cellStyle name="20 % - Markeringsfarve4 6 6 3" xfId="14527"/>
    <cellStyle name="20 % - Markeringsfarve4 6 6 4" xfId="25885"/>
    <cellStyle name="20 % - Markeringsfarve4 6 7" xfId="5381"/>
    <cellStyle name="20 % - Markeringsfarve4 6 7 2" xfId="16190"/>
    <cellStyle name="20 % - Markeringsfarve4 6 7 3" xfId="27564"/>
    <cellStyle name="20 % - Markeringsfarve4 6 8" xfId="10366"/>
    <cellStyle name="20 % - Markeringsfarve4 6 8 2" xfId="21173"/>
    <cellStyle name="20 % - Markeringsfarve4 6 8 3" xfId="32547"/>
    <cellStyle name="20 % - Markeringsfarve4 6 9" xfId="11200"/>
    <cellStyle name="20 % - Markeringsfarve4 7" xfId="441"/>
    <cellStyle name="20 % - Markeringsfarve4 7 2" xfId="1278"/>
    <cellStyle name="20 % - Markeringsfarve4 7 2 2" xfId="2946"/>
    <cellStyle name="20 % - Markeringsfarve4 7 2 2 2" xfId="7934"/>
    <cellStyle name="20 % - Markeringsfarve4 7 2 2 2 2" xfId="18741"/>
    <cellStyle name="20 % - Markeringsfarve4 7 2 2 2 3" xfId="30115"/>
    <cellStyle name="20 % - Markeringsfarve4 7 2 2 3" xfId="13756"/>
    <cellStyle name="20 % - Markeringsfarve4 7 2 2 4" xfId="25114"/>
    <cellStyle name="20 % - Markeringsfarve4 7 2 3" xfId="4610"/>
    <cellStyle name="20 % - Markeringsfarve4 7 2 3 2" xfId="9595"/>
    <cellStyle name="20 % - Markeringsfarve4 7 2 3 2 2" xfId="20402"/>
    <cellStyle name="20 % - Markeringsfarve4 7 2 3 2 3" xfId="31776"/>
    <cellStyle name="20 % - Markeringsfarve4 7 2 3 3" xfId="15417"/>
    <cellStyle name="20 % - Markeringsfarve4 7 2 3 4" xfId="26775"/>
    <cellStyle name="20 % - Markeringsfarve4 7 2 4" xfId="6272"/>
    <cellStyle name="20 % - Markeringsfarve4 7 2 4 2" xfId="17080"/>
    <cellStyle name="20 % - Markeringsfarve4 7 2 4 3" xfId="28454"/>
    <cellStyle name="20 % - Markeringsfarve4 7 2 5" xfId="12095"/>
    <cellStyle name="20 % - Markeringsfarve4 7 2 6" xfId="23453"/>
    <cellStyle name="20 % - Markeringsfarve4 7 3" xfId="2117"/>
    <cellStyle name="20 % - Markeringsfarve4 7 3 2" xfId="7105"/>
    <cellStyle name="20 % - Markeringsfarve4 7 3 2 2" xfId="17912"/>
    <cellStyle name="20 % - Markeringsfarve4 7 3 2 3" xfId="29286"/>
    <cellStyle name="20 % - Markeringsfarve4 7 3 3" xfId="12927"/>
    <cellStyle name="20 % - Markeringsfarve4 7 3 4" xfId="24285"/>
    <cellStyle name="20 % - Markeringsfarve4 7 4" xfId="3781"/>
    <cellStyle name="20 % - Markeringsfarve4 7 4 2" xfId="8766"/>
    <cellStyle name="20 % - Markeringsfarve4 7 4 2 2" xfId="19573"/>
    <cellStyle name="20 % - Markeringsfarve4 7 4 2 3" xfId="30947"/>
    <cellStyle name="20 % - Markeringsfarve4 7 4 3" xfId="14588"/>
    <cellStyle name="20 % - Markeringsfarve4 7 4 4" xfId="25946"/>
    <cellStyle name="20 % - Markeringsfarve4 7 5" xfId="5443"/>
    <cellStyle name="20 % - Markeringsfarve4 7 5 2" xfId="16251"/>
    <cellStyle name="20 % - Markeringsfarve4 7 5 3" xfId="27625"/>
    <cellStyle name="20 % - Markeringsfarve4 7 6" xfId="10436"/>
    <cellStyle name="20 % - Markeringsfarve4 7 6 2" xfId="21243"/>
    <cellStyle name="20 % - Markeringsfarve4 7 6 3" xfId="32617"/>
    <cellStyle name="20 % - Markeringsfarve4 7 7" xfId="11262"/>
    <cellStyle name="20 % - Markeringsfarve4 7 8" xfId="22068"/>
    <cellStyle name="20 % - Markeringsfarve4 7 9" xfId="22622"/>
    <cellStyle name="20 % - Markeringsfarve4 8" xfId="718"/>
    <cellStyle name="20 % - Markeringsfarve4 8 2" xfId="1552"/>
    <cellStyle name="20 % - Markeringsfarve4 8 2 2" xfId="3220"/>
    <cellStyle name="20 % - Markeringsfarve4 8 2 2 2" xfId="8208"/>
    <cellStyle name="20 % - Markeringsfarve4 8 2 2 2 2" xfId="19015"/>
    <cellStyle name="20 % - Markeringsfarve4 8 2 2 2 3" xfId="30389"/>
    <cellStyle name="20 % - Markeringsfarve4 8 2 2 3" xfId="14030"/>
    <cellStyle name="20 % - Markeringsfarve4 8 2 2 4" xfId="25388"/>
    <cellStyle name="20 % - Markeringsfarve4 8 2 3" xfId="4884"/>
    <cellStyle name="20 % - Markeringsfarve4 8 2 3 2" xfId="9869"/>
    <cellStyle name="20 % - Markeringsfarve4 8 2 3 2 2" xfId="20676"/>
    <cellStyle name="20 % - Markeringsfarve4 8 2 3 2 3" xfId="32050"/>
    <cellStyle name="20 % - Markeringsfarve4 8 2 3 3" xfId="15691"/>
    <cellStyle name="20 % - Markeringsfarve4 8 2 3 4" xfId="27049"/>
    <cellStyle name="20 % - Markeringsfarve4 8 2 4" xfId="6546"/>
    <cellStyle name="20 % - Markeringsfarve4 8 2 4 2" xfId="17354"/>
    <cellStyle name="20 % - Markeringsfarve4 8 2 4 3" xfId="28728"/>
    <cellStyle name="20 % - Markeringsfarve4 8 2 5" xfId="12369"/>
    <cellStyle name="20 % - Markeringsfarve4 8 2 6" xfId="23727"/>
    <cellStyle name="20 % - Markeringsfarve4 8 3" xfId="2389"/>
    <cellStyle name="20 % - Markeringsfarve4 8 3 2" xfId="7377"/>
    <cellStyle name="20 % - Markeringsfarve4 8 3 2 2" xfId="18184"/>
    <cellStyle name="20 % - Markeringsfarve4 8 3 2 3" xfId="29558"/>
    <cellStyle name="20 % - Markeringsfarve4 8 3 3" xfId="13199"/>
    <cellStyle name="20 % - Markeringsfarve4 8 3 4" xfId="24557"/>
    <cellStyle name="20 % - Markeringsfarve4 8 4" xfId="4053"/>
    <cellStyle name="20 % - Markeringsfarve4 8 4 2" xfId="9038"/>
    <cellStyle name="20 % - Markeringsfarve4 8 4 2 2" xfId="19845"/>
    <cellStyle name="20 % - Markeringsfarve4 8 4 2 3" xfId="31219"/>
    <cellStyle name="20 % - Markeringsfarve4 8 4 3" xfId="14860"/>
    <cellStyle name="20 % - Markeringsfarve4 8 4 4" xfId="26218"/>
    <cellStyle name="20 % - Markeringsfarve4 8 5" xfId="5715"/>
    <cellStyle name="20 % - Markeringsfarve4 8 5 2" xfId="16523"/>
    <cellStyle name="20 % - Markeringsfarve4 8 5 3" xfId="27897"/>
    <cellStyle name="20 % - Markeringsfarve4 8 6" xfId="10702"/>
    <cellStyle name="20 % - Markeringsfarve4 8 6 2" xfId="21509"/>
    <cellStyle name="20 % - Markeringsfarve4 8 6 3" xfId="32883"/>
    <cellStyle name="20 % - Markeringsfarve4 8 7" xfId="11537"/>
    <cellStyle name="20 % - Markeringsfarve4 8 8" xfId="22896"/>
    <cellStyle name="20 % - Markeringsfarve4 9" xfId="999"/>
    <cellStyle name="20 % - Markeringsfarve4 9 2" xfId="2667"/>
    <cellStyle name="20 % - Markeringsfarve4 9 2 2" xfId="7655"/>
    <cellStyle name="20 % - Markeringsfarve4 9 2 2 2" xfId="18462"/>
    <cellStyle name="20 % - Markeringsfarve4 9 2 2 3" xfId="29836"/>
    <cellStyle name="20 % - Markeringsfarve4 9 2 3" xfId="13477"/>
    <cellStyle name="20 % - Markeringsfarve4 9 2 4" xfId="24835"/>
    <cellStyle name="20 % - Markeringsfarve4 9 3" xfId="4331"/>
    <cellStyle name="20 % - Markeringsfarve4 9 3 2" xfId="9316"/>
    <cellStyle name="20 % - Markeringsfarve4 9 3 2 2" xfId="20123"/>
    <cellStyle name="20 % - Markeringsfarve4 9 3 2 3" xfId="31497"/>
    <cellStyle name="20 % - Markeringsfarve4 9 3 3" xfId="15138"/>
    <cellStyle name="20 % - Markeringsfarve4 9 3 4" xfId="26496"/>
    <cellStyle name="20 % - Markeringsfarve4 9 4" xfId="5993"/>
    <cellStyle name="20 % - Markeringsfarve4 9 4 2" xfId="16801"/>
    <cellStyle name="20 % - Markeringsfarve4 9 4 3" xfId="28175"/>
    <cellStyle name="20 % - Markeringsfarve4 9 5" xfId="11816"/>
    <cellStyle name="20 % - Markeringsfarve4 9 6" xfId="23174"/>
    <cellStyle name="20 % - Markeringsfarve5 10" xfId="1001"/>
    <cellStyle name="20 % - Markeringsfarve5 10 2" xfId="2669"/>
    <cellStyle name="20 % - Markeringsfarve5 10 2 2" xfId="7657"/>
    <cellStyle name="20 % - Markeringsfarve5 10 2 2 2" xfId="18464"/>
    <cellStyle name="20 % - Markeringsfarve5 10 2 2 3" xfId="29838"/>
    <cellStyle name="20 % - Markeringsfarve5 10 2 3" xfId="13479"/>
    <cellStyle name="20 % - Markeringsfarve5 10 2 4" xfId="24837"/>
    <cellStyle name="20 % - Markeringsfarve5 10 3" xfId="4333"/>
    <cellStyle name="20 % - Markeringsfarve5 10 3 2" xfId="9318"/>
    <cellStyle name="20 % - Markeringsfarve5 10 3 2 2" xfId="20125"/>
    <cellStyle name="20 % - Markeringsfarve5 10 3 2 3" xfId="31499"/>
    <cellStyle name="20 % - Markeringsfarve5 10 3 3" xfId="15140"/>
    <cellStyle name="20 % - Markeringsfarve5 10 3 4" xfId="26498"/>
    <cellStyle name="20 % - Markeringsfarve5 10 4" xfId="5995"/>
    <cellStyle name="20 % - Markeringsfarve5 10 4 2" xfId="16803"/>
    <cellStyle name="20 % - Markeringsfarve5 10 4 3" xfId="28177"/>
    <cellStyle name="20 % - Markeringsfarve5 10 5" xfId="11818"/>
    <cellStyle name="20 % - Markeringsfarve5 10 6" xfId="23176"/>
    <cellStyle name="20 % - Markeringsfarve5 11" xfId="1836"/>
    <cellStyle name="20 % - Markeringsfarve5 11 2" xfId="6827"/>
    <cellStyle name="20 % - Markeringsfarve5 11 2 2" xfId="17635"/>
    <cellStyle name="20 % - Markeringsfarve5 11 2 3" xfId="29009"/>
    <cellStyle name="20 % - Markeringsfarve5 11 3" xfId="12650"/>
    <cellStyle name="20 % - Markeringsfarve5 11 4" xfId="24008"/>
    <cellStyle name="20 % - Markeringsfarve5 12" xfId="3504"/>
    <cellStyle name="20 % - Markeringsfarve5 12 2" xfId="8489"/>
    <cellStyle name="20 % - Markeringsfarve5 12 2 2" xfId="19296"/>
    <cellStyle name="20 % - Markeringsfarve5 12 2 3" xfId="30670"/>
    <cellStyle name="20 % - Markeringsfarve5 12 3" xfId="14311"/>
    <cellStyle name="20 % - Markeringsfarve5 12 4" xfId="25669"/>
    <cellStyle name="20 % - Markeringsfarve5 13" xfId="5165"/>
    <cellStyle name="20 % - Markeringsfarve5 13 2" xfId="15974"/>
    <cellStyle name="20 % - Markeringsfarve5 13 3" xfId="27348"/>
    <cellStyle name="20 % - Markeringsfarve5 14" xfId="10150"/>
    <cellStyle name="20 % - Markeringsfarve5 14 2" xfId="20957"/>
    <cellStyle name="20 % - Markeringsfarve5 14 3" xfId="32331"/>
    <cellStyle name="20 % - Markeringsfarve5 15" xfId="10984"/>
    <cellStyle name="20 % - Markeringsfarve5 16" xfId="21791"/>
    <cellStyle name="20 % - Markeringsfarve5 17" xfId="22344"/>
    <cellStyle name="20 % - Markeringsfarve5 18" xfId="33164"/>
    <cellStyle name="20 % - Markeringsfarve5 18 2" xfId="34060"/>
    <cellStyle name="20 % - Markeringsfarve5 19" xfId="33434"/>
    <cellStyle name="20 % - Markeringsfarve5 19 2" xfId="34017"/>
    <cellStyle name="20 % - Markeringsfarve5 2" xfId="73"/>
    <cellStyle name="20 % - Markeringsfarve5 2 10" xfId="3524"/>
    <cellStyle name="20 % - Markeringsfarve5 2 10 2" xfId="8509"/>
    <cellStyle name="20 % - Markeringsfarve5 2 10 2 2" xfId="19316"/>
    <cellStyle name="20 % - Markeringsfarve5 2 10 2 3" xfId="30690"/>
    <cellStyle name="20 % - Markeringsfarve5 2 10 3" xfId="14331"/>
    <cellStyle name="20 % - Markeringsfarve5 2 10 4" xfId="25689"/>
    <cellStyle name="20 % - Markeringsfarve5 2 11" xfId="5185"/>
    <cellStyle name="20 % - Markeringsfarve5 2 11 2" xfId="15994"/>
    <cellStyle name="20 % - Markeringsfarve5 2 11 3" xfId="27368"/>
    <cellStyle name="20 % - Markeringsfarve5 2 12" xfId="10169"/>
    <cellStyle name="20 % - Markeringsfarve5 2 12 2" xfId="20976"/>
    <cellStyle name="20 % - Markeringsfarve5 2 12 3" xfId="32350"/>
    <cellStyle name="20 % - Markeringsfarve5 2 13" xfId="11003"/>
    <cellStyle name="20 % - Markeringsfarve5 2 14" xfId="21810"/>
    <cellStyle name="20 % - Markeringsfarve5 2 15" xfId="22363"/>
    <cellStyle name="20 % - Markeringsfarve5 2 16" xfId="33183"/>
    <cellStyle name="20 % - Markeringsfarve5 2 17" xfId="33452"/>
    <cellStyle name="20 % - Markeringsfarve5 2 18" xfId="33723"/>
    <cellStyle name="20 % - Markeringsfarve5 2 2" xfId="141"/>
    <cellStyle name="20 % - Markeringsfarve5 2 2 10" xfId="21864"/>
    <cellStyle name="20 % - Markeringsfarve5 2 2 11" xfId="22417"/>
    <cellStyle name="20 % - Markeringsfarve5 2 2 12" xfId="33237"/>
    <cellStyle name="20 % - Markeringsfarve5 2 2 13" xfId="33512"/>
    <cellStyle name="20 % - Markeringsfarve5 2 2 14" xfId="33783"/>
    <cellStyle name="20 % - Markeringsfarve5 2 2 2" xfId="516"/>
    <cellStyle name="20 % - Markeringsfarve5 2 2 2 2" xfId="1353"/>
    <cellStyle name="20 % - Markeringsfarve5 2 2 2 2 2" xfId="3021"/>
    <cellStyle name="20 % - Markeringsfarve5 2 2 2 2 2 2" xfId="8009"/>
    <cellStyle name="20 % - Markeringsfarve5 2 2 2 2 2 2 2" xfId="18816"/>
    <cellStyle name="20 % - Markeringsfarve5 2 2 2 2 2 2 3" xfId="30190"/>
    <cellStyle name="20 % - Markeringsfarve5 2 2 2 2 2 3" xfId="13831"/>
    <cellStyle name="20 % - Markeringsfarve5 2 2 2 2 2 4" xfId="25189"/>
    <cellStyle name="20 % - Markeringsfarve5 2 2 2 2 3" xfId="4685"/>
    <cellStyle name="20 % - Markeringsfarve5 2 2 2 2 3 2" xfId="9670"/>
    <cellStyle name="20 % - Markeringsfarve5 2 2 2 2 3 2 2" xfId="20477"/>
    <cellStyle name="20 % - Markeringsfarve5 2 2 2 2 3 2 3" xfId="31851"/>
    <cellStyle name="20 % - Markeringsfarve5 2 2 2 2 3 3" xfId="15492"/>
    <cellStyle name="20 % - Markeringsfarve5 2 2 2 2 3 4" xfId="26850"/>
    <cellStyle name="20 % - Markeringsfarve5 2 2 2 2 4" xfId="6347"/>
    <cellStyle name="20 % - Markeringsfarve5 2 2 2 2 4 2" xfId="17155"/>
    <cellStyle name="20 % - Markeringsfarve5 2 2 2 2 4 3" xfId="28529"/>
    <cellStyle name="20 % - Markeringsfarve5 2 2 2 2 5" xfId="12170"/>
    <cellStyle name="20 % - Markeringsfarve5 2 2 2 2 6" xfId="23528"/>
    <cellStyle name="20 % - Markeringsfarve5 2 2 2 3" xfId="2190"/>
    <cellStyle name="20 % - Markeringsfarve5 2 2 2 3 2" xfId="7178"/>
    <cellStyle name="20 % - Markeringsfarve5 2 2 2 3 2 2" xfId="17985"/>
    <cellStyle name="20 % - Markeringsfarve5 2 2 2 3 2 3" xfId="29359"/>
    <cellStyle name="20 % - Markeringsfarve5 2 2 2 3 3" xfId="13000"/>
    <cellStyle name="20 % - Markeringsfarve5 2 2 2 3 4" xfId="24358"/>
    <cellStyle name="20 % - Markeringsfarve5 2 2 2 4" xfId="3854"/>
    <cellStyle name="20 % - Markeringsfarve5 2 2 2 4 2" xfId="8839"/>
    <cellStyle name="20 % - Markeringsfarve5 2 2 2 4 2 2" xfId="19646"/>
    <cellStyle name="20 % - Markeringsfarve5 2 2 2 4 2 3" xfId="31020"/>
    <cellStyle name="20 % - Markeringsfarve5 2 2 2 4 3" xfId="14661"/>
    <cellStyle name="20 % - Markeringsfarve5 2 2 2 4 4" xfId="26019"/>
    <cellStyle name="20 % - Markeringsfarve5 2 2 2 5" xfId="5516"/>
    <cellStyle name="20 % - Markeringsfarve5 2 2 2 5 2" xfId="16324"/>
    <cellStyle name="20 % - Markeringsfarve5 2 2 2 5 3" xfId="27698"/>
    <cellStyle name="20 % - Markeringsfarve5 2 2 2 6" xfId="10503"/>
    <cellStyle name="20 % - Markeringsfarve5 2 2 2 6 2" xfId="21310"/>
    <cellStyle name="20 % - Markeringsfarve5 2 2 2 6 3" xfId="32684"/>
    <cellStyle name="20 % - Markeringsfarve5 2 2 2 7" xfId="11337"/>
    <cellStyle name="20 % - Markeringsfarve5 2 2 2 8" xfId="22143"/>
    <cellStyle name="20 % - Markeringsfarve5 2 2 2 9" xfId="22697"/>
    <cellStyle name="20 % - Markeringsfarve5 2 2 3" xfId="793"/>
    <cellStyle name="20 % - Markeringsfarve5 2 2 3 2" xfId="1627"/>
    <cellStyle name="20 % - Markeringsfarve5 2 2 3 2 2" xfId="3295"/>
    <cellStyle name="20 % - Markeringsfarve5 2 2 3 2 2 2" xfId="8283"/>
    <cellStyle name="20 % - Markeringsfarve5 2 2 3 2 2 2 2" xfId="19090"/>
    <cellStyle name="20 % - Markeringsfarve5 2 2 3 2 2 2 3" xfId="30464"/>
    <cellStyle name="20 % - Markeringsfarve5 2 2 3 2 2 3" xfId="14105"/>
    <cellStyle name="20 % - Markeringsfarve5 2 2 3 2 2 4" xfId="25463"/>
    <cellStyle name="20 % - Markeringsfarve5 2 2 3 2 3" xfId="4959"/>
    <cellStyle name="20 % - Markeringsfarve5 2 2 3 2 3 2" xfId="9944"/>
    <cellStyle name="20 % - Markeringsfarve5 2 2 3 2 3 2 2" xfId="20751"/>
    <cellStyle name="20 % - Markeringsfarve5 2 2 3 2 3 2 3" xfId="32125"/>
    <cellStyle name="20 % - Markeringsfarve5 2 2 3 2 3 3" xfId="15766"/>
    <cellStyle name="20 % - Markeringsfarve5 2 2 3 2 3 4" xfId="27124"/>
    <cellStyle name="20 % - Markeringsfarve5 2 2 3 2 4" xfId="6621"/>
    <cellStyle name="20 % - Markeringsfarve5 2 2 3 2 4 2" xfId="17429"/>
    <cellStyle name="20 % - Markeringsfarve5 2 2 3 2 4 3" xfId="28803"/>
    <cellStyle name="20 % - Markeringsfarve5 2 2 3 2 5" xfId="12444"/>
    <cellStyle name="20 % - Markeringsfarve5 2 2 3 2 6" xfId="23802"/>
    <cellStyle name="20 % - Markeringsfarve5 2 2 3 3" xfId="2464"/>
    <cellStyle name="20 % - Markeringsfarve5 2 2 3 3 2" xfId="7452"/>
    <cellStyle name="20 % - Markeringsfarve5 2 2 3 3 2 2" xfId="18259"/>
    <cellStyle name="20 % - Markeringsfarve5 2 2 3 3 2 3" xfId="29633"/>
    <cellStyle name="20 % - Markeringsfarve5 2 2 3 3 3" xfId="13274"/>
    <cellStyle name="20 % - Markeringsfarve5 2 2 3 3 4" xfId="24632"/>
    <cellStyle name="20 % - Markeringsfarve5 2 2 3 4" xfId="4128"/>
    <cellStyle name="20 % - Markeringsfarve5 2 2 3 4 2" xfId="9113"/>
    <cellStyle name="20 % - Markeringsfarve5 2 2 3 4 2 2" xfId="19920"/>
    <cellStyle name="20 % - Markeringsfarve5 2 2 3 4 2 3" xfId="31294"/>
    <cellStyle name="20 % - Markeringsfarve5 2 2 3 4 3" xfId="14935"/>
    <cellStyle name="20 % - Markeringsfarve5 2 2 3 4 4" xfId="26293"/>
    <cellStyle name="20 % - Markeringsfarve5 2 2 3 5" xfId="5790"/>
    <cellStyle name="20 % - Markeringsfarve5 2 2 3 5 2" xfId="16598"/>
    <cellStyle name="20 % - Markeringsfarve5 2 2 3 5 3" xfId="27972"/>
    <cellStyle name="20 % - Markeringsfarve5 2 2 3 6" xfId="10777"/>
    <cellStyle name="20 % - Markeringsfarve5 2 2 3 6 2" xfId="21584"/>
    <cellStyle name="20 % - Markeringsfarve5 2 2 3 6 3" xfId="32958"/>
    <cellStyle name="20 % - Markeringsfarve5 2 2 3 7" xfId="11612"/>
    <cellStyle name="20 % - Markeringsfarve5 2 2 3 8" xfId="22971"/>
    <cellStyle name="20 % - Markeringsfarve5 2 2 4" xfId="1074"/>
    <cellStyle name="20 % - Markeringsfarve5 2 2 4 2" xfId="2742"/>
    <cellStyle name="20 % - Markeringsfarve5 2 2 4 2 2" xfId="7730"/>
    <cellStyle name="20 % - Markeringsfarve5 2 2 4 2 2 2" xfId="18537"/>
    <cellStyle name="20 % - Markeringsfarve5 2 2 4 2 2 3" xfId="29911"/>
    <cellStyle name="20 % - Markeringsfarve5 2 2 4 2 3" xfId="13552"/>
    <cellStyle name="20 % - Markeringsfarve5 2 2 4 2 4" xfId="24910"/>
    <cellStyle name="20 % - Markeringsfarve5 2 2 4 3" xfId="4406"/>
    <cellStyle name="20 % - Markeringsfarve5 2 2 4 3 2" xfId="9391"/>
    <cellStyle name="20 % - Markeringsfarve5 2 2 4 3 2 2" xfId="20198"/>
    <cellStyle name="20 % - Markeringsfarve5 2 2 4 3 2 3" xfId="31572"/>
    <cellStyle name="20 % - Markeringsfarve5 2 2 4 3 3" xfId="15213"/>
    <cellStyle name="20 % - Markeringsfarve5 2 2 4 3 4" xfId="26571"/>
    <cellStyle name="20 % - Markeringsfarve5 2 2 4 4" xfId="6068"/>
    <cellStyle name="20 % - Markeringsfarve5 2 2 4 4 2" xfId="16876"/>
    <cellStyle name="20 % - Markeringsfarve5 2 2 4 4 3" xfId="28250"/>
    <cellStyle name="20 % - Markeringsfarve5 2 2 4 5" xfId="11891"/>
    <cellStyle name="20 % - Markeringsfarve5 2 2 4 6" xfId="23249"/>
    <cellStyle name="20 % - Markeringsfarve5 2 2 5" xfId="1912"/>
    <cellStyle name="20 % - Markeringsfarve5 2 2 5 2" xfId="6900"/>
    <cellStyle name="20 % - Markeringsfarve5 2 2 5 2 2" xfId="17708"/>
    <cellStyle name="20 % - Markeringsfarve5 2 2 5 2 3" xfId="29082"/>
    <cellStyle name="20 % - Markeringsfarve5 2 2 5 3" xfId="12723"/>
    <cellStyle name="20 % - Markeringsfarve5 2 2 5 4" xfId="24081"/>
    <cellStyle name="20 % - Markeringsfarve5 2 2 6" xfId="3577"/>
    <cellStyle name="20 % - Markeringsfarve5 2 2 6 2" xfId="8562"/>
    <cellStyle name="20 % - Markeringsfarve5 2 2 6 2 2" xfId="19369"/>
    <cellStyle name="20 % - Markeringsfarve5 2 2 6 2 3" xfId="30743"/>
    <cellStyle name="20 % - Markeringsfarve5 2 2 6 3" xfId="14384"/>
    <cellStyle name="20 % - Markeringsfarve5 2 2 6 4" xfId="25742"/>
    <cellStyle name="20 % - Markeringsfarve5 2 2 7" xfId="5238"/>
    <cellStyle name="20 % - Markeringsfarve5 2 2 7 2" xfId="16047"/>
    <cellStyle name="20 % - Markeringsfarve5 2 2 7 3" xfId="27421"/>
    <cellStyle name="20 % - Markeringsfarve5 2 2 8" xfId="10223"/>
    <cellStyle name="20 % - Markeringsfarve5 2 2 8 2" xfId="21030"/>
    <cellStyle name="20 % - Markeringsfarve5 2 2 8 3" xfId="32404"/>
    <cellStyle name="20 % - Markeringsfarve5 2 2 9" xfId="11057"/>
    <cellStyle name="20 % - Markeringsfarve5 2 3" xfId="196"/>
    <cellStyle name="20 % - Markeringsfarve5 2 3 10" xfId="21918"/>
    <cellStyle name="20 % - Markeringsfarve5 2 3 11" xfId="22471"/>
    <cellStyle name="20 % - Markeringsfarve5 2 3 12" xfId="33291"/>
    <cellStyle name="20 % - Markeringsfarve5 2 3 13" xfId="33566"/>
    <cellStyle name="20 % - Markeringsfarve5 2 3 14" xfId="33837"/>
    <cellStyle name="20 % - Markeringsfarve5 2 3 2" xfId="570"/>
    <cellStyle name="20 % - Markeringsfarve5 2 3 2 2" xfId="1407"/>
    <cellStyle name="20 % - Markeringsfarve5 2 3 2 2 2" xfId="3075"/>
    <cellStyle name="20 % - Markeringsfarve5 2 3 2 2 2 2" xfId="8063"/>
    <cellStyle name="20 % - Markeringsfarve5 2 3 2 2 2 2 2" xfId="18870"/>
    <cellStyle name="20 % - Markeringsfarve5 2 3 2 2 2 2 3" xfId="30244"/>
    <cellStyle name="20 % - Markeringsfarve5 2 3 2 2 2 3" xfId="13885"/>
    <cellStyle name="20 % - Markeringsfarve5 2 3 2 2 2 4" xfId="25243"/>
    <cellStyle name="20 % - Markeringsfarve5 2 3 2 2 3" xfId="4739"/>
    <cellStyle name="20 % - Markeringsfarve5 2 3 2 2 3 2" xfId="9724"/>
    <cellStyle name="20 % - Markeringsfarve5 2 3 2 2 3 2 2" xfId="20531"/>
    <cellStyle name="20 % - Markeringsfarve5 2 3 2 2 3 2 3" xfId="31905"/>
    <cellStyle name="20 % - Markeringsfarve5 2 3 2 2 3 3" xfId="15546"/>
    <cellStyle name="20 % - Markeringsfarve5 2 3 2 2 3 4" xfId="26904"/>
    <cellStyle name="20 % - Markeringsfarve5 2 3 2 2 4" xfId="6401"/>
    <cellStyle name="20 % - Markeringsfarve5 2 3 2 2 4 2" xfId="17209"/>
    <cellStyle name="20 % - Markeringsfarve5 2 3 2 2 4 3" xfId="28583"/>
    <cellStyle name="20 % - Markeringsfarve5 2 3 2 2 5" xfId="12224"/>
    <cellStyle name="20 % - Markeringsfarve5 2 3 2 2 6" xfId="23582"/>
    <cellStyle name="20 % - Markeringsfarve5 2 3 2 3" xfId="2244"/>
    <cellStyle name="20 % - Markeringsfarve5 2 3 2 3 2" xfId="7232"/>
    <cellStyle name="20 % - Markeringsfarve5 2 3 2 3 2 2" xfId="18039"/>
    <cellStyle name="20 % - Markeringsfarve5 2 3 2 3 2 3" xfId="29413"/>
    <cellStyle name="20 % - Markeringsfarve5 2 3 2 3 3" xfId="13054"/>
    <cellStyle name="20 % - Markeringsfarve5 2 3 2 3 4" xfId="24412"/>
    <cellStyle name="20 % - Markeringsfarve5 2 3 2 4" xfId="3908"/>
    <cellStyle name="20 % - Markeringsfarve5 2 3 2 4 2" xfId="8893"/>
    <cellStyle name="20 % - Markeringsfarve5 2 3 2 4 2 2" xfId="19700"/>
    <cellStyle name="20 % - Markeringsfarve5 2 3 2 4 2 3" xfId="31074"/>
    <cellStyle name="20 % - Markeringsfarve5 2 3 2 4 3" xfId="14715"/>
    <cellStyle name="20 % - Markeringsfarve5 2 3 2 4 4" xfId="26073"/>
    <cellStyle name="20 % - Markeringsfarve5 2 3 2 5" xfId="5570"/>
    <cellStyle name="20 % - Markeringsfarve5 2 3 2 5 2" xfId="16378"/>
    <cellStyle name="20 % - Markeringsfarve5 2 3 2 5 3" xfId="27752"/>
    <cellStyle name="20 % - Markeringsfarve5 2 3 2 6" xfId="10557"/>
    <cellStyle name="20 % - Markeringsfarve5 2 3 2 6 2" xfId="21364"/>
    <cellStyle name="20 % - Markeringsfarve5 2 3 2 6 3" xfId="32738"/>
    <cellStyle name="20 % - Markeringsfarve5 2 3 2 7" xfId="11391"/>
    <cellStyle name="20 % - Markeringsfarve5 2 3 2 8" xfId="22197"/>
    <cellStyle name="20 % - Markeringsfarve5 2 3 2 9" xfId="22751"/>
    <cellStyle name="20 % - Markeringsfarve5 2 3 3" xfId="847"/>
    <cellStyle name="20 % - Markeringsfarve5 2 3 3 2" xfId="1681"/>
    <cellStyle name="20 % - Markeringsfarve5 2 3 3 2 2" xfId="3349"/>
    <cellStyle name="20 % - Markeringsfarve5 2 3 3 2 2 2" xfId="8337"/>
    <cellStyle name="20 % - Markeringsfarve5 2 3 3 2 2 2 2" xfId="19144"/>
    <cellStyle name="20 % - Markeringsfarve5 2 3 3 2 2 2 3" xfId="30518"/>
    <cellStyle name="20 % - Markeringsfarve5 2 3 3 2 2 3" xfId="14159"/>
    <cellStyle name="20 % - Markeringsfarve5 2 3 3 2 2 4" xfId="25517"/>
    <cellStyle name="20 % - Markeringsfarve5 2 3 3 2 3" xfId="5013"/>
    <cellStyle name="20 % - Markeringsfarve5 2 3 3 2 3 2" xfId="9998"/>
    <cellStyle name="20 % - Markeringsfarve5 2 3 3 2 3 2 2" xfId="20805"/>
    <cellStyle name="20 % - Markeringsfarve5 2 3 3 2 3 2 3" xfId="32179"/>
    <cellStyle name="20 % - Markeringsfarve5 2 3 3 2 3 3" xfId="15820"/>
    <cellStyle name="20 % - Markeringsfarve5 2 3 3 2 3 4" xfId="27178"/>
    <cellStyle name="20 % - Markeringsfarve5 2 3 3 2 4" xfId="6675"/>
    <cellStyle name="20 % - Markeringsfarve5 2 3 3 2 4 2" xfId="17483"/>
    <cellStyle name="20 % - Markeringsfarve5 2 3 3 2 4 3" xfId="28857"/>
    <cellStyle name="20 % - Markeringsfarve5 2 3 3 2 5" xfId="12498"/>
    <cellStyle name="20 % - Markeringsfarve5 2 3 3 2 6" xfId="23856"/>
    <cellStyle name="20 % - Markeringsfarve5 2 3 3 3" xfId="2518"/>
    <cellStyle name="20 % - Markeringsfarve5 2 3 3 3 2" xfId="7506"/>
    <cellStyle name="20 % - Markeringsfarve5 2 3 3 3 2 2" xfId="18313"/>
    <cellStyle name="20 % - Markeringsfarve5 2 3 3 3 2 3" xfId="29687"/>
    <cellStyle name="20 % - Markeringsfarve5 2 3 3 3 3" xfId="13328"/>
    <cellStyle name="20 % - Markeringsfarve5 2 3 3 3 4" xfId="24686"/>
    <cellStyle name="20 % - Markeringsfarve5 2 3 3 4" xfId="4182"/>
    <cellStyle name="20 % - Markeringsfarve5 2 3 3 4 2" xfId="9167"/>
    <cellStyle name="20 % - Markeringsfarve5 2 3 3 4 2 2" xfId="19974"/>
    <cellStyle name="20 % - Markeringsfarve5 2 3 3 4 2 3" xfId="31348"/>
    <cellStyle name="20 % - Markeringsfarve5 2 3 3 4 3" xfId="14989"/>
    <cellStyle name="20 % - Markeringsfarve5 2 3 3 4 4" xfId="26347"/>
    <cellStyle name="20 % - Markeringsfarve5 2 3 3 5" xfId="5844"/>
    <cellStyle name="20 % - Markeringsfarve5 2 3 3 5 2" xfId="16652"/>
    <cellStyle name="20 % - Markeringsfarve5 2 3 3 5 3" xfId="28026"/>
    <cellStyle name="20 % - Markeringsfarve5 2 3 3 6" xfId="10831"/>
    <cellStyle name="20 % - Markeringsfarve5 2 3 3 6 2" xfId="21638"/>
    <cellStyle name="20 % - Markeringsfarve5 2 3 3 6 3" xfId="33012"/>
    <cellStyle name="20 % - Markeringsfarve5 2 3 3 7" xfId="11666"/>
    <cellStyle name="20 % - Markeringsfarve5 2 3 3 8" xfId="23025"/>
    <cellStyle name="20 % - Markeringsfarve5 2 3 4" xfId="1128"/>
    <cellStyle name="20 % - Markeringsfarve5 2 3 4 2" xfId="2796"/>
    <cellStyle name="20 % - Markeringsfarve5 2 3 4 2 2" xfId="7784"/>
    <cellStyle name="20 % - Markeringsfarve5 2 3 4 2 2 2" xfId="18591"/>
    <cellStyle name="20 % - Markeringsfarve5 2 3 4 2 2 3" xfId="29965"/>
    <cellStyle name="20 % - Markeringsfarve5 2 3 4 2 3" xfId="13606"/>
    <cellStyle name="20 % - Markeringsfarve5 2 3 4 2 4" xfId="24964"/>
    <cellStyle name="20 % - Markeringsfarve5 2 3 4 3" xfId="4460"/>
    <cellStyle name="20 % - Markeringsfarve5 2 3 4 3 2" xfId="9445"/>
    <cellStyle name="20 % - Markeringsfarve5 2 3 4 3 2 2" xfId="20252"/>
    <cellStyle name="20 % - Markeringsfarve5 2 3 4 3 2 3" xfId="31626"/>
    <cellStyle name="20 % - Markeringsfarve5 2 3 4 3 3" xfId="15267"/>
    <cellStyle name="20 % - Markeringsfarve5 2 3 4 3 4" xfId="26625"/>
    <cellStyle name="20 % - Markeringsfarve5 2 3 4 4" xfId="6122"/>
    <cellStyle name="20 % - Markeringsfarve5 2 3 4 4 2" xfId="16930"/>
    <cellStyle name="20 % - Markeringsfarve5 2 3 4 4 3" xfId="28304"/>
    <cellStyle name="20 % - Markeringsfarve5 2 3 4 5" xfId="11945"/>
    <cellStyle name="20 % - Markeringsfarve5 2 3 4 6" xfId="23303"/>
    <cellStyle name="20 % - Markeringsfarve5 2 3 5" xfId="1966"/>
    <cellStyle name="20 % - Markeringsfarve5 2 3 5 2" xfId="6954"/>
    <cellStyle name="20 % - Markeringsfarve5 2 3 5 2 2" xfId="17762"/>
    <cellStyle name="20 % - Markeringsfarve5 2 3 5 2 3" xfId="29136"/>
    <cellStyle name="20 % - Markeringsfarve5 2 3 5 3" xfId="12777"/>
    <cellStyle name="20 % - Markeringsfarve5 2 3 5 4" xfId="24135"/>
    <cellStyle name="20 % - Markeringsfarve5 2 3 6" xfId="3631"/>
    <cellStyle name="20 % - Markeringsfarve5 2 3 6 2" xfId="8616"/>
    <cellStyle name="20 % - Markeringsfarve5 2 3 6 2 2" xfId="19423"/>
    <cellStyle name="20 % - Markeringsfarve5 2 3 6 2 3" xfId="30797"/>
    <cellStyle name="20 % - Markeringsfarve5 2 3 6 3" xfId="14438"/>
    <cellStyle name="20 % - Markeringsfarve5 2 3 6 4" xfId="25796"/>
    <cellStyle name="20 % - Markeringsfarve5 2 3 7" xfId="5292"/>
    <cellStyle name="20 % - Markeringsfarve5 2 3 7 2" xfId="16101"/>
    <cellStyle name="20 % - Markeringsfarve5 2 3 7 3" xfId="27475"/>
    <cellStyle name="20 % - Markeringsfarve5 2 3 8" xfId="10277"/>
    <cellStyle name="20 % - Markeringsfarve5 2 3 8 2" xfId="21084"/>
    <cellStyle name="20 % - Markeringsfarve5 2 3 8 3" xfId="32458"/>
    <cellStyle name="20 % - Markeringsfarve5 2 3 9" xfId="11111"/>
    <cellStyle name="20 % - Markeringsfarve5 2 4" xfId="251"/>
    <cellStyle name="20 % - Markeringsfarve5 2 4 10" xfId="21973"/>
    <cellStyle name="20 % - Markeringsfarve5 2 4 11" xfId="22526"/>
    <cellStyle name="20 % - Markeringsfarve5 2 4 12" xfId="33346"/>
    <cellStyle name="20 % - Markeringsfarve5 2 4 13" xfId="33621"/>
    <cellStyle name="20 % - Markeringsfarve5 2 4 14" xfId="33892"/>
    <cellStyle name="20 % - Markeringsfarve5 2 4 2" xfId="625"/>
    <cellStyle name="20 % - Markeringsfarve5 2 4 2 2" xfId="1462"/>
    <cellStyle name="20 % - Markeringsfarve5 2 4 2 2 2" xfId="3130"/>
    <cellStyle name="20 % - Markeringsfarve5 2 4 2 2 2 2" xfId="8118"/>
    <cellStyle name="20 % - Markeringsfarve5 2 4 2 2 2 2 2" xfId="18925"/>
    <cellStyle name="20 % - Markeringsfarve5 2 4 2 2 2 2 3" xfId="30299"/>
    <cellStyle name="20 % - Markeringsfarve5 2 4 2 2 2 3" xfId="13940"/>
    <cellStyle name="20 % - Markeringsfarve5 2 4 2 2 2 4" xfId="25298"/>
    <cellStyle name="20 % - Markeringsfarve5 2 4 2 2 3" xfId="4794"/>
    <cellStyle name="20 % - Markeringsfarve5 2 4 2 2 3 2" xfId="9779"/>
    <cellStyle name="20 % - Markeringsfarve5 2 4 2 2 3 2 2" xfId="20586"/>
    <cellStyle name="20 % - Markeringsfarve5 2 4 2 2 3 2 3" xfId="31960"/>
    <cellStyle name="20 % - Markeringsfarve5 2 4 2 2 3 3" xfId="15601"/>
    <cellStyle name="20 % - Markeringsfarve5 2 4 2 2 3 4" xfId="26959"/>
    <cellStyle name="20 % - Markeringsfarve5 2 4 2 2 4" xfId="6456"/>
    <cellStyle name="20 % - Markeringsfarve5 2 4 2 2 4 2" xfId="17264"/>
    <cellStyle name="20 % - Markeringsfarve5 2 4 2 2 4 3" xfId="28638"/>
    <cellStyle name="20 % - Markeringsfarve5 2 4 2 2 5" xfId="12279"/>
    <cellStyle name="20 % - Markeringsfarve5 2 4 2 2 6" xfId="23637"/>
    <cellStyle name="20 % - Markeringsfarve5 2 4 2 3" xfId="2299"/>
    <cellStyle name="20 % - Markeringsfarve5 2 4 2 3 2" xfId="7287"/>
    <cellStyle name="20 % - Markeringsfarve5 2 4 2 3 2 2" xfId="18094"/>
    <cellStyle name="20 % - Markeringsfarve5 2 4 2 3 2 3" xfId="29468"/>
    <cellStyle name="20 % - Markeringsfarve5 2 4 2 3 3" xfId="13109"/>
    <cellStyle name="20 % - Markeringsfarve5 2 4 2 3 4" xfId="24467"/>
    <cellStyle name="20 % - Markeringsfarve5 2 4 2 4" xfId="3963"/>
    <cellStyle name="20 % - Markeringsfarve5 2 4 2 4 2" xfId="8948"/>
    <cellStyle name="20 % - Markeringsfarve5 2 4 2 4 2 2" xfId="19755"/>
    <cellStyle name="20 % - Markeringsfarve5 2 4 2 4 2 3" xfId="31129"/>
    <cellStyle name="20 % - Markeringsfarve5 2 4 2 4 3" xfId="14770"/>
    <cellStyle name="20 % - Markeringsfarve5 2 4 2 4 4" xfId="26128"/>
    <cellStyle name="20 % - Markeringsfarve5 2 4 2 5" xfId="5625"/>
    <cellStyle name="20 % - Markeringsfarve5 2 4 2 5 2" xfId="16433"/>
    <cellStyle name="20 % - Markeringsfarve5 2 4 2 5 3" xfId="27807"/>
    <cellStyle name="20 % - Markeringsfarve5 2 4 2 6" xfId="10612"/>
    <cellStyle name="20 % - Markeringsfarve5 2 4 2 6 2" xfId="21419"/>
    <cellStyle name="20 % - Markeringsfarve5 2 4 2 6 3" xfId="32793"/>
    <cellStyle name="20 % - Markeringsfarve5 2 4 2 7" xfId="11446"/>
    <cellStyle name="20 % - Markeringsfarve5 2 4 2 8" xfId="22252"/>
    <cellStyle name="20 % - Markeringsfarve5 2 4 2 9" xfId="22806"/>
    <cellStyle name="20 % - Markeringsfarve5 2 4 3" xfId="902"/>
    <cellStyle name="20 % - Markeringsfarve5 2 4 3 2" xfId="1736"/>
    <cellStyle name="20 % - Markeringsfarve5 2 4 3 2 2" xfId="3404"/>
    <cellStyle name="20 % - Markeringsfarve5 2 4 3 2 2 2" xfId="8392"/>
    <cellStyle name="20 % - Markeringsfarve5 2 4 3 2 2 2 2" xfId="19199"/>
    <cellStyle name="20 % - Markeringsfarve5 2 4 3 2 2 2 3" xfId="30573"/>
    <cellStyle name="20 % - Markeringsfarve5 2 4 3 2 2 3" xfId="14214"/>
    <cellStyle name="20 % - Markeringsfarve5 2 4 3 2 2 4" xfId="25572"/>
    <cellStyle name="20 % - Markeringsfarve5 2 4 3 2 3" xfId="5068"/>
    <cellStyle name="20 % - Markeringsfarve5 2 4 3 2 3 2" xfId="10053"/>
    <cellStyle name="20 % - Markeringsfarve5 2 4 3 2 3 2 2" xfId="20860"/>
    <cellStyle name="20 % - Markeringsfarve5 2 4 3 2 3 2 3" xfId="32234"/>
    <cellStyle name="20 % - Markeringsfarve5 2 4 3 2 3 3" xfId="15875"/>
    <cellStyle name="20 % - Markeringsfarve5 2 4 3 2 3 4" xfId="27233"/>
    <cellStyle name="20 % - Markeringsfarve5 2 4 3 2 4" xfId="6730"/>
    <cellStyle name="20 % - Markeringsfarve5 2 4 3 2 4 2" xfId="17538"/>
    <cellStyle name="20 % - Markeringsfarve5 2 4 3 2 4 3" xfId="28912"/>
    <cellStyle name="20 % - Markeringsfarve5 2 4 3 2 5" xfId="12553"/>
    <cellStyle name="20 % - Markeringsfarve5 2 4 3 2 6" xfId="23911"/>
    <cellStyle name="20 % - Markeringsfarve5 2 4 3 3" xfId="2573"/>
    <cellStyle name="20 % - Markeringsfarve5 2 4 3 3 2" xfId="7561"/>
    <cellStyle name="20 % - Markeringsfarve5 2 4 3 3 2 2" xfId="18368"/>
    <cellStyle name="20 % - Markeringsfarve5 2 4 3 3 2 3" xfId="29742"/>
    <cellStyle name="20 % - Markeringsfarve5 2 4 3 3 3" xfId="13383"/>
    <cellStyle name="20 % - Markeringsfarve5 2 4 3 3 4" xfId="24741"/>
    <cellStyle name="20 % - Markeringsfarve5 2 4 3 4" xfId="4237"/>
    <cellStyle name="20 % - Markeringsfarve5 2 4 3 4 2" xfId="9222"/>
    <cellStyle name="20 % - Markeringsfarve5 2 4 3 4 2 2" xfId="20029"/>
    <cellStyle name="20 % - Markeringsfarve5 2 4 3 4 2 3" xfId="31403"/>
    <cellStyle name="20 % - Markeringsfarve5 2 4 3 4 3" xfId="15044"/>
    <cellStyle name="20 % - Markeringsfarve5 2 4 3 4 4" xfId="26402"/>
    <cellStyle name="20 % - Markeringsfarve5 2 4 3 5" xfId="5899"/>
    <cellStyle name="20 % - Markeringsfarve5 2 4 3 5 2" xfId="16707"/>
    <cellStyle name="20 % - Markeringsfarve5 2 4 3 5 3" xfId="28081"/>
    <cellStyle name="20 % - Markeringsfarve5 2 4 3 6" xfId="10886"/>
    <cellStyle name="20 % - Markeringsfarve5 2 4 3 6 2" xfId="21693"/>
    <cellStyle name="20 % - Markeringsfarve5 2 4 3 6 3" xfId="33067"/>
    <cellStyle name="20 % - Markeringsfarve5 2 4 3 7" xfId="11721"/>
    <cellStyle name="20 % - Markeringsfarve5 2 4 3 8" xfId="23080"/>
    <cellStyle name="20 % - Markeringsfarve5 2 4 4" xfId="1183"/>
    <cellStyle name="20 % - Markeringsfarve5 2 4 4 2" xfId="2851"/>
    <cellStyle name="20 % - Markeringsfarve5 2 4 4 2 2" xfId="7839"/>
    <cellStyle name="20 % - Markeringsfarve5 2 4 4 2 2 2" xfId="18646"/>
    <cellStyle name="20 % - Markeringsfarve5 2 4 4 2 2 3" xfId="30020"/>
    <cellStyle name="20 % - Markeringsfarve5 2 4 4 2 3" xfId="13661"/>
    <cellStyle name="20 % - Markeringsfarve5 2 4 4 2 4" xfId="25019"/>
    <cellStyle name="20 % - Markeringsfarve5 2 4 4 3" xfId="4515"/>
    <cellStyle name="20 % - Markeringsfarve5 2 4 4 3 2" xfId="9500"/>
    <cellStyle name="20 % - Markeringsfarve5 2 4 4 3 2 2" xfId="20307"/>
    <cellStyle name="20 % - Markeringsfarve5 2 4 4 3 2 3" xfId="31681"/>
    <cellStyle name="20 % - Markeringsfarve5 2 4 4 3 3" xfId="15322"/>
    <cellStyle name="20 % - Markeringsfarve5 2 4 4 3 4" xfId="26680"/>
    <cellStyle name="20 % - Markeringsfarve5 2 4 4 4" xfId="6177"/>
    <cellStyle name="20 % - Markeringsfarve5 2 4 4 4 2" xfId="16985"/>
    <cellStyle name="20 % - Markeringsfarve5 2 4 4 4 3" xfId="28359"/>
    <cellStyle name="20 % - Markeringsfarve5 2 4 4 5" xfId="12000"/>
    <cellStyle name="20 % - Markeringsfarve5 2 4 4 6" xfId="23358"/>
    <cellStyle name="20 % - Markeringsfarve5 2 4 5" xfId="2021"/>
    <cellStyle name="20 % - Markeringsfarve5 2 4 5 2" xfId="7009"/>
    <cellStyle name="20 % - Markeringsfarve5 2 4 5 2 2" xfId="17817"/>
    <cellStyle name="20 % - Markeringsfarve5 2 4 5 2 3" xfId="29191"/>
    <cellStyle name="20 % - Markeringsfarve5 2 4 5 3" xfId="12832"/>
    <cellStyle name="20 % - Markeringsfarve5 2 4 5 4" xfId="24190"/>
    <cellStyle name="20 % - Markeringsfarve5 2 4 6" xfId="3686"/>
    <cellStyle name="20 % - Markeringsfarve5 2 4 6 2" xfId="8671"/>
    <cellStyle name="20 % - Markeringsfarve5 2 4 6 2 2" xfId="19478"/>
    <cellStyle name="20 % - Markeringsfarve5 2 4 6 2 3" xfId="30852"/>
    <cellStyle name="20 % - Markeringsfarve5 2 4 6 3" xfId="14493"/>
    <cellStyle name="20 % - Markeringsfarve5 2 4 6 4" xfId="25851"/>
    <cellStyle name="20 % - Markeringsfarve5 2 4 7" xfId="5347"/>
    <cellStyle name="20 % - Markeringsfarve5 2 4 7 2" xfId="16156"/>
    <cellStyle name="20 % - Markeringsfarve5 2 4 7 3" xfId="27530"/>
    <cellStyle name="20 % - Markeringsfarve5 2 4 8" xfId="10332"/>
    <cellStyle name="20 % - Markeringsfarve5 2 4 8 2" xfId="21139"/>
    <cellStyle name="20 % - Markeringsfarve5 2 4 8 3" xfId="32513"/>
    <cellStyle name="20 % - Markeringsfarve5 2 4 9" xfId="11166"/>
    <cellStyle name="20 % - Markeringsfarve5 2 5" xfId="307"/>
    <cellStyle name="20 % - Markeringsfarve5 2 5 10" xfId="22029"/>
    <cellStyle name="20 % - Markeringsfarve5 2 5 11" xfId="22582"/>
    <cellStyle name="20 % - Markeringsfarve5 2 5 12" xfId="33402"/>
    <cellStyle name="20 % - Markeringsfarve5 2 5 13" xfId="33677"/>
    <cellStyle name="20 % - Markeringsfarve5 2 5 14" xfId="33948"/>
    <cellStyle name="20 % - Markeringsfarve5 2 5 2" xfId="681"/>
    <cellStyle name="20 % - Markeringsfarve5 2 5 2 2" xfId="1518"/>
    <cellStyle name="20 % - Markeringsfarve5 2 5 2 2 2" xfId="3186"/>
    <cellStyle name="20 % - Markeringsfarve5 2 5 2 2 2 2" xfId="8174"/>
    <cellStyle name="20 % - Markeringsfarve5 2 5 2 2 2 2 2" xfId="18981"/>
    <cellStyle name="20 % - Markeringsfarve5 2 5 2 2 2 2 3" xfId="30355"/>
    <cellStyle name="20 % - Markeringsfarve5 2 5 2 2 2 3" xfId="13996"/>
    <cellStyle name="20 % - Markeringsfarve5 2 5 2 2 2 4" xfId="25354"/>
    <cellStyle name="20 % - Markeringsfarve5 2 5 2 2 3" xfId="4850"/>
    <cellStyle name="20 % - Markeringsfarve5 2 5 2 2 3 2" xfId="9835"/>
    <cellStyle name="20 % - Markeringsfarve5 2 5 2 2 3 2 2" xfId="20642"/>
    <cellStyle name="20 % - Markeringsfarve5 2 5 2 2 3 2 3" xfId="32016"/>
    <cellStyle name="20 % - Markeringsfarve5 2 5 2 2 3 3" xfId="15657"/>
    <cellStyle name="20 % - Markeringsfarve5 2 5 2 2 3 4" xfId="27015"/>
    <cellStyle name="20 % - Markeringsfarve5 2 5 2 2 4" xfId="6512"/>
    <cellStyle name="20 % - Markeringsfarve5 2 5 2 2 4 2" xfId="17320"/>
    <cellStyle name="20 % - Markeringsfarve5 2 5 2 2 4 3" xfId="28694"/>
    <cellStyle name="20 % - Markeringsfarve5 2 5 2 2 5" xfId="12335"/>
    <cellStyle name="20 % - Markeringsfarve5 2 5 2 2 6" xfId="23693"/>
    <cellStyle name="20 % - Markeringsfarve5 2 5 2 3" xfId="2355"/>
    <cellStyle name="20 % - Markeringsfarve5 2 5 2 3 2" xfId="7343"/>
    <cellStyle name="20 % - Markeringsfarve5 2 5 2 3 2 2" xfId="18150"/>
    <cellStyle name="20 % - Markeringsfarve5 2 5 2 3 2 3" xfId="29524"/>
    <cellStyle name="20 % - Markeringsfarve5 2 5 2 3 3" xfId="13165"/>
    <cellStyle name="20 % - Markeringsfarve5 2 5 2 3 4" xfId="24523"/>
    <cellStyle name="20 % - Markeringsfarve5 2 5 2 4" xfId="4019"/>
    <cellStyle name="20 % - Markeringsfarve5 2 5 2 4 2" xfId="9004"/>
    <cellStyle name="20 % - Markeringsfarve5 2 5 2 4 2 2" xfId="19811"/>
    <cellStyle name="20 % - Markeringsfarve5 2 5 2 4 2 3" xfId="31185"/>
    <cellStyle name="20 % - Markeringsfarve5 2 5 2 4 3" xfId="14826"/>
    <cellStyle name="20 % - Markeringsfarve5 2 5 2 4 4" xfId="26184"/>
    <cellStyle name="20 % - Markeringsfarve5 2 5 2 5" xfId="5681"/>
    <cellStyle name="20 % - Markeringsfarve5 2 5 2 5 2" xfId="16489"/>
    <cellStyle name="20 % - Markeringsfarve5 2 5 2 5 3" xfId="27863"/>
    <cellStyle name="20 % - Markeringsfarve5 2 5 2 6" xfId="10668"/>
    <cellStyle name="20 % - Markeringsfarve5 2 5 2 6 2" xfId="21475"/>
    <cellStyle name="20 % - Markeringsfarve5 2 5 2 6 3" xfId="32849"/>
    <cellStyle name="20 % - Markeringsfarve5 2 5 2 7" xfId="11502"/>
    <cellStyle name="20 % - Markeringsfarve5 2 5 2 8" xfId="22308"/>
    <cellStyle name="20 % - Markeringsfarve5 2 5 2 9" xfId="22862"/>
    <cellStyle name="20 % - Markeringsfarve5 2 5 3" xfId="958"/>
    <cellStyle name="20 % - Markeringsfarve5 2 5 3 2" xfId="1792"/>
    <cellStyle name="20 % - Markeringsfarve5 2 5 3 2 2" xfId="3460"/>
    <cellStyle name="20 % - Markeringsfarve5 2 5 3 2 2 2" xfId="8448"/>
    <cellStyle name="20 % - Markeringsfarve5 2 5 3 2 2 2 2" xfId="19255"/>
    <cellStyle name="20 % - Markeringsfarve5 2 5 3 2 2 2 3" xfId="30629"/>
    <cellStyle name="20 % - Markeringsfarve5 2 5 3 2 2 3" xfId="14270"/>
    <cellStyle name="20 % - Markeringsfarve5 2 5 3 2 2 4" xfId="25628"/>
    <cellStyle name="20 % - Markeringsfarve5 2 5 3 2 3" xfId="5124"/>
    <cellStyle name="20 % - Markeringsfarve5 2 5 3 2 3 2" xfId="10109"/>
    <cellStyle name="20 % - Markeringsfarve5 2 5 3 2 3 2 2" xfId="20916"/>
    <cellStyle name="20 % - Markeringsfarve5 2 5 3 2 3 2 3" xfId="32290"/>
    <cellStyle name="20 % - Markeringsfarve5 2 5 3 2 3 3" xfId="15931"/>
    <cellStyle name="20 % - Markeringsfarve5 2 5 3 2 3 4" xfId="27289"/>
    <cellStyle name="20 % - Markeringsfarve5 2 5 3 2 4" xfId="6786"/>
    <cellStyle name="20 % - Markeringsfarve5 2 5 3 2 4 2" xfId="17594"/>
    <cellStyle name="20 % - Markeringsfarve5 2 5 3 2 4 3" xfId="28968"/>
    <cellStyle name="20 % - Markeringsfarve5 2 5 3 2 5" xfId="12609"/>
    <cellStyle name="20 % - Markeringsfarve5 2 5 3 2 6" xfId="23967"/>
    <cellStyle name="20 % - Markeringsfarve5 2 5 3 3" xfId="2629"/>
    <cellStyle name="20 % - Markeringsfarve5 2 5 3 3 2" xfId="7617"/>
    <cellStyle name="20 % - Markeringsfarve5 2 5 3 3 2 2" xfId="18424"/>
    <cellStyle name="20 % - Markeringsfarve5 2 5 3 3 2 3" xfId="29798"/>
    <cellStyle name="20 % - Markeringsfarve5 2 5 3 3 3" xfId="13439"/>
    <cellStyle name="20 % - Markeringsfarve5 2 5 3 3 4" xfId="24797"/>
    <cellStyle name="20 % - Markeringsfarve5 2 5 3 4" xfId="4293"/>
    <cellStyle name="20 % - Markeringsfarve5 2 5 3 4 2" xfId="9278"/>
    <cellStyle name="20 % - Markeringsfarve5 2 5 3 4 2 2" xfId="20085"/>
    <cellStyle name="20 % - Markeringsfarve5 2 5 3 4 2 3" xfId="31459"/>
    <cellStyle name="20 % - Markeringsfarve5 2 5 3 4 3" xfId="15100"/>
    <cellStyle name="20 % - Markeringsfarve5 2 5 3 4 4" xfId="26458"/>
    <cellStyle name="20 % - Markeringsfarve5 2 5 3 5" xfId="5955"/>
    <cellStyle name="20 % - Markeringsfarve5 2 5 3 5 2" xfId="16763"/>
    <cellStyle name="20 % - Markeringsfarve5 2 5 3 5 3" xfId="28137"/>
    <cellStyle name="20 % - Markeringsfarve5 2 5 3 6" xfId="10942"/>
    <cellStyle name="20 % - Markeringsfarve5 2 5 3 6 2" xfId="21749"/>
    <cellStyle name="20 % - Markeringsfarve5 2 5 3 6 3" xfId="33123"/>
    <cellStyle name="20 % - Markeringsfarve5 2 5 3 7" xfId="11777"/>
    <cellStyle name="20 % - Markeringsfarve5 2 5 3 8" xfId="23136"/>
    <cellStyle name="20 % - Markeringsfarve5 2 5 4" xfId="1239"/>
    <cellStyle name="20 % - Markeringsfarve5 2 5 4 2" xfId="2907"/>
    <cellStyle name="20 % - Markeringsfarve5 2 5 4 2 2" xfId="7895"/>
    <cellStyle name="20 % - Markeringsfarve5 2 5 4 2 2 2" xfId="18702"/>
    <cellStyle name="20 % - Markeringsfarve5 2 5 4 2 2 3" xfId="30076"/>
    <cellStyle name="20 % - Markeringsfarve5 2 5 4 2 3" xfId="13717"/>
    <cellStyle name="20 % - Markeringsfarve5 2 5 4 2 4" xfId="25075"/>
    <cellStyle name="20 % - Markeringsfarve5 2 5 4 3" xfId="4571"/>
    <cellStyle name="20 % - Markeringsfarve5 2 5 4 3 2" xfId="9556"/>
    <cellStyle name="20 % - Markeringsfarve5 2 5 4 3 2 2" xfId="20363"/>
    <cellStyle name="20 % - Markeringsfarve5 2 5 4 3 2 3" xfId="31737"/>
    <cellStyle name="20 % - Markeringsfarve5 2 5 4 3 3" xfId="15378"/>
    <cellStyle name="20 % - Markeringsfarve5 2 5 4 3 4" xfId="26736"/>
    <cellStyle name="20 % - Markeringsfarve5 2 5 4 4" xfId="6233"/>
    <cellStyle name="20 % - Markeringsfarve5 2 5 4 4 2" xfId="17041"/>
    <cellStyle name="20 % - Markeringsfarve5 2 5 4 4 3" xfId="28415"/>
    <cellStyle name="20 % - Markeringsfarve5 2 5 4 5" xfId="12056"/>
    <cellStyle name="20 % - Markeringsfarve5 2 5 4 6" xfId="23414"/>
    <cellStyle name="20 % - Markeringsfarve5 2 5 5" xfId="2077"/>
    <cellStyle name="20 % - Markeringsfarve5 2 5 5 2" xfId="7065"/>
    <cellStyle name="20 % - Markeringsfarve5 2 5 5 2 2" xfId="17873"/>
    <cellStyle name="20 % - Markeringsfarve5 2 5 5 2 3" xfId="29247"/>
    <cellStyle name="20 % - Markeringsfarve5 2 5 5 3" xfId="12888"/>
    <cellStyle name="20 % - Markeringsfarve5 2 5 5 4" xfId="24246"/>
    <cellStyle name="20 % - Markeringsfarve5 2 5 6" xfId="3742"/>
    <cellStyle name="20 % - Markeringsfarve5 2 5 6 2" xfId="8727"/>
    <cellStyle name="20 % - Markeringsfarve5 2 5 6 2 2" xfId="19534"/>
    <cellStyle name="20 % - Markeringsfarve5 2 5 6 2 3" xfId="30908"/>
    <cellStyle name="20 % - Markeringsfarve5 2 5 6 3" xfId="14549"/>
    <cellStyle name="20 % - Markeringsfarve5 2 5 6 4" xfId="25907"/>
    <cellStyle name="20 % - Markeringsfarve5 2 5 7" xfId="5403"/>
    <cellStyle name="20 % - Markeringsfarve5 2 5 7 2" xfId="16212"/>
    <cellStyle name="20 % - Markeringsfarve5 2 5 7 3" xfId="27586"/>
    <cellStyle name="20 % - Markeringsfarve5 2 5 8" xfId="10388"/>
    <cellStyle name="20 % - Markeringsfarve5 2 5 8 2" xfId="21195"/>
    <cellStyle name="20 % - Markeringsfarve5 2 5 8 3" xfId="32569"/>
    <cellStyle name="20 % - Markeringsfarve5 2 5 9" xfId="11222"/>
    <cellStyle name="20 % - Markeringsfarve5 2 6" xfId="462"/>
    <cellStyle name="20 % - Markeringsfarve5 2 6 2" xfId="1299"/>
    <cellStyle name="20 % - Markeringsfarve5 2 6 2 2" xfId="2967"/>
    <cellStyle name="20 % - Markeringsfarve5 2 6 2 2 2" xfId="7955"/>
    <cellStyle name="20 % - Markeringsfarve5 2 6 2 2 2 2" xfId="18762"/>
    <cellStyle name="20 % - Markeringsfarve5 2 6 2 2 2 3" xfId="30136"/>
    <cellStyle name="20 % - Markeringsfarve5 2 6 2 2 3" xfId="13777"/>
    <cellStyle name="20 % - Markeringsfarve5 2 6 2 2 4" xfId="25135"/>
    <cellStyle name="20 % - Markeringsfarve5 2 6 2 3" xfId="4631"/>
    <cellStyle name="20 % - Markeringsfarve5 2 6 2 3 2" xfId="9616"/>
    <cellStyle name="20 % - Markeringsfarve5 2 6 2 3 2 2" xfId="20423"/>
    <cellStyle name="20 % - Markeringsfarve5 2 6 2 3 2 3" xfId="31797"/>
    <cellStyle name="20 % - Markeringsfarve5 2 6 2 3 3" xfId="15438"/>
    <cellStyle name="20 % - Markeringsfarve5 2 6 2 3 4" xfId="26796"/>
    <cellStyle name="20 % - Markeringsfarve5 2 6 2 4" xfId="6293"/>
    <cellStyle name="20 % - Markeringsfarve5 2 6 2 4 2" xfId="17101"/>
    <cellStyle name="20 % - Markeringsfarve5 2 6 2 4 3" xfId="28475"/>
    <cellStyle name="20 % - Markeringsfarve5 2 6 2 5" xfId="12116"/>
    <cellStyle name="20 % - Markeringsfarve5 2 6 2 6" xfId="23474"/>
    <cellStyle name="20 % - Markeringsfarve5 2 6 3" xfId="2138"/>
    <cellStyle name="20 % - Markeringsfarve5 2 6 3 2" xfId="7126"/>
    <cellStyle name="20 % - Markeringsfarve5 2 6 3 2 2" xfId="17933"/>
    <cellStyle name="20 % - Markeringsfarve5 2 6 3 2 3" xfId="29307"/>
    <cellStyle name="20 % - Markeringsfarve5 2 6 3 3" xfId="12948"/>
    <cellStyle name="20 % - Markeringsfarve5 2 6 3 4" xfId="24306"/>
    <cellStyle name="20 % - Markeringsfarve5 2 6 4" xfId="3802"/>
    <cellStyle name="20 % - Markeringsfarve5 2 6 4 2" xfId="8787"/>
    <cellStyle name="20 % - Markeringsfarve5 2 6 4 2 2" xfId="19594"/>
    <cellStyle name="20 % - Markeringsfarve5 2 6 4 2 3" xfId="30968"/>
    <cellStyle name="20 % - Markeringsfarve5 2 6 4 3" xfId="14609"/>
    <cellStyle name="20 % - Markeringsfarve5 2 6 4 4" xfId="25967"/>
    <cellStyle name="20 % - Markeringsfarve5 2 6 5" xfId="5464"/>
    <cellStyle name="20 % - Markeringsfarve5 2 6 5 2" xfId="16272"/>
    <cellStyle name="20 % - Markeringsfarve5 2 6 5 3" xfId="27646"/>
    <cellStyle name="20 % - Markeringsfarve5 2 6 6" xfId="10437"/>
    <cellStyle name="20 % - Markeringsfarve5 2 6 6 2" xfId="21244"/>
    <cellStyle name="20 % - Markeringsfarve5 2 6 6 3" xfId="32618"/>
    <cellStyle name="20 % - Markeringsfarve5 2 6 7" xfId="11283"/>
    <cellStyle name="20 % - Markeringsfarve5 2 6 8" xfId="22089"/>
    <cellStyle name="20 % - Markeringsfarve5 2 6 9" xfId="22643"/>
    <cellStyle name="20 % - Markeringsfarve5 2 7" xfId="739"/>
    <cellStyle name="20 % - Markeringsfarve5 2 7 2" xfId="1573"/>
    <cellStyle name="20 % - Markeringsfarve5 2 7 2 2" xfId="3241"/>
    <cellStyle name="20 % - Markeringsfarve5 2 7 2 2 2" xfId="8229"/>
    <cellStyle name="20 % - Markeringsfarve5 2 7 2 2 2 2" xfId="19036"/>
    <cellStyle name="20 % - Markeringsfarve5 2 7 2 2 2 3" xfId="30410"/>
    <cellStyle name="20 % - Markeringsfarve5 2 7 2 2 3" xfId="14051"/>
    <cellStyle name="20 % - Markeringsfarve5 2 7 2 2 4" xfId="25409"/>
    <cellStyle name="20 % - Markeringsfarve5 2 7 2 3" xfId="4905"/>
    <cellStyle name="20 % - Markeringsfarve5 2 7 2 3 2" xfId="9890"/>
    <cellStyle name="20 % - Markeringsfarve5 2 7 2 3 2 2" xfId="20697"/>
    <cellStyle name="20 % - Markeringsfarve5 2 7 2 3 2 3" xfId="32071"/>
    <cellStyle name="20 % - Markeringsfarve5 2 7 2 3 3" xfId="15712"/>
    <cellStyle name="20 % - Markeringsfarve5 2 7 2 3 4" xfId="27070"/>
    <cellStyle name="20 % - Markeringsfarve5 2 7 2 4" xfId="6567"/>
    <cellStyle name="20 % - Markeringsfarve5 2 7 2 4 2" xfId="17375"/>
    <cellStyle name="20 % - Markeringsfarve5 2 7 2 4 3" xfId="28749"/>
    <cellStyle name="20 % - Markeringsfarve5 2 7 2 5" xfId="12390"/>
    <cellStyle name="20 % - Markeringsfarve5 2 7 2 6" xfId="23748"/>
    <cellStyle name="20 % - Markeringsfarve5 2 7 3" xfId="2410"/>
    <cellStyle name="20 % - Markeringsfarve5 2 7 3 2" xfId="7398"/>
    <cellStyle name="20 % - Markeringsfarve5 2 7 3 2 2" xfId="18205"/>
    <cellStyle name="20 % - Markeringsfarve5 2 7 3 2 3" xfId="29579"/>
    <cellStyle name="20 % - Markeringsfarve5 2 7 3 3" xfId="13220"/>
    <cellStyle name="20 % - Markeringsfarve5 2 7 3 4" xfId="24578"/>
    <cellStyle name="20 % - Markeringsfarve5 2 7 4" xfId="4074"/>
    <cellStyle name="20 % - Markeringsfarve5 2 7 4 2" xfId="9059"/>
    <cellStyle name="20 % - Markeringsfarve5 2 7 4 2 2" xfId="19866"/>
    <cellStyle name="20 % - Markeringsfarve5 2 7 4 2 3" xfId="31240"/>
    <cellStyle name="20 % - Markeringsfarve5 2 7 4 3" xfId="14881"/>
    <cellStyle name="20 % - Markeringsfarve5 2 7 4 4" xfId="26239"/>
    <cellStyle name="20 % - Markeringsfarve5 2 7 5" xfId="5736"/>
    <cellStyle name="20 % - Markeringsfarve5 2 7 5 2" xfId="16544"/>
    <cellStyle name="20 % - Markeringsfarve5 2 7 5 3" xfId="27918"/>
    <cellStyle name="20 % - Markeringsfarve5 2 7 6" xfId="10723"/>
    <cellStyle name="20 % - Markeringsfarve5 2 7 6 2" xfId="21530"/>
    <cellStyle name="20 % - Markeringsfarve5 2 7 6 3" xfId="32904"/>
    <cellStyle name="20 % - Markeringsfarve5 2 7 7" xfId="11558"/>
    <cellStyle name="20 % - Markeringsfarve5 2 7 8" xfId="22917"/>
    <cellStyle name="20 % - Markeringsfarve5 2 8" xfId="1020"/>
    <cellStyle name="20 % - Markeringsfarve5 2 8 2" xfId="2688"/>
    <cellStyle name="20 % - Markeringsfarve5 2 8 2 2" xfId="7676"/>
    <cellStyle name="20 % - Markeringsfarve5 2 8 2 2 2" xfId="18483"/>
    <cellStyle name="20 % - Markeringsfarve5 2 8 2 2 3" xfId="29857"/>
    <cellStyle name="20 % - Markeringsfarve5 2 8 2 3" xfId="13498"/>
    <cellStyle name="20 % - Markeringsfarve5 2 8 2 4" xfId="24856"/>
    <cellStyle name="20 % - Markeringsfarve5 2 8 3" xfId="4352"/>
    <cellStyle name="20 % - Markeringsfarve5 2 8 3 2" xfId="9337"/>
    <cellStyle name="20 % - Markeringsfarve5 2 8 3 2 2" xfId="20144"/>
    <cellStyle name="20 % - Markeringsfarve5 2 8 3 2 3" xfId="31518"/>
    <cellStyle name="20 % - Markeringsfarve5 2 8 3 3" xfId="15159"/>
    <cellStyle name="20 % - Markeringsfarve5 2 8 3 4" xfId="26517"/>
    <cellStyle name="20 % - Markeringsfarve5 2 8 4" xfId="6014"/>
    <cellStyle name="20 % - Markeringsfarve5 2 8 4 2" xfId="16822"/>
    <cellStyle name="20 % - Markeringsfarve5 2 8 4 3" xfId="28196"/>
    <cellStyle name="20 % - Markeringsfarve5 2 8 5" xfId="11837"/>
    <cellStyle name="20 % - Markeringsfarve5 2 8 6" xfId="23195"/>
    <cellStyle name="20 % - Markeringsfarve5 2 9" xfId="1856"/>
    <cellStyle name="20 % - Markeringsfarve5 2 9 2" xfId="6847"/>
    <cellStyle name="20 % - Markeringsfarve5 2 9 2 2" xfId="17655"/>
    <cellStyle name="20 % - Markeringsfarve5 2 9 2 3" xfId="29029"/>
    <cellStyle name="20 % - Markeringsfarve5 2 9 3" xfId="12670"/>
    <cellStyle name="20 % - Markeringsfarve5 2 9 4" xfId="24028"/>
    <cellStyle name="20 % - Markeringsfarve5 20" xfId="33705"/>
    <cellStyle name="20 % - Markeringsfarve5 3" xfId="100"/>
    <cellStyle name="20 % - Markeringsfarve5 3 10" xfId="3543"/>
    <cellStyle name="20 % - Markeringsfarve5 3 10 2" xfId="8528"/>
    <cellStyle name="20 % - Markeringsfarve5 3 10 2 2" xfId="19335"/>
    <cellStyle name="20 % - Markeringsfarve5 3 10 2 3" xfId="30709"/>
    <cellStyle name="20 % - Markeringsfarve5 3 10 3" xfId="14350"/>
    <cellStyle name="20 % - Markeringsfarve5 3 10 4" xfId="25708"/>
    <cellStyle name="20 % - Markeringsfarve5 3 11" xfId="5204"/>
    <cellStyle name="20 % - Markeringsfarve5 3 11 2" xfId="16013"/>
    <cellStyle name="20 % - Markeringsfarve5 3 11 3" xfId="27387"/>
    <cellStyle name="20 % - Markeringsfarve5 3 12" xfId="10188"/>
    <cellStyle name="20 % - Markeringsfarve5 3 12 2" xfId="20995"/>
    <cellStyle name="20 % - Markeringsfarve5 3 12 3" xfId="32369"/>
    <cellStyle name="20 % - Markeringsfarve5 3 13" xfId="11022"/>
    <cellStyle name="20 % - Markeringsfarve5 3 14" xfId="21829"/>
    <cellStyle name="20 % - Markeringsfarve5 3 15" xfId="22382"/>
    <cellStyle name="20 % - Markeringsfarve5 3 16" xfId="33202"/>
    <cellStyle name="20 % - Markeringsfarve5 3 17" xfId="33476"/>
    <cellStyle name="20 % - Markeringsfarve5 3 18" xfId="33747"/>
    <cellStyle name="20 % - Markeringsfarve5 3 2" xfId="160"/>
    <cellStyle name="20 % - Markeringsfarve5 3 2 10" xfId="21883"/>
    <cellStyle name="20 % - Markeringsfarve5 3 2 11" xfId="22436"/>
    <cellStyle name="20 % - Markeringsfarve5 3 2 12" xfId="33256"/>
    <cellStyle name="20 % - Markeringsfarve5 3 2 13" xfId="33531"/>
    <cellStyle name="20 % - Markeringsfarve5 3 2 14" xfId="33802"/>
    <cellStyle name="20 % - Markeringsfarve5 3 2 2" xfId="535"/>
    <cellStyle name="20 % - Markeringsfarve5 3 2 2 2" xfId="1372"/>
    <cellStyle name="20 % - Markeringsfarve5 3 2 2 2 2" xfId="3040"/>
    <cellStyle name="20 % - Markeringsfarve5 3 2 2 2 2 2" xfId="8028"/>
    <cellStyle name="20 % - Markeringsfarve5 3 2 2 2 2 2 2" xfId="18835"/>
    <cellStyle name="20 % - Markeringsfarve5 3 2 2 2 2 2 3" xfId="30209"/>
    <cellStyle name="20 % - Markeringsfarve5 3 2 2 2 2 3" xfId="13850"/>
    <cellStyle name="20 % - Markeringsfarve5 3 2 2 2 2 4" xfId="25208"/>
    <cellStyle name="20 % - Markeringsfarve5 3 2 2 2 3" xfId="4704"/>
    <cellStyle name="20 % - Markeringsfarve5 3 2 2 2 3 2" xfId="9689"/>
    <cellStyle name="20 % - Markeringsfarve5 3 2 2 2 3 2 2" xfId="20496"/>
    <cellStyle name="20 % - Markeringsfarve5 3 2 2 2 3 2 3" xfId="31870"/>
    <cellStyle name="20 % - Markeringsfarve5 3 2 2 2 3 3" xfId="15511"/>
    <cellStyle name="20 % - Markeringsfarve5 3 2 2 2 3 4" xfId="26869"/>
    <cellStyle name="20 % - Markeringsfarve5 3 2 2 2 4" xfId="6366"/>
    <cellStyle name="20 % - Markeringsfarve5 3 2 2 2 4 2" xfId="17174"/>
    <cellStyle name="20 % - Markeringsfarve5 3 2 2 2 4 3" xfId="28548"/>
    <cellStyle name="20 % - Markeringsfarve5 3 2 2 2 5" xfId="12189"/>
    <cellStyle name="20 % - Markeringsfarve5 3 2 2 2 6" xfId="23547"/>
    <cellStyle name="20 % - Markeringsfarve5 3 2 2 3" xfId="2209"/>
    <cellStyle name="20 % - Markeringsfarve5 3 2 2 3 2" xfId="7197"/>
    <cellStyle name="20 % - Markeringsfarve5 3 2 2 3 2 2" xfId="18004"/>
    <cellStyle name="20 % - Markeringsfarve5 3 2 2 3 2 3" xfId="29378"/>
    <cellStyle name="20 % - Markeringsfarve5 3 2 2 3 3" xfId="13019"/>
    <cellStyle name="20 % - Markeringsfarve5 3 2 2 3 4" xfId="24377"/>
    <cellStyle name="20 % - Markeringsfarve5 3 2 2 4" xfId="3873"/>
    <cellStyle name="20 % - Markeringsfarve5 3 2 2 4 2" xfId="8858"/>
    <cellStyle name="20 % - Markeringsfarve5 3 2 2 4 2 2" xfId="19665"/>
    <cellStyle name="20 % - Markeringsfarve5 3 2 2 4 2 3" xfId="31039"/>
    <cellStyle name="20 % - Markeringsfarve5 3 2 2 4 3" xfId="14680"/>
    <cellStyle name="20 % - Markeringsfarve5 3 2 2 4 4" xfId="26038"/>
    <cellStyle name="20 % - Markeringsfarve5 3 2 2 5" xfId="5535"/>
    <cellStyle name="20 % - Markeringsfarve5 3 2 2 5 2" xfId="16343"/>
    <cellStyle name="20 % - Markeringsfarve5 3 2 2 5 3" xfId="27717"/>
    <cellStyle name="20 % - Markeringsfarve5 3 2 2 6" xfId="10522"/>
    <cellStyle name="20 % - Markeringsfarve5 3 2 2 6 2" xfId="21329"/>
    <cellStyle name="20 % - Markeringsfarve5 3 2 2 6 3" xfId="32703"/>
    <cellStyle name="20 % - Markeringsfarve5 3 2 2 7" xfId="11356"/>
    <cellStyle name="20 % - Markeringsfarve5 3 2 2 8" xfId="22162"/>
    <cellStyle name="20 % - Markeringsfarve5 3 2 2 9" xfId="22716"/>
    <cellStyle name="20 % - Markeringsfarve5 3 2 3" xfId="812"/>
    <cellStyle name="20 % - Markeringsfarve5 3 2 3 2" xfId="1646"/>
    <cellStyle name="20 % - Markeringsfarve5 3 2 3 2 2" xfId="3314"/>
    <cellStyle name="20 % - Markeringsfarve5 3 2 3 2 2 2" xfId="8302"/>
    <cellStyle name="20 % - Markeringsfarve5 3 2 3 2 2 2 2" xfId="19109"/>
    <cellStyle name="20 % - Markeringsfarve5 3 2 3 2 2 2 3" xfId="30483"/>
    <cellStyle name="20 % - Markeringsfarve5 3 2 3 2 2 3" xfId="14124"/>
    <cellStyle name="20 % - Markeringsfarve5 3 2 3 2 2 4" xfId="25482"/>
    <cellStyle name="20 % - Markeringsfarve5 3 2 3 2 3" xfId="4978"/>
    <cellStyle name="20 % - Markeringsfarve5 3 2 3 2 3 2" xfId="9963"/>
    <cellStyle name="20 % - Markeringsfarve5 3 2 3 2 3 2 2" xfId="20770"/>
    <cellStyle name="20 % - Markeringsfarve5 3 2 3 2 3 2 3" xfId="32144"/>
    <cellStyle name="20 % - Markeringsfarve5 3 2 3 2 3 3" xfId="15785"/>
    <cellStyle name="20 % - Markeringsfarve5 3 2 3 2 3 4" xfId="27143"/>
    <cellStyle name="20 % - Markeringsfarve5 3 2 3 2 4" xfId="6640"/>
    <cellStyle name="20 % - Markeringsfarve5 3 2 3 2 4 2" xfId="17448"/>
    <cellStyle name="20 % - Markeringsfarve5 3 2 3 2 4 3" xfId="28822"/>
    <cellStyle name="20 % - Markeringsfarve5 3 2 3 2 5" xfId="12463"/>
    <cellStyle name="20 % - Markeringsfarve5 3 2 3 2 6" xfId="23821"/>
    <cellStyle name="20 % - Markeringsfarve5 3 2 3 3" xfId="2483"/>
    <cellStyle name="20 % - Markeringsfarve5 3 2 3 3 2" xfId="7471"/>
    <cellStyle name="20 % - Markeringsfarve5 3 2 3 3 2 2" xfId="18278"/>
    <cellStyle name="20 % - Markeringsfarve5 3 2 3 3 2 3" xfId="29652"/>
    <cellStyle name="20 % - Markeringsfarve5 3 2 3 3 3" xfId="13293"/>
    <cellStyle name="20 % - Markeringsfarve5 3 2 3 3 4" xfId="24651"/>
    <cellStyle name="20 % - Markeringsfarve5 3 2 3 4" xfId="4147"/>
    <cellStyle name="20 % - Markeringsfarve5 3 2 3 4 2" xfId="9132"/>
    <cellStyle name="20 % - Markeringsfarve5 3 2 3 4 2 2" xfId="19939"/>
    <cellStyle name="20 % - Markeringsfarve5 3 2 3 4 2 3" xfId="31313"/>
    <cellStyle name="20 % - Markeringsfarve5 3 2 3 4 3" xfId="14954"/>
    <cellStyle name="20 % - Markeringsfarve5 3 2 3 4 4" xfId="26312"/>
    <cellStyle name="20 % - Markeringsfarve5 3 2 3 5" xfId="5809"/>
    <cellStyle name="20 % - Markeringsfarve5 3 2 3 5 2" xfId="16617"/>
    <cellStyle name="20 % - Markeringsfarve5 3 2 3 5 3" xfId="27991"/>
    <cellStyle name="20 % - Markeringsfarve5 3 2 3 6" xfId="10796"/>
    <cellStyle name="20 % - Markeringsfarve5 3 2 3 6 2" xfId="21603"/>
    <cellStyle name="20 % - Markeringsfarve5 3 2 3 6 3" xfId="32977"/>
    <cellStyle name="20 % - Markeringsfarve5 3 2 3 7" xfId="11631"/>
    <cellStyle name="20 % - Markeringsfarve5 3 2 3 8" xfId="22990"/>
    <cellStyle name="20 % - Markeringsfarve5 3 2 4" xfId="1093"/>
    <cellStyle name="20 % - Markeringsfarve5 3 2 4 2" xfId="2761"/>
    <cellStyle name="20 % - Markeringsfarve5 3 2 4 2 2" xfId="7749"/>
    <cellStyle name="20 % - Markeringsfarve5 3 2 4 2 2 2" xfId="18556"/>
    <cellStyle name="20 % - Markeringsfarve5 3 2 4 2 2 3" xfId="29930"/>
    <cellStyle name="20 % - Markeringsfarve5 3 2 4 2 3" xfId="13571"/>
    <cellStyle name="20 % - Markeringsfarve5 3 2 4 2 4" xfId="24929"/>
    <cellStyle name="20 % - Markeringsfarve5 3 2 4 3" xfId="4425"/>
    <cellStyle name="20 % - Markeringsfarve5 3 2 4 3 2" xfId="9410"/>
    <cellStyle name="20 % - Markeringsfarve5 3 2 4 3 2 2" xfId="20217"/>
    <cellStyle name="20 % - Markeringsfarve5 3 2 4 3 2 3" xfId="31591"/>
    <cellStyle name="20 % - Markeringsfarve5 3 2 4 3 3" xfId="15232"/>
    <cellStyle name="20 % - Markeringsfarve5 3 2 4 3 4" xfId="26590"/>
    <cellStyle name="20 % - Markeringsfarve5 3 2 4 4" xfId="6087"/>
    <cellStyle name="20 % - Markeringsfarve5 3 2 4 4 2" xfId="16895"/>
    <cellStyle name="20 % - Markeringsfarve5 3 2 4 4 3" xfId="28269"/>
    <cellStyle name="20 % - Markeringsfarve5 3 2 4 5" xfId="11910"/>
    <cellStyle name="20 % - Markeringsfarve5 3 2 4 6" xfId="23268"/>
    <cellStyle name="20 % - Markeringsfarve5 3 2 5" xfId="1931"/>
    <cellStyle name="20 % - Markeringsfarve5 3 2 5 2" xfId="6919"/>
    <cellStyle name="20 % - Markeringsfarve5 3 2 5 2 2" xfId="17727"/>
    <cellStyle name="20 % - Markeringsfarve5 3 2 5 2 3" xfId="29101"/>
    <cellStyle name="20 % - Markeringsfarve5 3 2 5 3" xfId="12742"/>
    <cellStyle name="20 % - Markeringsfarve5 3 2 5 4" xfId="24100"/>
    <cellStyle name="20 % - Markeringsfarve5 3 2 6" xfId="3596"/>
    <cellStyle name="20 % - Markeringsfarve5 3 2 6 2" xfId="8581"/>
    <cellStyle name="20 % - Markeringsfarve5 3 2 6 2 2" xfId="19388"/>
    <cellStyle name="20 % - Markeringsfarve5 3 2 6 2 3" xfId="30762"/>
    <cellStyle name="20 % - Markeringsfarve5 3 2 6 3" xfId="14403"/>
    <cellStyle name="20 % - Markeringsfarve5 3 2 6 4" xfId="25761"/>
    <cellStyle name="20 % - Markeringsfarve5 3 2 7" xfId="5257"/>
    <cellStyle name="20 % - Markeringsfarve5 3 2 7 2" xfId="16066"/>
    <cellStyle name="20 % - Markeringsfarve5 3 2 7 3" xfId="27440"/>
    <cellStyle name="20 % - Markeringsfarve5 3 2 8" xfId="10242"/>
    <cellStyle name="20 % - Markeringsfarve5 3 2 8 2" xfId="21049"/>
    <cellStyle name="20 % - Markeringsfarve5 3 2 8 3" xfId="32423"/>
    <cellStyle name="20 % - Markeringsfarve5 3 2 9" xfId="11076"/>
    <cellStyle name="20 % - Markeringsfarve5 3 3" xfId="215"/>
    <cellStyle name="20 % - Markeringsfarve5 3 3 10" xfId="21937"/>
    <cellStyle name="20 % - Markeringsfarve5 3 3 11" xfId="22490"/>
    <cellStyle name="20 % - Markeringsfarve5 3 3 12" xfId="33310"/>
    <cellStyle name="20 % - Markeringsfarve5 3 3 13" xfId="33585"/>
    <cellStyle name="20 % - Markeringsfarve5 3 3 14" xfId="33856"/>
    <cellStyle name="20 % - Markeringsfarve5 3 3 2" xfId="589"/>
    <cellStyle name="20 % - Markeringsfarve5 3 3 2 2" xfId="1426"/>
    <cellStyle name="20 % - Markeringsfarve5 3 3 2 2 2" xfId="3094"/>
    <cellStyle name="20 % - Markeringsfarve5 3 3 2 2 2 2" xfId="8082"/>
    <cellStyle name="20 % - Markeringsfarve5 3 3 2 2 2 2 2" xfId="18889"/>
    <cellStyle name="20 % - Markeringsfarve5 3 3 2 2 2 2 3" xfId="30263"/>
    <cellStyle name="20 % - Markeringsfarve5 3 3 2 2 2 3" xfId="13904"/>
    <cellStyle name="20 % - Markeringsfarve5 3 3 2 2 2 4" xfId="25262"/>
    <cellStyle name="20 % - Markeringsfarve5 3 3 2 2 3" xfId="4758"/>
    <cellStyle name="20 % - Markeringsfarve5 3 3 2 2 3 2" xfId="9743"/>
    <cellStyle name="20 % - Markeringsfarve5 3 3 2 2 3 2 2" xfId="20550"/>
    <cellStyle name="20 % - Markeringsfarve5 3 3 2 2 3 2 3" xfId="31924"/>
    <cellStyle name="20 % - Markeringsfarve5 3 3 2 2 3 3" xfId="15565"/>
    <cellStyle name="20 % - Markeringsfarve5 3 3 2 2 3 4" xfId="26923"/>
    <cellStyle name="20 % - Markeringsfarve5 3 3 2 2 4" xfId="6420"/>
    <cellStyle name="20 % - Markeringsfarve5 3 3 2 2 4 2" xfId="17228"/>
    <cellStyle name="20 % - Markeringsfarve5 3 3 2 2 4 3" xfId="28602"/>
    <cellStyle name="20 % - Markeringsfarve5 3 3 2 2 5" xfId="12243"/>
    <cellStyle name="20 % - Markeringsfarve5 3 3 2 2 6" xfId="23601"/>
    <cellStyle name="20 % - Markeringsfarve5 3 3 2 3" xfId="2263"/>
    <cellStyle name="20 % - Markeringsfarve5 3 3 2 3 2" xfId="7251"/>
    <cellStyle name="20 % - Markeringsfarve5 3 3 2 3 2 2" xfId="18058"/>
    <cellStyle name="20 % - Markeringsfarve5 3 3 2 3 2 3" xfId="29432"/>
    <cellStyle name="20 % - Markeringsfarve5 3 3 2 3 3" xfId="13073"/>
    <cellStyle name="20 % - Markeringsfarve5 3 3 2 3 4" xfId="24431"/>
    <cellStyle name="20 % - Markeringsfarve5 3 3 2 4" xfId="3927"/>
    <cellStyle name="20 % - Markeringsfarve5 3 3 2 4 2" xfId="8912"/>
    <cellStyle name="20 % - Markeringsfarve5 3 3 2 4 2 2" xfId="19719"/>
    <cellStyle name="20 % - Markeringsfarve5 3 3 2 4 2 3" xfId="31093"/>
    <cellStyle name="20 % - Markeringsfarve5 3 3 2 4 3" xfId="14734"/>
    <cellStyle name="20 % - Markeringsfarve5 3 3 2 4 4" xfId="26092"/>
    <cellStyle name="20 % - Markeringsfarve5 3 3 2 5" xfId="5589"/>
    <cellStyle name="20 % - Markeringsfarve5 3 3 2 5 2" xfId="16397"/>
    <cellStyle name="20 % - Markeringsfarve5 3 3 2 5 3" xfId="27771"/>
    <cellStyle name="20 % - Markeringsfarve5 3 3 2 6" xfId="10576"/>
    <cellStyle name="20 % - Markeringsfarve5 3 3 2 6 2" xfId="21383"/>
    <cellStyle name="20 % - Markeringsfarve5 3 3 2 6 3" xfId="32757"/>
    <cellStyle name="20 % - Markeringsfarve5 3 3 2 7" xfId="11410"/>
    <cellStyle name="20 % - Markeringsfarve5 3 3 2 8" xfId="22216"/>
    <cellStyle name="20 % - Markeringsfarve5 3 3 2 9" xfId="22770"/>
    <cellStyle name="20 % - Markeringsfarve5 3 3 3" xfId="866"/>
    <cellStyle name="20 % - Markeringsfarve5 3 3 3 2" xfId="1700"/>
    <cellStyle name="20 % - Markeringsfarve5 3 3 3 2 2" xfId="3368"/>
    <cellStyle name="20 % - Markeringsfarve5 3 3 3 2 2 2" xfId="8356"/>
    <cellStyle name="20 % - Markeringsfarve5 3 3 3 2 2 2 2" xfId="19163"/>
    <cellStyle name="20 % - Markeringsfarve5 3 3 3 2 2 2 3" xfId="30537"/>
    <cellStyle name="20 % - Markeringsfarve5 3 3 3 2 2 3" xfId="14178"/>
    <cellStyle name="20 % - Markeringsfarve5 3 3 3 2 2 4" xfId="25536"/>
    <cellStyle name="20 % - Markeringsfarve5 3 3 3 2 3" xfId="5032"/>
    <cellStyle name="20 % - Markeringsfarve5 3 3 3 2 3 2" xfId="10017"/>
    <cellStyle name="20 % - Markeringsfarve5 3 3 3 2 3 2 2" xfId="20824"/>
    <cellStyle name="20 % - Markeringsfarve5 3 3 3 2 3 2 3" xfId="32198"/>
    <cellStyle name="20 % - Markeringsfarve5 3 3 3 2 3 3" xfId="15839"/>
    <cellStyle name="20 % - Markeringsfarve5 3 3 3 2 3 4" xfId="27197"/>
    <cellStyle name="20 % - Markeringsfarve5 3 3 3 2 4" xfId="6694"/>
    <cellStyle name="20 % - Markeringsfarve5 3 3 3 2 4 2" xfId="17502"/>
    <cellStyle name="20 % - Markeringsfarve5 3 3 3 2 4 3" xfId="28876"/>
    <cellStyle name="20 % - Markeringsfarve5 3 3 3 2 5" xfId="12517"/>
    <cellStyle name="20 % - Markeringsfarve5 3 3 3 2 6" xfId="23875"/>
    <cellStyle name="20 % - Markeringsfarve5 3 3 3 3" xfId="2537"/>
    <cellStyle name="20 % - Markeringsfarve5 3 3 3 3 2" xfId="7525"/>
    <cellStyle name="20 % - Markeringsfarve5 3 3 3 3 2 2" xfId="18332"/>
    <cellStyle name="20 % - Markeringsfarve5 3 3 3 3 2 3" xfId="29706"/>
    <cellStyle name="20 % - Markeringsfarve5 3 3 3 3 3" xfId="13347"/>
    <cellStyle name="20 % - Markeringsfarve5 3 3 3 3 4" xfId="24705"/>
    <cellStyle name="20 % - Markeringsfarve5 3 3 3 4" xfId="4201"/>
    <cellStyle name="20 % - Markeringsfarve5 3 3 3 4 2" xfId="9186"/>
    <cellStyle name="20 % - Markeringsfarve5 3 3 3 4 2 2" xfId="19993"/>
    <cellStyle name="20 % - Markeringsfarve5 3 3 3 4 2 3" xfId="31367"/>
    <cellStyle name="20 % - Markeringsfarve5 3 3 3 4 3" xfId="15008"/>
    <cellStyle name="20 % - Markeringsfarve5 3 3 3 4 4" xfId="26366"/>
    <cellStyle name="20 % - Markeringsfarve5 3 3 3 5" xfId="5863"/>
    <cellStyle name="20 % - Markeringsfarve5 3 3 3 5 2" xfId="16671"/>
    <cellStyle name="20 % - Markeringsfarve5 3 3 3 5 3" xfId="28045"/>
    <cellStyle name="20 % - Markeringsfarve5 3 3 3 6" xfId="10850"/>
    <cellStyle name="20 % - Markeringsfarve5 3 3 3 6 2" xfId="21657"/>
    <cellStyle name="20 % - Markeringsfarve5 3 3 3 6 3" xfId="33031"/>
    <cellStyle name="20 % - Markeringsfarve5 3 3 3 7" xfId="11685"/>
    <cellStyle name="20 % - Markeringsfarve5 3 3 3 8" xfId="23044"/>
    <cellStyle name="20 % - Markeringsfarve5 3 3 4" xfId="1147"/>
    <cellStyle name="20 % - Markeringsfarve5 3 3 4 2" xfId="2815"/>
    <cellStyle name="20 % - Markeringsfarve5 3 3 4 2 2" xfId="7803"/>
    <cellStyle name="20 % - Markeringsfarve5 3 3 4 2 2 2" xfId="18610"/>
    <cellStyle name="20 % - Markeringsfarve5 3 3 4 2 2 3" xfId="29984"/>
    <cellStyle name="20 % - Markeringsfarve5 3 3 4 2 3" xfId="13625"/>
    <cellStyle name="20 % - Markeringsfarve5 3 3 4 2 4" xfId="24983"/>
    <cellStyle name="20 % - Markeringsfarve5 3 3 4 3" xfId="4479"/>
    <cellStyle name="20 % - Markeringsfarve5 3 3 4 3 2" xfId="9464"/>
    <cellStyle name="20 % - Markeringsfarve5 3 3 4 3 2 2" xfId="20271"/>
    <cellStyle name="20 % - Markeringsfarve5 3 3 4 3 2 3" xfId="31645"/>
    <cellStyle name="20 % - Markeringsfarve5 3 3 4 3 3" xfId="15286"/>
    <cellStyle name="20 % - Markeringsfarve5 3 3 4 3 4" xfId="26644"/>
    <cellStyle name="20 % - Markeringsfarve5 3 3 4 4" xfId="6141"/>
    <cellStyle name="20 % - Markeringsfarve5 3 3 4 4 2" xfId="16949"/>
    <cellStyle name="20 % - Markeringsfarve5 3 3 4 4 3" xfId="28323"/>
    <cellStyle name="20 % - Markeringsfarve5 3 3 4 5" xfId="11964"/>
    <cellStyle name="20 % - Markeringsfarve5 3 3 4 6" xfId="23322"/>
    <cellStyle name="20 % - Markeringsfarve5 3 3 5" xfId="1985"/>
    <cellStyle name="20 % - Markeringsfarve5 3 3 5 2" xfId="6973"/>
    <cellStyle name="20 % - Markeringsfarve5 3 3 5 2 2" xfId="17781"/>
    <cellStyle name="20 % - Markeringsfarve5 3 3 5 2 3" xfId="29155"/>
    <cellStyle name="20 % - Markeringsfarve5 3 3 5 3" xfId="12796"/>
    <cellStyle name="20 % - Markeringsfarve5 3 3 5 4" xfId="24154"/>
    <cellStyle name="20 % - Markeringsfarve5 3 3 6" xfId="3650"/>
    <cellStyle name="20 % - Markeringsfarve5 3 3 6 2" xfId="8635"/>
    <cellStyle name="20 % - Markeringsfarve5 3 3 6 2 2" xfId="19442"/>
    <cellStyle name="20 % - Markeringsfarve5 3 3 6 2 3" xfId="30816"/>
    <cellStyle name="20 % - Markeringsfarve5 3 3 6 3" xfId="14457"/>
    <cellStyle name="20 % - Markeringsfarve5 3 3 6 4" xfId="25815"/>
    <cellStyle name="20 % - Markeringsfarve5 3 3 7" xfId="5311"/>
    <cellStyle name="20 % - Markeringsfarve5 3 3 7 2" xfId="16120"/>
    <cellStyle name="20 % - Markeringsfarve5 3 3 7 3" xfId="27494"/>
    <cellStyle name="20 % - Markeringsfarve5 3 3 8" xfId="10296"/>
    <cellStyle name="20 % - Markeringsfarve5 3 3 8 2" xfId="21103"/>
    <cellStyle name="20 % - Markeringsfarve5 3 3 8 3" xfId="32477"/>
    <cellStyle name="20 % - Markeringsfarve5 3 3 9" xfId="11130"/>
    <cellStyle name="20 % - Markeringsfarve5 3 4" xfId="270"/>
    <cellStyle name="20 % - Markeringsfarve5 3 4 10" xfId="21992"/>
    <cellStyle name="20 % - Markeringsfarve5 3 4 11" xfId="22545"/>
    <cellStyle name="20 % - Markeringsfarve5 3 4 12" xfId="33365"/>
    <cellStyle name="20 % - Markeringsfarve5 3 4 13" xfId="33640"/>
    <cellStyle name="20 % - Markeringsfarve5 3 4 14" xfId="33911"/>
    <cellStyle name="20 % - Markeringsfarve5 3 4 2" xfId="644"/>
    <cellStyle name="20 % - Markeringsfarve5 3 4 2 2" xfId="1481"/>
    <cellStyle name="20 % - Markeringsfarve5 3 4 2 2 2" xfId="3149"/>
    <cellStyle name="20 % - Markeringsfarve5 3 4 2 2 2 2" xfId="8137"/>
    <cellStyle name="20 % - Markeringsfarve5 3 4 2 2 2 2 2" xfId="18944"/>
    <cellStyle name="20 % - Markeringsfarve5 3 4 2 2 2 2 3" xfId="30318"/>
    <cellStyle name="20 % - Markeringsfarve5 3 4 2 2 2 3" xfId="13959"/>
    <cellStyle name="20 % - Markeringsfarve5 3 4 2 2 2 4" xfId="25317"/>
    <cellStyle name="20 % - Markeringsfarve5 3 4 2 2 3" xfId="4813"/>
    <cellStyle name="20 % - Markeringsfarve5 3 4 2 2 3 2" xfId="9798"/>
    <cellStyle name="20 % - Markeringsfarve5 3 4 2 2 3 2 2" xfId="20605"/>
    <cellStyle name="20 % - Markeringsfarve5 3 4 2 2 3 2 3" xfId="31979"/>
    <cellStyle name="20 % - Markeringsfarve5 3 4 2 2 3 3" xfId="15620"/>
    <cellStyle name="20 % - Markeringsfarve5 3 4 2 2 3 4" xfId="26978"/>
    <cellStyle name="20 % - Markeringsfarve5 3 4 2 2 4" xfId="6475"/>
    <cellStyle name="20 % - Markeringsfarve5 3 4 2 2 4 2" xfId="17283"/>
    <cellStyle name="20 % - Markeringsfarve5 3 4 2 2 4 3" xfId="28657"/>
    <cellStyle name="20 % - Markeringsfarve5 3 4 2 2 5" xfId="12298"/>
    <cellStyle name="20 % - Markeringsfarve5 3 4 2 2 6" xfId="23656"/>
    <cellStyle name="20 % - Markeringsfarve5 3 4 2 3" xfId="2318"/>
    <cellStyle name="20 % - Markeringsfarve5 3 4 2 3 2" xfId="7306"/>
    <cellStyle name="20 % - Markeringsfarve5 3 4 2 3 2 2" xfId="18113"/>
    <cellStyle name="20 % - Markeringsfarve5 3 4 2 3 2 3" xfId="29487"/>
    <cellStyle name="20 % - Markeringsfarve5 3 4 2 3 3" xfId="13128"/>
    <cellStyle name="20 % - Markeringsfarve5 3 4 2 3 4" xfId="24486"/>
    <cellStyle name="20 % - Markeringsfarve5 3 4 2 4" xfId="3982"/>
    <cellStyle name="20 % - Markeringsfarve5 3 4 2 4 2" xfId="8967"/>
    <cellStyle name="20 % - Markeringsfarve5 3 4 2 4 2 2" xfId="19774"/>
    <cellStyle name="20 % - Markeringsfarve5 3 4 2 4 2 3" xfId="31148"/>
    <cellStyle name="20 % - Markeringsfarve5 3 4 2 4 3" xfId="14789"/>
    <cellStyle name="20 % - Markeringsfarve5 3 4 2 4 4" xfId="26147"/>
    <cellStyle name="20 % - Markeringsfarve5 3 4 2 5" xfId="5644"/>
    <cellStyle name="20 % - Markeringsfarve5 3 4 2 5 2" xfId="16452"/>
    <cellStyle name="20 % - Markeringsfarve5 3 4 2 5 3" xfId="27826"/>
    <cellStyle name="20 % - Markeringsfarve5 3 4 2 6" xfId="10631"/>
    <cellStyle name="20 % - Markeringsfarve5 3 4 2 6 2" xfId="21438"/>
    <cellStyle name="20 % - Markeringsfarve5 3 4 2 6 3" xfId="32812"/>
    <cellStyle name="20 % - Markeringsfarve5 3 4 2 7" xfId="11465"/>
    <cellStyle name="20 % - Markeringsfarve5 3 4 2 8" xfId="22271"/>
    <cellStyle name="20 % - Markeringsfarve5 3 4 2 9" xfId="22825"/>
    <cellStyle name="20 % - Markeringsfarve5 3 4 3" xfId="921"/>
    <cellStyle name="20 % - Markeringsfarve5 3 4 3 2" xfId="1755"/>
    <cellStyle name="20 % - Markeringsfarve5 3 4 3 2 2" xfId="3423"/>
    <cellStyle name="20 % - Markeringsfarve5 3 4 3 2 2 2" xfId="8411"/>
    <cellStyle name="20 % - Markeringsfarve5 3 4 3 2 2 2 2" xfId="19218"/>
    <cellStyle name="20 % - Markeringsfarve5 3 4 3 2 2 2 3" xfId="30592"/>
    <cellStyle name="20 % - Markeringsfarve5 3 4 3 2 2 3" xfId="14233"/>
    <cellStyle name="20 % - Markeringsfarve5 3 4 3 2 2 4" xfId="25591"/>
    <cellStyle name="20 % - Markeringsfarve5 3 4 3 2 3" xfId="5087"/>
    <cellStyle name="20 % - Markeringsfarve5 3 4 3 2 3 2" xfId="10072"/>
    <cellStyle name="20 % - Markeringsfarve5 3 4 3 2 3 2 2" xfId="20879"/>
    <cellStyle name="20 % - Markeringsfarve5 3 4 3 2 3 2 3" xfId="32253"/>
    <cellStyle name="20 % - Markeringsfarve5 3 4 3 2 3 3" xfId="15894"/>
    <cellStyle name="20 % - Markeringsfarve5 3 4 3 2 3 4" xfId="27252"/>
    <cellStyle name="20 % - Markeringsfarve5 3 4 3 2 4" xfId="6749"/>
    <cellStyle name="20 % - Markeringsfarve5 3 4 3 2 4 2" xfId="17557"/>
    <cellStyle name="20 % - Markeringsfarve5 3 4 3 2 4 3" xfId="28931"/>
    <cellStyle name="20 % - Markeringsfarve5 3 4 3 2 5" xfId="12572"/>
    <cellStyle name="20 % - Markeringsfarve5 3 4 3 2 6" xfId="23930"/>
    <cellStyle name="20 % - Markeringsfarve5 3 4 3 3" xfId="2592"/>
    <cellStyle name="20 % - Markeringsfarve5 3 4 3 3 2" xfId="7580"/>
    <cellStyle name="20 % - Markeringsfarve5 3 4 3 3 2 2" xfId="18387"/>
    <cellStyle name="20 % - Markeringsfarve5 3 4 3 3 2 3" xfId="29761"/>
    <cellStyle name="20 % - Markeringsfarve5 3 4 3 3 3" xfId="13402"/>
    <cellStyle name="20 % - Markeringsfarve5 3 4 3 3 4" xfId="24760"/>
    <cellStyle name="20 % - Markeringsfarve5 3 4 3 4" xfId="4256"/>
    <cellStyle name="20 % - Markeringsfarve5 3 4 3 4 2" xfId="9241"/>
    <cellStyle name="20 % - Markeringsfarve5 3 4 3 4 2 2" xfId="20048"/>
    <cellStyle name="20 % - Markeringsfarve5 3 4 3 4 2 3" xfId="31422"/>
    <cellStyle name="20 % - Markeringsfarve5 3 4 3 4 3" xfId="15063"/>
    <cellStyle name="20 % - Markeringsfarve5 3 4 3 4 4" xfId="26421"/>
    <cellStyle name="20 % - Markeringsfarve5 3 4 3 5" xfId="5918"/>
    <cellStyle name="20 % - Markeringsfarve5 3 4 3 5 2" xfId="16726"/>
    <cellStyle name="20 % - Markeringsfarve5 3 4 3 5 3" xfId="28100"/>
    <cellStyle name="20 % - Markeringsfarve5 3 4 3 6" xfId="10905"/>
    <cellStyle name="20 % - Markeringsfarve5 3 4 3 6 2" xfId="21712"/>
    <cellStyle name="20 % - Markeringsfarve5 3 4 3 6 3" xfId="33086"/>
    <cellStyle name="20 % - Markeringsfarve5 3 4 3 7" xfId="11740"/>
    <cellStyle name="20 % - Markeringsfarve5 3 4 3 8" xfId="23099"/>
    <cellStyle name="20 % - Markeringsfarve5 3 4 4" xfId="1202"/>
    <cellStyle name="20 % - Markeringsfarve5 3 4 4 2" xfId="2870"/>
    <cellStyle name="20 % - Markeringsfarve5 3 4 4 2 2" xfId="7858"/>
    <cellStyle name="20 % - Markeringsfarve5 3 4 4 2 2 2" xfId="18665"/>
    <cellStyle name="20 % - Markeringsfarve5 3 4 4 2 2 3" xfId="30039"/>
    <cellStyle name="20 % - Markeringsfarve5 3 4 4 2 3" xfId="13680"/>
    <cellStyle name="20 % - Markeringsfarve5 3 4 4 2 4" xfId="25038"/>
    <cellStyle name="20 % - Markeringsfarve5 3 4 4 3" xfId="4534"/>
    <cellStyle name="20 % - Markeringsfarve5 3 4 4 3 2" xfId="9519"/>
    <cellStyle name="20 % - Markeringsfarve5 3 4 4 3 2 2" xfId="20326"/>
    <cellStyle name="20 % - Markeringsfarve5 3 4 4 3 2 3" xfId="31700"/>
    <cellStyle name="20 % - Markeringsfarve5 3 4 4 3 3" xfId="15341"/>
    <cellStyle name="20 % - Markeringsfarve5 3 4 4 3 4" xfId="26699"/>
    <cellStyle name="20 % - Markeringsfarve5 3 4 4 4" xfId="6196"/>
    <cellStyle name="20 % - Markeringsfarve5 3 4 4 4 2" xfId="17004"/>
    <cellStyle name="20 % - Markeringsfarve5 3 4 4 4 3" xfId="28378"/>
    <cellStyle name="20 % - Markeringsfarve5 3 4 4 5" xfId="12019"/>
    <cellStyle name="20 % - Markeringsfarve5 3 4 4 6" xfId="23377"/>
    <cellStyle name="20 % - Markeringsfarve5 3 4 5" xfId="2040"/>
    <cellStyle name="20 % - Markeringsfarve5 3 4 5 2" xfId="7028"/>
    <cellStyle name="20 % - Markeringsfarve5 3 4 5 2 2" xfId="17836"/>
    <cellStyle name="20 % - Markeringsfarve5 3 4 5 2 3" xfId="29210"/>
    <cellStyle name="20 % - Markeringsfarve5 3 4 5 3" xfId="12851"/>
    <cellStyle name="20 % - Markeringsfarve5 3 4 5 4" xfId="24209"/>
    <cellStyle name="20 % - Markeringsfarve5 3 4 6" xfId="3705"/>
    <cellStyle name="20 % - Markeringsfarve5 3 4 6 2" xfId="8690"/>
    <cellStyle name="20 % - Markeringsfarve5 3 4 6 2 2" xfId="19497"/>
    <cellStyle name="20 % - Markeringsfarve5 3 4 6 2 3" xfId="30871"/>
    <cellStyle name="20 % - Markeringsfarve5 3 4 6 3" xfId="14512"/>
    <cellStyle name="20 % - Markeringsfarve5 3 4 6 4" xfId="25870"/>
    <cellStyle name="20 % - Markeringsfarve5 3 4 7" xfId="5366"/>
    <cellStyle name="20 % - Markeringsfarve5 3 4 7 2" xfId="16175"/>
    <cellStyle name="20 % - Markeringsfarve5 3 4 7 3" xfId="27549"/>
    <cellStyle name="20 % - Markeringsfarve5 3 4 8" xfId="10351"/>
    <cellStyle name="20 % - Markeringsfarve5 3 4 8 2" xfId="21158"/>
    <cellStyle name="20 % - Markeringsfarve5 3 4 8 3" xfId="32532"/>
    <cellStyle name="20 % - Markeringsfarve5 3 4 9" xfId="11185"/>
    <cellStyle name="20 % - Markeringsfarve5 3 5" xfId="326"/>
    <cellStyle name="20 % - Markeringsfarve5 3 5 10" xfId="22048"/>
    <cellStyle name="20 % - Markeringsfarve5 3 5 11" xfId="22601"/>
    <cellStyle name="20 % - Markeringsfarve5 3 5 12" xfId="33421"/>
    <cellStyle name="20 % - Markeringsfarve5 3 5 13" xfId="33696"/>
    <cellStyle name="20 % - Markeringsfarve5 3 5 14" xfId="33967"/>
    <cellStyle name="20 % - Markeringsfarve5 3 5 2" xfId="700"/>
    <cellStyle name="20 % - Markeringsfarve5 3 5 2 2" xfId="1537"/>
    <cellStyle name="20 % - Markeringsfarve5 3 5 2 2 2" xfId="3205"/>
    <cellStyle name="20 % - Markeringsfarve5 3 5 2 2 2 2" xfId="8193"/>
    <cellStyle name="20 % - Markeringsfarve5 3 5 2 2 2 2 2" xfId="19000"/>
    <cellStyle name="20 % - Markeringsfarve5 3 5 2 2 2 2 3" xfId="30374"/>
    <cellStyle name="20 % - Markeringsfarve5 3 5 2 2 2 3" xfId="14015"/>
    <cellStyle name="20 % - Markeringsfarve5 3 5 2 2 2 4" xfId="25373"/>
    <cellStyle name="20 % - Markeringsfarve5 3 5 2 2 3" xfId="4869"/>
    <cellStyle name="20 % - Markeringsfarve5 3 5 2 2 3 2" xfId="9854"/>
    <cellStyle name="20 % - Markeringsfarve5 3 5 2 2 3 2 2" xfId="20661"/>
    <cellStyle name="20 % - Markeringsfarve5 3 5 2 2 3 2 3" xfId="32035"/>
    <cellStyle name="20 % - Markeringsfarve5 3 5 2 2 3 3" xfId="15676"/>
    <cellStyle name="20 % - Markeringsfarve5 3 5 2 2 3 4" xfId="27034"/>
    <cellStyle name="20 % - Markeringsfarve5 3 5 2 2 4" xfId="6531"/>
    <cellStyle name="20 % - Markeringsfarve5 3 5 2 2 4 2" xfId="17339"/>
    <cellStyle name="20 % - Markeringsfarve5 3 5 2 2 4 3" xfId="28713"/>
    <cellStyle name="20 % - Markeringsfarve5 3 5 2 2 5" xfId="12354"/>
    <cellStyle name="20 % - Markeringsfarve5 3 5 2 2 6" xfId="23712"/>
    <cellStyle name="20 % - Markeringsfarve5 3 5 2 3" xfId="2374"/>
    <cellStyle name="20 % - Markeringsfarve5 3 5 2 3 2" xfId="7362"/>
    <cellStyle name="20 % - Markeringsfarve5 3 5 2 3 2 2" xfId="18169"/>
    <cellStyle name="20 % - Markeringsfarve5 3 5 2 3 2 3" xfId="29543"/>
    <cellStyle name="20 % - Markeringsfarve5 3 5 2 3 3" xfId="13184"/>
    <cellStyle name="20 % - Markeringsfarve5 3 5 2 3 4" xfId="24542"/>
    <cellStyle name="20 % - Markeringsfarve5 3 5 2 4" xfId="4038"/>
    <cellStyle name="20 % - Markeringsfarve5 3 5 2 4 2" xfId="9023"/>
    <cellStyle name="20 % - Markeringsfarve5 3 5 2 4 2 2" xfId="19830"/>
    <cellStyle name="20 % - Markeringsfarve5 3 5 2 4 2 3" xfId="31204"/>
    <cellStyle name="20 % - Markeringsfarve5 3 5 2 4 3" xfId="14845"/>
    <cellStyle name="20 % - Markeringsfarve5 3 5 2 4 4" xfId="26203"/>
    <cellStyle name="20 % - Markeringsfarve5 3 5 2 5" xfId="5700"/>
    <cellStyle name="20 % - Markeringsfarve5 3 5 2 5 2" xfId="16508"/>
    <cellStyle name="20 % - Markeringsfarve5 3 5 2 5 3" xfId="27882"/>
    <cellStyle name="20 % - Markeringsfarve5 3 5 2 6" xfId="10687"/>
    <cellStyle name="20 % - Markeringsfarve5 3 5 2 6 2" xfId="21494"/>
    <cellStyle name="20 % - Markeringsfarve5 3 5 2 6 3" xfId="32868"/>
    <cellStyle name="20 % - Markeringsfarve5 3 5 2 7" xfId="11521"/>
    <cellStyle name="20 % - Markeringsfarve5 3 5 2 8" xfId="22327"/>
    <cellStyle name="20 % - Markeringsfarve5 3 5 2 9" xfId="22881"/>
    <cellStyle name="20 % - Markeringsfarve5 3 5 3" xfId="977"/>
    <cellStyle name="20 % - Markeringsfarve5 3 5 3 2" xfId="1811"/>
    <cellStyle name="20 % - Markeringsfarve5 3 5 3 2 2" xfId="3479"/>
    <cellStyle name="20 % - Markeringsfarve5 3 5 3 2 2 2" xfId="8467"/>
    <cellStyle name="20 % - Markeringsfarve5 3 5 3 2 2 2 2" xfId="19274"/>
    <cellStyle name="20 % - Markeringsfarve5 3 5 3 2 2 2 3" xfId="30648"/>
    <cellStyle name="20 % - Markeringsfarve5 3 5 3 2 2 3" xfId="14289"/>
    <cellStyle name="20 % - Markeringsfarve5 3 5 3 2 2 4" xfId="25647"/>
    <cellStyle name="20 % - Markeringsfarve5 3 5 3 2 3" xfId="5143"/>
    <cellStyle name="20 % - Markeringsfarve5 3 5 3 2 3 2" xfId="10128"/>
    <cellStyle name="20 % - Markeringsfarve5 3 5 3 2 3 2 2" xfId="20935"/>
    <cellStyle name="20 % - Markeringsfarve5 3 5 3 2 3 2 3" xfId="32309"/>
    <cellStyle name="20 % - Markeringsfarve5 3 5 3 2 3 3" xfId="15950"/>
    <cellStyle name="20 % - Markeringsfarve5 3 5 3 2 3 4" xfId="27308"/>
    <cellStyle name="20 % - Markeringsfarve5 3 5 3 2 4" xfId="6805"/>
    <cellStyle name="20 % - Markeringsfarve5 3 5 3 2 4 2" xfId="17613"/>
    <cellStyle name="20 % - Markeringsfarve5 3 5 3 2 4 3" xfId="28987"/>
    <cellStyle name="20 % - Markeringsfarve5 3 5 3 2 5" xfId="12628"/>
    <cellStyle name="20 % - Markeringsfarve5 3 5 3 2 6" xfId="23986"/>
    <cellStyle name="20 % - Markeringsfarve5 3 5 3 3" xfId="2648"/>
    <cellStyle name="20 % - Markeringsfarve5 3 5 3 3 2" xfId="7636"/>
    <cellStyle name="20 % - Markeringsfarve5 3 5 3 3 2 2" xfId="18443"/>
    <cellStyle name="20 % - Markeringsfarve5 3 5 3 3 2 3" xfId="29817"/>
    <cellStyle name="20 % - Markeringsfarve5 3 5 3 3 3" xfId="13458"/>
    <cellStyle name="20 % - Markeringsfarve5 3 5 3 3 4" xfId="24816"/>
    <cellStyle name="20 % - Markeringsfarve5 3 5 3 4" xfId="4312"/>
    <cellStyle name="20 % - Markeringsfarve5 3 5 3 4 2" xfId="9297"/>
    <cellStyle name="20 % - Markeringsfarve5 3 5 3 4 2 2" xfId="20104"/>
    <cellStyle name="20 % - Markeringsfarve5 3 5 3 4 2 3" xfId="31478"/>
    <cellStyle name="20 % - Markeringsfarve5 3 5 3 4 3" xfId="15119"/>
    <cellStyle name="20 % - Markeringsfarve5 3 5 3 4 4" xfId="26477"/>
    <cellStyle name="20 % - Markeringsfarve5 3 5 3 5" xfId="5974"/>
    <cellStyle name="20 % - Markeringsfarve5 3 5 3 5 2" xfId="16782"/>
    <cellStyle name="20 % - Markeringsfarve5 3 5 3 5 3" xfId="28156"/>
    <cellStyle name="20 % - Markeringsfarve5 3 5 3 6" xfId="10961"/>
    <cellStyle name="20 % - Markeringsfarve5 3 5 3 6 2" xfId="21768"/>
    <cellStyle name="20 % - Markeringsfarve5 3 5 3 6 3" xfId="33142"/>
    <cellStyle name="20 % - Markeringsfarve5 3 5 3 7" xfId="11796"/>
    <cellStyle name="20 % - Markeringsfarve5 3 5 3 8" xfId="23155"/>
    <cellStyle name="20 % - Markeringsfarve5 3 5 4" xfId="1258"/>
    <cellStyle name="20 % - Markeringsfarve5 3 5 4 2" xfId="2926"/>
    <cellStyle name="20 % - Markeringsfarve5 3 5 4 2 2" xfId="7914"/>
    <cellStyle name="20 % - Markeringsfarve5 3 5 4 2 2 2" xfId="18721"/>
    <cellStyle name="20 % - Markeringsfarve5 3 5 4 2 2 3" xfId="30095"/>
    <cellStyle name="20 % - Markeringsfarve5 3 5 4 2 3" xfId="13736"/>
    <cellStyle name="20 % - Markeringsfarve5 3 5 4 2 4" xfId="25094"/>
    <cellStyle name="20 % - Markeringsfarve5 3 5 4 3" xfId="4590"/>
    <cellStyle name="20 % - Markeringsfarve5 3 5 4 3 2" xfId="9575"/>
    <cellStyle name="20 % - Markeringsfarve5 3 5 4 3 2 2" xfId="20382"/>
    <cellStyle name="20 % - Markeringsfarve5 3 5 4 3 2 3" xfId="31756"/>
    <cellStyle name="20 % - Markeringsfarve5 3 5 4 3 3" xfId="15397"/>
    <cellStyle name="20 % - Markeringsfarve5 3 5 4 3 4" xfId="26755"/>
    <cellStyle name="20 % - Markeringsfarve5 3 5 4 4" xfId="6252"/>
    <cellStyle name="20 % - Markeringsfarve5 3 5 4 4 2" xfId="17060"/>
    <cellStyle name="20 % - Markeringsfarve5 3 5 4 4 3" xfId="28434"/>
    <cellStyle name="20 % - Markeringsfarve5 3 5 4 5" xfId="12075"/>
    <cellStyle name="20 % - Markeringsfarve5 3 5 4 6" xfId="23433"/>
    <cellStyle name="20 % - Markeringsfarve5 3 5 5" xfId="2096"/>
    <cellStyle name="20 % - Markeringsfarve5 3 5 5 2" xfId="7084"/>
    <cellStyle name="20 % - Markeringsfarve5 3 5 5 2 2" xfId="17892"/>
    <cellStyle name="20 % - Markeringsfarve5 3 5 5 2 3" xfId="29266"/>
    <cellStyle name="20 % - Markeringsfarve5 3 5 5 3" xfId="12907"/>
    <cellStyle name="20 % - Markeringsfarve5 3 5 5 4" xfId="24265"/>
    <cellStyle name="20 % - Markeringsfarve5 3 5 6" xfId="3761"/>
    <cellStyle name="20 % - Markeringsfarve5 3 5 6 2" xfId="8746"/>
    <cellStyle name="20 % - Markeringsfarve5 3 5 6 2 2" xfId="19553"/>
    <cellStyle name="20 % - Markeringsfarve5 3 5 6 2 3" xfId="30927"/>
    <cellStyle name="20 % - Markeringsfarve5 3 5 6 3" xfId="14568"/>
    <cellStyle name="20 % - Markeringsfarve5 3 5 6 4" xfId="25926"/>
    <cellStyle name="20 % - Markeringsfarve5 3 5 7" xfId="5422"/>
    <cellStyle name="20 % - Markeringsfarve5 3 5 7 2" xfId="16231"/>
    <cellStyle name="20 % - Markeringsfarve5 3 5 7 3" xfId="27605"/>
    <cellStyle name="20 % - Markeringsfarve5 3 5 8" xfId="10407"/>
    <cellStyle name="20 % - Markeringsfarve5 3 5 8 2" xfId="21214"/>
    <cellStyle name="20 % - Markeringsfarve5 3 5 8 3" xfId="32588"/>
    <cellStyle name="20 % - Markeringsfarve5 3 5 9" xfId="11241"/>
    <cellStyle name="20 % - Markeringsfarve5 3 6" xfId="481"/>
    <cellStyle name="20 % - Markeringsfarve5 3 6 2" xfId="1318"/>
    <cellStyle name="20 % - Markeringsfarve5 3 6 2 2" xfId="2986"/>
    <cellStyle name="20 % - Markeringsfarve5 3 6 2 2 2" xfId="7974"/>
    <cellStyle name="20 % - Markeringsfarve5 3 6 2 2 2 2" xfId="18781"/>
    <cellStyle name="20 % - Markeringsfarve5 3 6 2 2 2 3" xfId="30155"/>
    <cellStyle name="20 % - Markeringsfarve5 3 6 2 2 3" xfId="13796"/>
    <cellStyle name="20 % - Markeringsfarve5 3 6 2 2 4" xfId="25154"/>
    <cellStyle name="20 % - Markeringsfarve5 3 6 2 3" xfId="4650"/>
    <cellStyle name="20 % - Markeringsfarve5 3 6 2 3 2" xfId="9635"/>
    <cellStyle name="20 % - Markeringsfarve5 3 6 2 3 2 2" xfId="20442"/>
    <cellStyle name="20 % - Markeringsfarve5 3 6 2 3 2 3" xfId="31816"/>
    <cellStyle name="20 % - Markeringsfarve5 3 6 2 3 3" xfId="15457"/>
    <cellStyle name="20 % - Markeringsfarve5 3 6 2 3 4" xfId="26815"/>
    <cellStyle name="20 % - Markeringsfarve5 3 6 2 4" xfId="6312"/>
    <cellStyle name="20 % - Markeringsfarve5 3 6 2 4 2" xfId="17120"/>
    <cellStyle name="20 % - Markeringsfarve5 3 6 2 4 3" xfId="28494"/>
    <cellStyle name="20 % - Markeringsfarve5 3 6 2 5" xfId="12135"/>
    <cellStyle name="20 % - Markeringsfarve5 3 6 2 6" xfId="23493"/>
    <cellStyle name="20 % - Markeringsfarve5 3 6 3" xfId="2157"/>
    <cellStyle name="20 % - Markeringsfarve5 3 6 3 2" xfId="7145"/>
    <cellStyle name="20 % - Markeringsfarve5 3 6 3 2 2" xfId="17952"/>
    <cellStyle name="20 % - Markeringsfarve5 3 6 3 2 3" xfId="29326"/>
    <cellStyle name="20 % - Markeringsfarve5 3 6 3 3" xfId="12967"/>
    <cellStyle name="20 % - Markeringsfarve5 3 6 3 4" xfId="24325"/>
    <cellStyle name="20 % - Markeringsfarve5 3 6 4" xfId="3821"/>
    <cellStyle name="20 % - Markeringsfarve5 3 6 4 2" xfId="8806"/>
    <cellStyle name="20 % - Markeringsfarve5 3 6 4 2 2" xfId="19613"/>
    <cellStyle name="20 % - Markeringsfarve5 3 6 4 2 3" xfId="30987"/>
    <cellStyle name="20 % - Markeringsfarve5 3 6 4 3" xfId="14628"/>
    <cellStyle name="20 % - Markeringsfarve5 3 6 4 4" xfId="25986"/>
    <cellStyle name="20 % - Markeringsfarve5 3 6 5" xfId="5483"/>
    <cellStyle name="20 % - Markeringsfarve5 3 6 5 2" xfId="16291"/>
    <cellStyle name="20 % - Markeringsfarve5 3 6 5 3" xfId="27665"/>
    <cellStyle name="20 % - Markeringsfarve5 3 6 6" xfId="10468"/>
    <cellStyle name="20 % - Markeringsfarve5 3 6 6 2" xfId="21275"/>
    <cellStyle name="20 % - Markeringsfarve5 3 6 6 3" xfId="32649"/>
    <cellStyle name="20 % - Markeringsfarve5 3 6 7" xfId="11302"/>
    <cellStyle name="20 % - Markeringsfarve5 3 6 8" xfId="22108"/>
    <cellStyle name="20 % - Markeringsfarve5 3 6 9" xfId="22662"/>
    <cellStyle name="20 % - Markeringsfarve5 3 7" xfId="758"/>
    <cellStyle name="20 % - Markeringsfarve5 3 7 2" xfId="1592"/>
    <cellStyle name="20 % - Markeringsfarve5 3 7 2 2" xfId="3260"/>
    <cellStyle name="20 % - Markeringsfarve5 3 7 2 2 2" xfId="8248"/>
    <cellStyle name="20 % - Markeringsfarve5 3 7 2 2 2 2" xfId="19055"/>
    <cellStyle name="20 % - Markeringsfarve5 3 7 2 2 2 3" xfId="30429"/>
    <cellStyle name="20 % - Markeringsfarve5 3 7 2 2 3" xfId="14070"/>
    <cellStyle name="20 % - Markeringsfarve5 3 7 2 2 4" xfId="25428"/>
    <cellStyle name="20 % - Markeringsfarve5 3 7 2 3" xfId="4924"/>
    <cellStyle name="20 % - Markeringsfarve5 3 7 2 3 2" xfId="9909"/>
    <cellStyle name="20 % - Markeringsfarve5 3 7 2 3 2 2" xfId="20716"/>
    <cellStyle name="20 % - Markeringsfarve5 3 7 2 3 2 3" xfId="32090"/>
    <cellStyle name="20 % - Markeringsfarve5 3 7 2 3 3" xfId="15731"/>
    <cellStyle name="20 % - Markeringsfarve5 3 7 2 3 4" xfId="27089"/>
    <cellStyle name="20 % - Markeringsfarve5 3 7 2 4" xfId="6586"/>
    <cellStyle name="20 % - Markeringsfarve5 3 7 2 4 2" xfId="17394"/>
    <cellStyle name="20 % - Markeringsfarve5 3 7 2 4 3" xfId="28768"/>
    <cellStyle name="20 % - Markeringsfarve5 3 7 2 5" xfId="12409"/>
    <cellStyle name="20 % - Markeringsfarve5 3 7 2 6" xfId="23767"/>
    <cellStyle name="20 % - Markeringsfarve5 3 7 3" xfId="2429"/>
    <cellStyle name="20 % - Markeringsfarve5 3 7 3 2" xfId="7417"/>
    <cellStyle name="20 % - Markeringsfarve5 3 7 3 2 2" xfId="18224"/>
    <cellStyle name="20 % - Markeringsfarve5 3 7 3 2 3" xfId="29598"/>
    <cellStyle name="20 % - Markeringsfarve5 3 7 3 3" xfId="13239"/>
    <cellStyle name="20 % - Markeringsfarve5 3 7 3 4" xfId="24597"/>
    <cellStyle name="20 % - Markeringsfarve5 3 7 4" xfId="4093"/>
    <cellStyle name="20 % - Markeringsfarve5 3 7 4 2" xfId="9078"/>
    <cellStyle name="20 % - Markeringsfarve5 3 7 4 2 2" xfId="19885"/>
    <cellStyle name="20 % - Markeringsfarve5 3 7 4 2 3" xfId="31259"/>
    <cellStyle name="20 % - Markeringsfarve5 3 7 4 3" xfId="14900"/>
    <cellStyle name="20 % - Markeringsfarve5 3 7 4 4" xfId="26258"/>
    <cellStyle name="20 % - Markeringsfarve5 3 7 5" xfId="5755"/>
    <cellStyle name="20 % - Markeringsfarve5 3 7 5 2" xfId="16563"/>
    <cellStyle name="20 % - Markeringsfarve5 3 7 5 3" xfId="27937"/>
    <cellStyle name="20 % - Markeringsfarve5 3 7 6" xfId="10742"/>
    <cellStyle name="20 % - Markeringsfarve5 3 7 6 2" xfId="21549"/>
    <cellStyle name="20 % - Markeringsfarve5 3 7 6 3" xfId="32923"/>
    <cellStyle name="20 % - Markeringsfarve5 3 7 7" xfId="11577"/>
    <cellStyle name="20 % - Markeringsfarve5 3 7 8" xfId="22936"/>
    <cellStyle name="20 % - Markeringsfarve5 3 8" xfId="1039"/>
    <cellStyle name="20 % - Markeringsfarve5 3 8 2" xfId="2707"/>
    <cellStyle name="20 % - Markeringsfarve5 3 8 2 2" xfId="7695"/>
    <cellStyle name="20 % - Markeringsfarve5 3 8 2 2 2" xfId="18502"/>
    <cellStyle name="20 % - Markeringsfarve5 3 8 2 2 3" xfId="29876"/>
    <cellStyle name="20 % - Markeringsfarve5 3 8 2 3" xfId="13517"/>
    <cellStyle name="20 % - Markeringsfarve5 3 8 2 4" xfId="24875"/>
    <cellStyle name="20 % - Markeringsfarve5 3 8 3" xfId="4371"/>
    <cellStyle name="20 % - Markeringsfarve5 3 8 3 2" xfId="9356"/>
    <cellStyle name="20 % - Markeringsfarve5 3 8 3 2 2" xfId="20163"/>
    <cellStyle name="20 % - Markeringsfarve5 3 8 3 2 3" xfId="31537"/>
    <cellStyle name="20 % - Markeringsfarve5 3 8 3 3" xfId="15178"/>
    <cellStyle name="20 % - Markeringsfarve5 3 8 3 4" xfId="26536"/>
    <cellStyle name="20 % - Markeringsfarve5 3 8 4" xfId="6033"/>
    <cellStyle name="20 % - Markeringsfarve5 3 8 4 2" xfId="16841"/>
    <cellStyle name="20 % - Markeringsfarve5 3 8 4 3" xfId="28215"/>
    <cellStyle name="20 % - Markeringsfarve5 3 8 5" xfId="11856"/>
    <cellStyle name="20 % - Markeringsfarve5 3 8 6" xfId="23214"/>
    <cellStyle name="20 % - Markeringsfarve5 3 9" xfId="1875"/>
    <cellStyle name="20 % - Markeringsfarve5 3 9 2" xfId="6866"/>
    <cellStyle name="20 % - Markeringsfarve5 3 9 2 2" xfId="17674"/>
    <cellStyle name="20 % - Markeringsfarve5 3 9 2 3" xfId="29048"/>
    <cellStyle name="20 % - Markeringsfarve5 3 9 3" xfId="12689"/>
    <cellStyle name="20 % - Markeringsfarve5 3 9 4" xfId="24047"/>
    <cellStyle name="20 % - Markeringsfarve5 4" xfId="123"/>
    <cellStyle name="20 % - Markeringsfarve5 4 10" xfId="21846"/>
    <cellStyle name="20 % - Markeringsfarve5 4 11" xfId="22399"/>
    <cellStyle name="20 % - Markeringsfarve5 4 12" xfId="33219"/>
    <cellStyle name="20 % - Markeringsfarve5 4 13" xfId="33492"/>
    <cellStyle name="20 % - Markeringsfarve5 4 14" xfId="33763"/>
    <cellStyle name="20 % - Markeringsfarve5 4 2" xfId="498"/>
    <cellStyle name="20 % - Markeringsfarve5 4 2 2" xfId="1335"/>
    <cellStyle name="20 % - Markeringsfarve5 4 2 2 2" xfId="3003"/>
    <cellStyle name="20 % - Markeringsfarve5 4 2 2 2 2" xfId="7991"/>
    <cellStyle name="20 % - Markeringsfarve5 4 2 2 2 2 2" xfId="18798"/>
    <cellStyle name="20 % - Markeringsfarve5 4 2 2 2 2 3" xfId="30172"/>
    <cellStyle name="20 % - Markeringsfarve5 4 2 2 2 3" xfId="13813"/>
    <cellStyle name="20 % - Markeringsfarve5 4 2 2 2 4" xfId="25171"/>
    <cellStyle name="20 % - Markeringsfarve5 4 2 2 3" xfId="4667"/>
    <cellStyle name="20 % - Markeringsfarve5 4 2 2 3 2" xfId="9652"/>
    <cellStyle name="20 % - Markeringsfarve5 4 2 2 3 2 2" xfId="20459"/>
    <cellStyle name="20 % - Markeringsfarve5 4 2 2 3 2 3" xfId="31833"/>
    <cellStyle name="20 % - Markeringsfarve5 4 2 2 3 3" xfId="15474"/>
    <cellStyle name="20 % - Markeringsfarve5 4 2 2 3 4" xfId="26832"/>
    <cellStyle name="20 % - Markeringsfarve5 4 2 2 4" xfId="6329"/>
    <cellStyle name="20 % - Markeringsfarve5 4 2 2 4 2" xfId="17137"/>
    <cellStyle name="20 % - Markeringsfarve5 4 2 2 4 3" xfId="28511"/>
    <cellStyle name="20 % - Markeringsfarve5 4 2 2 5" xfId="12152"/>
    <cellStyle name="20 % - Markeringsfarve5 4 2 2 6" xfId="23510"/>
    <cellStyle name="20 % - Markeringsfarve5 4 2 3" xfId="2174"/>
    <cellStyle name="20 % - Markeringsfarve5 4 2 3 2" xfId="7162"/>
    <cellStyle name="20 % - Markeringsfarve5 4 2 3 2 2" xfId="17969"/>
    <cellStyle name="20 % - Markeringsfarve5 4 2 3 2 3" xfId="29343"/>
    <cellStyle name="20 % - Markeringsfarve5 4 2 3 3" xfId="12984"/>
    <cellStyle name="20 % - Markeringsfarve5 4 2 3 4" xfId="24342"/>
    <cellStyle name="20 % - Markeringsfarve5 4 2 4" xfId="3838"/>
    <cellStyle name="20 % - Markeringsfarve5 4 2 4 2" xfId="8823"/>
    <cellStyle name="20 % - Markeringsfarve5 4 2 4 2 2" xfId="19630"/>
    <cellStyle name="20 % - Markeringsfarve5 4 2 4 2 3" xfId="31004"/>
    <cellStyle name="20 % - Markeringsfarve5 4 2 4 3" xfId="14645"/>
    <cellStyle name="20 % - Markeringsfarve5 4 2 4 4" xfId="26003"/>
    <cellStyle name="20 % - Markeringsfarve5 4 2 5" xfId="5500"/>
    <cellStyle name="20 % - Markeringsfarve5 4 2 5 2" xfId="16308"/>
    <cellStyle name="20 % - Markeringsfarve5 4 2 5 3" xfId="27682"/>
    <cellStyle name="20 % - Markeringsfarve5 4 2 6" xfId="10485"/>
    <cellStyle name="20 % - Markeringsfarve5 4 2 6 2" xfId="21292"/>
    <cellStyle name="20 % - Markeringsfarve5 4 2 6 3" xfId="32666"/>
    <cellStyle name="20 % - Markeringsfarve5 4 2 7" xfId="11319"/>
    <cellStyle name="20 % - Markeringsfarve5 4 2 8" xfId="22125"/>
    <cellStyle name="20 % - Markeringsfarve5 4 2 9" xfId="22679"/>
    <cellStyle name="20 % - Markeringsfarve5 4 3" xfId="775"/>
    <cellStyle name="20 % - Markeringsfarve5 4 3 2" xfId="1609"/>
    <cellStyle name="20 % - Markeringsfarve5 4 3 2 2" xfId="3277"/>
    <cellStyle name="20 % - Markeringsfarve5 4 3 2 2 2" xfId="8265"/>
    <cellStyle name="20 % - Markeringsfarve5 4 3 2 2 2 2" xfId="19072"/>
    <cellStyle name="20 % - Markeringsfarve5 4 3 2 2 2 3" xfId="30446"/>
    <cellStyle name="20 % - Markeringsfarve5 4 3 2 2 3" xfId="14087"/>
    <cellStyle name="20 % - Markeringsfarve5 4 3 2 2 4" xfId="25445"/>
    <cellStyle name="20 % - Markeringsfarve5 4 3 2 3" xfId="4941"/>
    <cellStyle name="20 % - Markeringsfarve5 4 3 2 3 2" xfId="9926"/>
    <cellStyle name="20 % - Markeringsfarve5 4 3 2 3 2 2" xfId="20733"/>
    <cellStyle name="20 % - Markeringsfarve5 4 3 2 3 2 3" xfId="32107"/>
    <cellStyle name="20 % - Markeringsfarve5 4 3 2 3 3" xfId="15748"/>
    <cellStyle name="20 % - Markeringsfarve5 4 3 2 3 4" xfId="27106"/>
    <cellStyle name="20 % - Markeringsfarve5 4 3 2 4" xfId="6603"/>
    <cellStyle name="20 % - Markeringsfarve5 4 3 2 4 2" xfId="17411"/>
    <cellStyle name="20 % - Markeringsfarve5 4 3 2 4 3" xfId="28785"/>
    <cellStyle name="20 % - Markeringsfarve5 4 3 2 5" xfId="12426"/>
    <cellStyle name="20 % - Markeringsfarve5 4 3 2 6" xfId="23784"/>
    <cellStyle name="20 % - Markeringsfarve5 4 3 3" xfId="2446"/>
    <cellStyle name="20 % - Markeringsfarve5 4 3 3 2" xfId="7434"/>
    <cellStyle name="20 % - Markeringsfarve5 4 3 3 2 2" xfId="18241"/>
    <cellStyle name="20 % - Markeringsfarve5 4 3 3 2 3" xfId="29615"/>
    <cellStyle name="20 % - Markeringsfarve5 4 3 3 3" xfId="13256"/>
    <cellStyle name="20 % - Markeringsfarve5 4 3 3 4" xfId="24614"/>
    <cellStyle name="20 % - Markeringsfarve5 4 3 4" xfId="4110"/>
    <cellStyle name="20 % - Markeringsfarve5 4 3 4 2" xfId="9095"/>
    <cellStyle name="20 % - Markeringsfarve5 4 3 4 2 2" xfId="19902"/>
    <cellStyle name="20 % - Markeringsfarve5 4 3 4 2 3" xfId="31276"/>
    <cellStyle name="20 % - Markeringsfarve5 4 3 4 3" xfId="14917"/>
    <cellStyle name="20 % - Markeringsfarve5 4 3 4 4" xfId="26275"/>
    <cellStyle name="20 % - Markeringsfarve5 4 3 5" xfId="5772"/>
    <cellStyle name="20 % - Markeringsfarve5 4 3 5 2" xfId="16580"/>
    <cellStyle name="20 % - Markeringsfarve5 4 3 5 3" xfId="27954"/>
    <cellStyle name="20 % - Markeringsfarve5 4 3 6" xfId="10759"/>
    <cellStyle name="20 % - Markeringsfarve5 4 3 6 2" xfId="21566"/>
    <cellStyle name="20 % - Markeringsfarve5 4 3 6 3" xfId="32940"/>
    <cellStyle name="20 % - Markeringsfarve5 4 3 7" xfId="11594"/>
    <cellStyle name="20 % - Markeringsfarve5 4 3 8" xfId="22953"/>
    <cellStyle name="20 % - Markeringsfarve5 4 4" xfId="1056"/>
    <cellStyle name="20 % - Markeringsfarve5 4 4 2" xfId="2724"/>
    <cellStyle name="20 % - Markeringsfarve5 4 4 2 2" xfId="7712"/>
    <cellStyle name="20 % - Markeringsfarve5 4 4 2 2 2" xfId="18519"/>
    <cellStyle name="20 % - Markeringsfarve5 4 4 2 2 3" xfId="29893"/>
    <cellStyle name="20 % - Markeringsfarve5 4 4 2 3" xfId="13534"/>
    <cellStyle name="20 % - Markeringsfarve5 4 4 2 4" xfId="24892"/>
    <cellStyle name="20 % - Markeringsfarve5 4 4 3" xfId="4388"/>
    <cellStyle name="20 % - Markeringsfarve5 4 4 3 2" xfId="9373"/>
    <cellStyle name="20 % - Markeringsfarve5 4 4 3 2 2" xfId="20180"/>
    <cellStyle name="20 % - Markeringsfarve5 4 4 3 2 3" xfId="31554"/>
    <cellStyle name="20 % - Markeringsfarve5 4 4 3 3" xfId="15195"/>
    <cellStyle name="20 % - Markeringsfarve5 4 4 3 4" xfId="26553"/>
    <cellStyle name="20 % - Markeringsfarve5 4 4 4" xfId="6050"/>
    <cellStyle name="20 % - Markeringsfarve5 4 4 4 2" xfId="16858"/>
    <cellStyle name="20 % - Markeringsfarve5 4 4 4 3" xfId="28232"/>
    <cellStyle name="20 % - Markeringsfarve5 4 4 5" xfId="11873"/>
    <cellStyle name="20 % - Markeringsfarve5 4 4 6" xfId="23231"/>
    <cellStyle name="20 % - Markeringsfarve5 4 5" xfId="1894"/>
    <cellStyle name="20 % - Markeringsfarve5 4 5 2" xfId="6882"/>
    <cellStyle name="20 % - Markeringsfarve5 4 5 2 2" xfId="17690"/>
    <cellStyle name="20 % - Markeringsfarve5 4 5 2 3" xfId="29064"/>
    <cellStyle name="20 % - Markeringsfarve5 4 5 3" xfId="12705"/>
    <cellStyle name="20 % - Markeringsfarve5 4 5 4" xfId="24063"/>
    <cellStyle name="20 % - Markeringsfarve5 4 6" xfId="3559"/>
    <cellStyle name="20 % - Markeringsfarve5 4 6 2" xfId="8544"/>
    <cellStyle name="20 % - Markeringsfarve5 4 6 2 2" xfId="19351"/>
    <cellStyle name="20 % - Markeringsfarve5 4 6 2 3" xfId="30725"/>
    <cellStyle name="20 % - Markeringsfarve5 4 6 3" xfId="14366"/>
    <cellStyle name="20 % - Markeringsfarve5 4 6 4" xfId="25724"/>
    <cellStyle name="20 % - Markeringsfarve5 4 7" xfId="5220"/>
    <cellStyle name="20 % - Markeringsfarve5 4 7 2" xfId="16029"/>
    <cellStyle name="20 % - Markeringsfarve5 4 7 3" xfId="27403"/>
    <cellStyle name="20 % - Markeringsfarve5 4 8" xfId="10205"/>
    <cellStyle name="20 % - Markeringsfarve5 4 8 2" xfId="21012"/>
    <cellStyle name="20 % - Markeringsfarve5 4 8 3" xfId="32386"/>
    <cellStyle name="20 % - Markeringsfarve5 4 9" xfId="11039"/>
    <cellStyle name="20 % - Markeringsfarve5 5" xfId="176"/>
    <cellStyle name="20 % - Markeringsfarve5 5 10" xfId="21899"/>
    <cellStyle name="20 % - Markeringsfarve5 5 11" xfId="22452"/>
    <cellStyle name="20 % - Markeringsfarve5 5 12" xfId="33272"/>
    <cellStyle name="20 % - Markeringsfarve5 5 13" xfId="33547"/>
    <cellStyle name="20 % - Markeringsfarve5 5 14" xfId="33818"/>
    <cellStyle name="20 % - Markeringsfarve5 5 2" xfId="551"/>
    <cellStyle name="20 % - Markeringsfarve5 5 2 2" xfId="1388"/>
    <cellStyle name="20 % - Markeringsfarve5 5 2 2 2" xfId="3056"/>
    <cellStyle name="20 % - Markeringsfarve5 5 2 2 2 2" xfId="8044"/>
    <cellStyle name="20 % - Markeringsfarve5 5 2 2 2 2 2" xfId="18851"/>
    <cellStyle name="20 % - Markeringsfarve5 5 2 2 2 2 3" xfId="30225"/>
    <cellStyle name="20 % - Markeringsfarve5 5 2 2 2 3" xfId="13866"/>
    <cellStyle name="20 % - Markeringsfarve5 5 2 2 2 4" xfId="25224"/>
    <cellStyle name="20 % - Markeringsfarve5 5 2 2 3" xfId="4720"/>
    <cellStyle name="20 % - Markeringsfarve5 5 2 2 3 2" xfId="9705"/>
    <cellStyle name="20 % - Markeringsfarve5 5 2 2 3 2 2" xfId="20512"/>
    <cellStyle name="20 % - Markeringsfarve5 5 2 2 3 2 3" xfId="31886"/>
    <cellStyle name="20 % - Markeringsfarve5 5 2 2 3 3" xfId="15527"/>
    <cellStyle name="20 % - Markeringsfarve5 5 2 2 3 4" xfId="26885"/>
    <cellStyle name="20 % - Markeringsfarve5 5 2 2 4" xfId="6382"/>
    <cellStyle name="20 % - Markeringsfarve5 5 2 2 4 2" xfId="17190"/>
    <cellStyle name="20 % - Markeringsfarve5 5 2 2 4 3" xfId="28564"/>
    <cellStyle name="20 % - Markeringsfarve5 5 2 2 5" xfId="12205"/>
    <cellStyle name="20 % - Markeringsfarve5 5 2 2 6" xfId="23563"/>
    <cellStyle name="20 % - Markeringsfarve5 5 2 3" xfId="2225"/>
    <cellStyle name="20 % - Markeringsfarve5 5 2 3 2" xfId="7213"/>
    <cellStyle name="20 % - Markeringsfarve5 5 2 3 2 2" xfId="18020"/>
    <cellStyle name="20 % - Markeringsfarve5 5 2 3 2 3" xfId="29394"/>
    <cellStyle name="20 % - Markeringsfarve5 5 2 3 3" xfId="13035"/>
    <cellStyle name="20 % - Markeringsfarve5 5 2 3 4" xfId="24393"/>
    <cellStyle name="20 % - Markeringsfarve5 5 2 4" xfId="3889"/>
    <cellStyle name="20 % - Markeringsfarve5 5 2 4 2" xfId="8874"/>
    <cellStyle name="20 % - Markeringsfarve5 5 2 4 2 2" xfId="19681"/>
    <cellStyle name="20 % - Markeringsfarve5 5 2 4 2 3" xfId="31055"/>
    <cellStyle name="20 % - Markeringsfarve5 5 2 4 3" xfId="14696"/>
    <cellStyle name="20 % - Markeringsfarve5 5 2 4 4" xfId="26054"/>
    <cellStyle name="20 % - Markeringsfarve5 5 2 5" xfId="5551"/>
    <cellStyle name="20 % - Markeringsfarve5 5 2 5 2" xfId="16359"/>
    <cellStyle name="20 % - Markeringsfarve5 5 2 5 3" xfId="27733"/>
    <cellStyle name="20 % - Markeringsfarve5 5 2 6" xfId="10538"/>
    <cellStyle name="20 % - Markeringsfarve5 5 2 6 2" xfId="21345"/>
    <cellStyle name="20 % - Markeringsfarve5 5 2 6 3" xfId="32719"/>
    <cellStyle name="20 % - Markeringsfarve5 5 2 7" xfId="11372"/>
    <cellStyle name="20 % - Markeringsfarve5 5 2 8" xfId="22178"/>
    <cellStyle name="20 % - Markeringsfarve5 5 2 9" xfId="22732"/>
    <cellStyle name="20 % - Markeringsfarve5 5 3" xfId="828"/>
    <cellStyle name="20 % - Markeringsfarve5 5 3 2" xfId="1662"/>
    <cellStyle name="20 % - Markeringsfarve5 5 3 2 2" xfId="3330"/>
    <cellStyle name="20 % - Markeringsfarve5 5 3 2 2 2" xfId="8318"/>
    <cellStyle name="20 % - Markeringsfarve5 5 3 2 2 2 2" xfId="19125"/>
    <cellStyle name="20 % - Markeringsfarve5 5 3 2 2 2 3" xfId="30499"/>
    <cellStyle name="20 % - Markeringsfarve5 5 3 2 2 3" xfId="14140"/>
    <cellStyle name="20 % - Markeringsfarve5 5 3 2 2 4" xfId="25498"/>
    <cellStyle name="20 % - Markeringsfarve5 5 3 2 3" xfId="4994"/>
    <cellStyle name="20 % - Markeringsfarve5 5 3 2 3 2" xfId="9979"/>
    <cellStyle name="20 % - Markeringsfarve5 5 3 2 3 2 2" xfId="20786"/>
    <cellStyle name="20 % - Markeringsfarve5 5 3 2 3 2 3" xfId="32160"/>
    <cellStyle name="20 % - Markeringsfarve5 5 3 2 3 3" xfId="15801"/>
    <cellStyle name="20 % - Markeringsfarve5 5 3 2 3 4" xfId="27159"/>
    <cellStyle name="20 % - Markeringsfarve5 5 3 2 4" xfId="6656"/>
    <cellStyle name="20 % - Markeringsfarve5 5 3 2 4 2" xfId="17464"/>
    <cellStyle name="20 % - Markeringsfarve5 5 3 2 4 3" xfId="28838"/>
    <cellStyle name="20 % - Markeringsfarve5 5 3 2 5" xfId="12479"/>
    <cellStyle name="20 % - Markeringsfarve5 5 3 2 6" xfId="23837"/>
    <cellStyle name="20 % - Markeringsfarve5 5 3 3" xfId="2499"/>
    <cellStyle name="20 % - Markeringsfarve5 5 3 3 2" xfId="7487"/>
    <cellStyle name="20 % - Markeringsfarve5 5 3 3 2 2" xfId="18294"/>
    <cellStyle name="20 % - Markeringsfarve5 5 3 3 2 3" xfId="29668"/>
    <cellStyle name="20 % - Markeringsfarve5 5 3 3 3" xfId="13309"/>
    <cellStyle name="20 % - Markeringsfarve5 5 3 3 4" xfId="24667"/>
    <cellStyle name="20 % - Markeringsfarve5 5 3 4" xfId="4163"/>
    <cellStyle name="20 % - Markeringsfarve5 5 3 4 2" xfId="9148"/>
    <cellStyle name="20 % - Markeringsfarve5 5 3 4 2 2" xfId="19955"/>
    <cellStyle name="20 % - Markeringsfarve5 5 3 4 2 3" xfId="31329"/>
    <cellStyle name="20 % - Markeringsfarve5 5 3 4 3" xfId="14970"/>
    <cellStyle name="20 % - Markeringsfarve5 5 3 4 4" xfId="26328"/>
    <cellStyle name="20 % - Markeringsfarve5 5 3 5" xfId="5825"/>
    <cellStyle name="20 % - Markeringsfarve5 5 3 5 2" xfId="16633"/>
    <cellStyle name="20 % - Markeringsfarve5 5 3 5 3" xfId="28007"/>
    <cellStyle name="20 % - Markeringsfarve5 5 3 6" xfId="10812"/>
    <cellStyle name="20 % - Markeringsfarve5 5 3 6 2" xfId="21619"/>
    <cellStyle name="20 % - Markeringsfarve5 5 3 6 3" xfId="32993"/>
    <cellStyle name="20 % - Markeringsfarve5 5 3 7" xfId="11647"/>
    <cellStyle name="20 % - Markeringsfarve5 5 3 8" xfId="23006"/>
    <cellStyle name="20 % - Markeringsfarve5 5 4" xfId="1109"/>
    <cellStyle name="20 % - Markeringsfarve5 5 4 2" xfId="2777"/>
    <cellStyle name="20 % - Markeringsfarve5 5 4 2 2" xfId="7765"/>
    <cellStyle name="20 % - Markeringsfarve5 5 4 2 2 2" xfId="18572"/>
    <cellStyle name="20 % - Markeringsfarve5 5 4 2 2 3" xfId="29946"/>
    <cellStyle name="20 % - Markeringsfarve5 5 4 2 3" xfId="13587"/>
    <cellStyle name="20 % - Markeringsfarve5 5 4 2 4" xfId="24945"/>
    <cellStyle name="20 % - Markeringsfarve5 5 4 3" xfId="4441"/>
    <cellStyle name="20 % - Markeringsfarve5 5 4 3 2" xfId="9426"/>
    <cellStyle name="20 % - Markeringsfarve5 5 4 3 2 2" xfId="20233"/>
    <cellStyle name="20 % - Markeringsfarve5 5 4 3 2 3" xfId="31607"/>
    <cellStyle name="20 % - Markeringsfarve5 5 4 3 3" xfId="15248"/>
    <cellStyle name="20 % - Markeringsfarve5 5 4 3 4" xfId="26606"/>
    <cellStyle name="20 % - Markeringsfarve5 5 4 4" xfId="6103"/>
    <cellStyle name="20 % - Markeringsfarve5 5 4 4 2" xfId="16911"/>
    <cellStyle name="20 % - Markeringsfarve5 5 4 4 3" xfId="28285"/>
    <cellStyle name="20 % - Markeringsfarve5 5 4 5" xfId="11926"/>
    <cellStyle name="20 % - Markeringsfarve5 5 4 6" xfId="23284"/>
    <cellStyle name="20 % - Markeringsfarve5 5 5" xfId="1947"/>
    <cellStyle name="20 % - Markeringsfarve5 5 5 2" xfId="6935"/>
    <cellStyle name="20 % - Markeringsfarve5 5 5 2 2" xfId="17743"/>
    <cellStyle name="20 % - Markeringsfarve5 5 5 2 3" xfId="29117"/>
    <cellStyle name="20 % - Markeringsfarve5 5 5 3" xfId="12758"/>
    <cellStyle name="20 % - Markeringsfarve5 5 5 4" xfId="24116"/>
    <cellStyle name="20 % - Markeringsfarve5 5 6" xfId="3612"/>
    <cellStyle name="20 % - Markeringsfarve5 5 6 2" xfId="8597"/>
    <cellStyle name="20 % - Markeringsfarve5 5 6 2 2" xfId="19404"/>
    <cellStyle name="20 % - Markeringsfarve5 5 6 2 3" xfId="30778"/>
    <cellStyle name="20 % - Markeringsfarve5 5 6 3" xfId="14419"/>
    <cellStyle name="20 % - Markeringsfarve5 5 6 4" xfId="25777"/>
    <cellStyle name="20 % - Markeringsfarve5 5 7" xfId="5273"/>
    <cellStyle name="20 % - Markeringsfarve5 5 7 2" xfId="16082"/>
    <cellStyle name="20 % - Markeringsfarve5 5 7 3" xfId="27456"/>
    <cellStyle name="20 % - Markeringsfarve5 5 8" xfId="10258"/>
    <cellStyle name="20 % - Markeringsfarve5 5 8 2" xfId="21065"/>
    <cellStyle name="20 % - Markeringsfarve5 5 8 3" xfId="32439"/>
    <cellStyle name="20 % - Markeringsfarve5 5 9" xfId="11092"/>
    <cellStyle name="20 % - Markeringsfarve5 6" xfId="232"/>
    <cellStyle name="20 % - Markeringsfarve5 6 10" xfId="21954"/>
    <cellStyle name="20 % - Markeringsfarve5 6 11" xfId="22507"/>
    <cellStyle name="20 % - Markeringsfarve5 6 12" xfId="33327"/>
    <cellStyle name="20 % - Markeringsfarve5 6 13" xfId="33602"/>
    <cellStyle name="20 % - Markeringsfarve5 6 14" xfId="33873"/>
    <cellStyle name="20 % - Markeringsfarve5 6 2" xfId="606"/>
    <cellStyle name="20 % - Markeringsfarve5 6 2 2" xfId="1443"/>
    <cellStyle name="20 % - Markeringsfarve5 6 2 2 2" xfId="3111"/>
    <cellStyle name="20 % - Markeringsfarve5 6 2 2 2 2" xfId="8099"/>
    <cellStyle name="20 % - Markeringsfarve5 6 2 2 2 2 2" xfId="18906"/>
    <cellStyle name="20 % - Markeringsfarve5 6 2 2 2 2 3" xfId="30280"/>
    <cellStyle name="20 % - Markeringsfarve5 6 2 2 2 3" xfId="13921"/>
    <cellStyle name="20 % - Markeringsfarve5 6 2 2 2 4" xfId="25279"/>
    <cellStyle name="20 % - Markeringsfarve5 6 2 2 3" xfId="4775"/>
    <cellStyle name="20 % - Markeringsfarve5 6 2 2 3 2" xfId="9760"/>
    <cellStyle name="20 % - Markeringsfarve5 6 2 2 3 2 2" xfId="20567"/>
    <cellStyle name="20 % - Markeringsfarve5 6 2 2 3 2 3" xfId="31941"/>
    <cellStyle name="20 % - Markeringsfarve5 6 2 2 3 3" xfId="15582"/>
    <cellStyle name="20 % - Markeringsfarve5 6 2 2 3 4" xfId="26940"/>
    <cellStyle name="20 % - Markeringsfarve5 6 2 2 4" xfId="6437"/>
    <cellStyle name="20 % - Markeringsfarve5 6 2 2 4 2" xfId="17245"/>
    <cellStyle name="20 % - Markeringsfarve5 6 2 2 4 3" xfId="28619"/>
    <cellStyle name="20 % - Markeringsfarve5 6 2 2 5" xfId="12260"/>
    <cellStyle name="20 % - Markeringsfarve5 6 2 2 6" xfId="23618"/>
    <cellStyle name="20 % - Markeringsfarve5 6 2 3" xfId="2280"/>
    <cellStyle name="20 % - Markeringsfarve5 6 2 3 2" xfId="7268"/>
    <cellStyle name="20 % - Markeringsfarve5 6 2 3 2 2" xfId="18075"/>
    <cellStyle name="20 % - Markeringsfarve5 6 2 3 2 3" xfId="29449"/>
    <cellStyle name="20 % - Markeringsfarve5 6 2 3 3" xfId="13090"/>
    <cellStyle name="20 % - Markeringsfarve5 6 2 3 4" xfId="24448"/>
    <cellStyle name="20 % - Markeringsfarve5 6 2 4" xfId="3944"/>
    <cellStyle name="20 % - Markeringsfarve5 6 2 4 2" xfId="8929"/>
    <cellStyle name="20 % - Markeringsfarve5 6 2 4 2 2" xfId="19736"/>
    <cellStyle name="20 % - Markeringsfarve5 6 2 4 2 3" xfId="31110"/>
    <cellStyle name="20 % - Markeringsfarve5 6 2 4 3" xfId="14751"/>
    <cellStyle name="20 % - Markeringsfarve5 6 2 4 4" xfId="26109"/>
    <cellStyle name="20 % - Markeringsfarve5 6 2 5" xfId="5606"/>
    <cellStyle name="20 % - Markeringsfarve5 6 2 5 2" xfId="16414"/>
    <cellStyle name="20 % - Markeringsfarve5 6 2 5 3" xfId="27788"/>
    <cellStyle name="20 % - Markeringsfarve5 6 2 6" xfId="10593"/>
    <cellStyle name="20 % - Markeringsfarve5 6 2 6 2" xfId="21400"/>
    <cellStyle name="20 % - Markeringsfarve5 6 2 6 3" xfId="32774"/>
    <cellStyle name="20 % - Markeringsfarve5 6 2 7" xfId="11427"/>
    <cellStyle name="20 % - Markeringsfarve5 6 2 8" xfId="22233"/>
    <cellStyle name="20 % - Markeringsfarve5 6 2 9" xfId="22787"/>
    <cellStyle name="20 % - Markeringsfarve5 6 3" xfId="883"/>
    <cellStyle name="20 % - Markeringsfarve5 6 3 2" xfId="1717"/>
    <cellStyle name="20 % - Markeringsfarve5 6 3 2 2" xfId="3385"/>
    <cellStyle name="20 % - Markeringsfarve5 6 3 2 2 2" xfId="8373"/>
    <cellStyle name="20 % - Markeringsfarve5 6 3 2 2 2 2" xfId="19180"/>
    <cellStyle name="20 % - Markeringsfarve5 6 3 2 2 2 3" xfId="30554"/>
    <cellStyle name="20 % - Markeringsfarve5 6 3 2 2 3" xfId="14195"/>
    <cellStyle name="20 % - Markeringsfarve5 6 3 2 2 4" xfId="25553"/>
    <cellStyle name="20 % - Markeringsfarve5 6 3 2 3" xfId="5049"/>
    <cellStyle name="20 % - Markeringsfarve5 6 3 2 3 2" xfId="10034"/>
    <cellStyle name="20 % - Markeringsfarve5 6 3 2 3 2 2" xfId="20841"/>
    <cellStyle name="20 % - Markeringsfarve5 6 3 2 3 2 3" xfId="32215"/>
    <cellStyle name="20 % - Markeringsfarve5 6 3 2 3 3" xfId="15856"/>
    <cellStyle name="20 % - Markeringsfarve5 6 3 2 3 4" xfId="27214"/>
    <cellStyle name="20 % - Markeringsfarve5 6 3 2 4" xfId="6711"/>
    <cellStyle name="20 % - Markeringsfarve5 6 3 2 4 2" xfId="17519"/>
    <cellStyle name="20 % - Markeringsfarve5 6 3 2 4 3" xfId="28893"/>
    <cellStyle name="20 % - Markeringsfarve5 6 3 2 5" xfId="12534"/>
    <cellStyle name="20 % - Markeringsfarve5 6 3 2 6" xfId="23892"/>
    <cellStyle name="20 % - Markeringsfarve5 6 3 3" xfId="2554"/>
    <cellStyle name="20 % - Markeringsfarve5 6 3 3 2" xfId="7542"/>
    <cellStyle name="20 % - Markeringsfarve5 6 3 3 2 2" xfId="18349"/>
    <cellStyle name="20 % - Markeringsfarve5 6 3 3 2 3" xfId="29723"/>
    <cellStyle name="20 % - Markeringsfarve5 6 3 3 3" xfId="13364"/>
    <cellStyle name="20 % - Markeringsfarve5 6 3 3 4" xfId="24722"/>
    <cellStyle name="20 % - Markeringsfarve5 6 3 4" xfId="4218"/>
    <cellStyle name="20 % - Markeringsfarve5 6 3 4 2" xfId="9203"/>
    <cellStyle name="20 % - Markeringsfarve5 6 3 4 2 2" xfId="20010"/>
    <cellStyle name="20 % - Markeringsfarve5 6 3 4 2 3" xfId="31384"/>
    <cellStyle name="20 % - Markeringsfarve5 6 3 4 3" xfId="15025"/>
    <cellStyle name="20 % - Markeringsfarve5 6 3 4 4" xfId="26383"/>
    <cellStyle name="20 % - Markeringsfarve5 6 3 5" xfId="5880"/>
    <cellStyle name="20 % - Markeringsfarve5 6 3 5 2" xfId="16688"/>
    <cellStyle name="20 % - Markeringsfarve5 6 3 5 3" xfId="28062"/>
    <cellStyle name="20 % - Markeringsfarve5 6 3 6" xfId="10867"/>
    <cellStyle name="20 % - Markeringsfarve5 6 3 6 2" xfId="21674"/>
    <cellStyle name="20 % - Markeringsfarve5 6 3 6 3" xfId="33048"/>
    <cellStyle name="20 % - Markeringsfarve5 6 3 7" xfId="11702"/>
    <cellStyle name="20 % - Markeringsfarve5 6 3 8" xfId="23061"/>
    <cellStyle name="20 % - Markeringsfarve5 6 4" xfId="1164"/>
    <cellStyle name="20 % - Markeringsfarve5 6 4 2" xfId="2832"/>
    <cellStyle name="20 % - Markeringsfarve5 6 4 2 2" xfId="7820"/>
    <cellStyle name="20 % - Markeringsfarve5 6 4 2 2 2" xfId="18627"/>
    <cellStyle name="20 % - Markeringsfarve5 6 4 2 2 3" xfId="30001"/>
    <cellStyle name="20 % - Markeringsfarve5 6 4 2 3" xfId="13642"/>
    <cellStyle name="20 % - Markeringsfarve5 6 4 2 4" xfId="25000"/>
    <cellStyle name="20 % - Markeringsfarve5 6 4 3" xfId="4496"/>
    <cellStyle name="20 % - Markeringsfarve5 6 4 3 2" xfId="9481"/>
    <cellStyle name="20 % - Markeringsfarve5 6 4 3 2 2" xfId="20288"/>
    <cellStyle name="20 % - Markeringsfarve5 6 4 3 2 3" xfId="31662"/>
    <cellStyle name="20 % - Markeringsfarve5 6 4 3 3" xfId="15303"/>
    <cellStyle name="20 % - Markeringsfarve5 6 4 3 4" xfId="26661"/>
    <cellStyle name="20 % - Markeringsfarve5 6 4 4" xfId="6158"/>
    <cellStyle name="20 % - Markeringsfarve5 6 4 4 2" xfId="16966"/>
    <cellStyle name="20 % - Markeringsfarve5 6 4 4 3" xfId="28340"/>
    <cellStyle name="20 % - Markeringsfarve5 6 4 5" xfId="11981"/>
    <cellStyle name="20 % - Markeringsfarve5 6 4 6" xfId="23339"/>
    <cellStyle name="20 % - Markeringsfarve5 6 5" xfId="2002"/>
    <cellStyle name="20 % - Markeringsfarve5 6 5 2" xfId="6990"/>
    <cellStyle name="20 % - Markeringsfarve5 6 5 2 2" xfId="17798"/>
    <cellStyle name="20 % - Markeringsfarve5 6 5 2 3" xfId="29172"/>
    <cellStyle name="20 % - Markeringsfarve5 6 5 3" xfId="12813"/>
    <cellStyle name="20 % - Markeringsfarve5 6 5 4" xfId="24171"/>
    <cellStyle name="20 % - Markeringsfarve5 6 6" xfId="3667"/>
    <cellStyle name="20 % - Markeringsfarve5 6 6 2" xfId="8652"/>
    <cellStyle name="20 % - Markeringsfarve5 6 6 2 2" xfId="19459"/>
    <cellStyle name="20 % - Markeringsfarve5 6 6 2 3" xfId="30833"/>
    <cellStyle name="20 % - Markeringsfarve5 6 6 3" xfId="14474"/>
    <cellStyle name="20 % - Markeringsfarve5 6 6 4" xfId="25832"/>
    <cellStyle name="20 % - Markeringsfarve5 6 7" xfId="5328"/>
    <cellStyle name="20 % - Markeringsfarve5 6 7 2" xfId="16137"/>
    <cellStyle name="20 % - Markeringsfarve5 6 7 3" xfId="27511"/>
    <cellStyle name="20 % - Markeringsfarve5 6 8" xfId="10313"/>
    <cellStyle name="20 % - Markeringsfarve5 6 8 2" xfId="21120"/>
    <cellStyle name="20 % - Markeringsfarve5 6 8 3" xfId="32494"/>
    <cellStyle name="20 % - Markeringsfarve5 6 9" xfId="11147"/>
    <cellStyle name="20 % - Markeringsfarve5 7" xfId="287"/>
    <cellStyle name="20 % - Markeringsfarve5 7 10" xfId="22009"/>
    <cellStyle name="20 % - Markeringsfarve5 7 11" xfId="22562"/>
    <cellStyle name="20 % - Markeringsfarve5 7 12" xfId="33382"/>
    <cellStyle name="20 % - Markeringsfarve5 7 13" xfId="33657"/>
    <cellStyle name="20 % - Markeringsfarve5 7 14" xfId="33928"/>
    <cellStyle name="20 % - Markeringsfarve5 7 2" xfId="661"/>
    <cellStyle name="20 % - Markeringsfarve5 7 2 2" xfId="1498"/>
    <cellStyle name="20 % - Markeringsfarve5 7 2 2 2" xfId="3166"/>
    <cellStyle name="20 % - Markeringsfarve5 7 2 2 2 2" xfId="8154"/>
    <cellStyle name="20 % - Markeringsfarve5 7 2 2 2 2 2" xfId="18961"/>
    <cellStyle name="20 % - Markeringsfarve5 7 2 2 2 2 3" xfId="30335"/>
    <cellStyle name="20 % - Markeringsfarve5 7 2 2 2 3" xfId="13976"/>
    <cellStyle name="20 % - Markeringsfarve5 7 2 2 2 4" xfId="25334"/>
    <cellStyle name="20 % - Markeringsfarve5 7 2 2 3" xfId="4830"/>
    <cellStyle name="20 % - Markeringsfarve5 7 2 2 3 2" xfId="9815"/>
    <cellStyle name="20 % - Markeringsfarve5 7 2 2 3 2 2" xfId="20622"/>
    <cellStyle name="20 % - Markeringsfarve5 7 2 2 3 2 3" xfId="31996"/>
    <cellStyle name="20 % - Markeringsfarve5 7 2 2 3 3" xfId="15637"/>
    <cellStyle name="20 % - Markeringsfarve5 7 2 2 3 4" xfId="26995"/>
    <cellStyle name="20 % - Markeringsfarve5 7 2 2 4" xfId="6492"/>
    <cellStyle name="20 % - Markeringsfarve5 7 2 2 4 2" xfId="17300"/>
    <cellStyle name="20 % - Markeringsfarve5 7 2 2 4 3" xfId="28674"/>
    <cellStyle name="20 % - Markeringsfarve5 7 2 2 5" xfId="12315"/>
    <cellStyle name="20 % - Markeringsfarve5 7 2 2 6" xfId="23673"/>
    <cellStyle name="20 % - Markeringsfarve5 7 2 3" xfId="2335"/>
    <cellStyle name="20 % - Markeringsfarve5 7 2 3 2" xfId="7323"/>
    <cellStyle name="20 % - Markeringsfarve5 7 2 3 2 2" xfId="18130"/>
    <cellStyle name="20 % - Markeringsfarve5 7 2 3 2 3" xfId="29504"/>
    <cellStyle name="20 % - Markeringsfarve5 7 2 3 3" xfId="13145"/>
    <cellStyle name="20 % - Markeringsfarve5 7 2 3 4" xfId="24503"/>
    <cellStyle name="20 % - Markeringsfarve5 7 2 4" xfId="3999"/>
    <cellStyle name="20 % - Markeringsfarve5 7 2 4 2" xfId="8984"/>
    <cellStyle name="20 % - Markeringsfarve5 7 2 4 2 2" xfId="19791"/>
    <cellStyle name="20 % - Markeringsfarve5 7 2 4 2 3" xfId="31165"/>
    <cellStyle name="20 % - Markeringsfarve5 7 2 4 3" xfId="14806"/>
    <cellStyle name="20 % - Markeringsfarve5 7 2 4 4" xfId="26164"/>
    <cellStyle name="20 % - Markeringsfarve5 7 2 5" xfId="5661"/>
    <cellStyle name="20 % - Markeringsfarve5 7 2 5 2" xfId="16469"/>
    <cellStyle name="20 % - Markeringsfarve5 7 2 5 3" xfId="27843"/>
    <cellStyle name="20 % - Markeringsfarve5 7 2 6" xfId="10648"/>
    <cellStyle name="20 % - Markeringsfarve5 7 2 6 2" xfId="21455"/>
    <cellStyle name="20 % - Markeringsfarve5 7 2 6 3" xfId="32829"/>
    <cellStyle name="20 % - Markeringsfarve5 7 2 7" xfId="11482"/>
    <cellStyle name="20 % - Markeringsfarve5 7 2 8" xfId="22288"/>
    <cellStyle name="20 % - Markeringsfarve5 7 2 9" xfId="22842"/>
    <cellStyle name="20 % - Markeringsfarve5 7 3" xfId="938"/>
    <cellStyle name="20 % - Markeringsfarve5 7 3 2" xfId="1772"/>
    <cellStyle name="20 % - Markeringsfarve5 7 3 2 2" xfId="3440"/>
    <cellStyle name="20 % - Markeringsfarve5 7 3 2 2 2" xfId="8428"/>
    <cellStyle name="20 % - Markeringsfarve5 7 3 2 2 2 2" xfId="19235"/>
    <cellStyle name="20 % - Markeringsfarve5 7 3 2 2 2 3" xfId="30609"/>
    <cellStyle name="20 % - Markeringsfarve5 7 3 2 2 3" xfId="14250"/>
    <cellStyle name="20 % - Markeringsfarve5 7 3 2 2 4" xfId="25608"/>
    <cellStyle name="20 % - Markeringsfarve5 7 3 2 3" xfId="5104"/>
    <cellStyle name="20 % - Markeringsfarve5 7 3 2 3 2" xfId="10089"/>
    <cellStyle name="20 % - Markeringsfarve5 7 3 2 3 2 2" xfId="20896"/>
    <cellStyle name="20 % - Markeringsfarve5 7 3 2 3 2 3" xfId="32270"/>
    <cellStyle name="20 % - Markeringsfarve5 7 3 2 3 3" xfId="15911"/>
    <cellStyle name="20 % - Markeringsfarve5 7 3 2 3 4" xfId="27269"/>
    <cellStyle name="20 % - Markeringsfarve5 7 3 2 4" xfId="6766"/>
    <cellStyle name="20 % - Markeringsfarve5 7 3 2 4 2" xfId="17574"/>
    <cellStyle name="20 % - Markeringsfarve5 7 3 2 4 3" xfId="28948"/>
    <cellStyle name="20 % - Markeringsfarve5 7 3 2 5" xfId="12589"/>
    <cellStyle name="20 % - Markeringsfarve5 7 3 2 6" xfId="23947"/>
    <cellStyle name="20 % - Markeringsfarve5 7 3 3" xfId="2609"/>
    <cellStyle name="20 % - Markeringsfarve5 7 3 3 2" xfId="7597"/>
    <cellStyle name="20 % - Markeringsfarve5 7 3 3 2 2" xfId="18404"/>
    <cellStyle name="20 % - Markeringsfarve5 7 3 3 2 3" xfId="29778"/>
    <cellStyle name="20 % - Markeringsfarve5 7 3 3 3" xfId="13419"/>
    <cellStyle name="20 % - Markeringsfarve5 7 3 3 4" xfId="24777"/>
    <cellStyle name="20 % - Markeringsfarve5 7 3 4" xfId="4273"/>
    <cellStyle name="20 % - Markeringsfarve5 7 3 4 2" xfId="9258"/>
    <cellStyle name="20 % - Markeringsfarve5 7 3 4 2 2" xfId="20065"/>
    <cellStyle name="20 % - Markeringsfarve5 7 3 4 2 3" xfId="31439"/>
    <cellStyle name="20 % - Markeringsfarve5 7 3 4 3" xfId="15080"/>
    <cellStyle name="20 % - Markeringsfarve5 7 3 4 4" xfId="26438"/>
    <cellStyle name="20 % - Markeringsfarve5 7 3 5" xfId="5935"/>
    <cellStyle name="20 % - Markeringsfarve5 7 3 5 2" xfId="16743"/>
    <cellStyle name="20 % - Markeringsfarve5 7 3 5 3" xfId="28117"/>
    <cellStyle name="20 % - Markeringsfarve5 7 3 6" xfId="10922"/>
    <cellStyle name="20 % - Markeringsfarve5 7 3 6 2" xfId="21729"/>
    <cellStyle name="20 % - Markeringsfarve5 7 3 6 3" xfId="33103"/>
    <cellStyle name="20 % - Markeringsfarve5 7 3 7" xfId="11757"/>
    <cellStyle name="20 % - Markeringsfarve5 7 3 8" xfId="23116"/>
    <cellStyle name="20 % - Markeringsfarve5 7 4" xfId="1219"/>
    <cellStyle name="20 % - Markeringsfarve5 7 4 2" xfId="2887"/>
    <cellStyle name="20 % - Markeringsfarve5 7 4 2 2" xfId="7875"/>
    <cellStyle name="20 % - Markeringsfarve5 7 4 2 2 2" xfId="18682"/>
    <cellStyle name="20 % - Markeringsfarve5 7 4 2 2 3" xfId="30056"/>
    <cellStyle name="20 % - Markeringsfarve5 7 4 2 3" xfId="13697"/>
    <cellStyle name="20 % - Markeringsfarve5 7 4 2 4" xfId="25055"/>
    <cellStyle name="20 % - Markeringsfarve5 7 4 3" xfId="4551"/>
    <cellStyle name="20 % - Markeringsfarve5 7 4 3 2" xfId="9536"/>
    <cellStyle name="20 % - Markeringsfarve5 7 4 3 2 2" xfId="20343"/>
    <cellStyle name="20 % - Markeringsfarve5 7 4 3 2 3" xfId="31717"/>
    <cellStyle name="20 % - Markeringsfarve5 7 4 3 3" xfId="15358"/>
    <cellStyle name="20 % - Markeringsfarve5 7 4 3 4" xfId="26716"/>
    <cellStyle name="20 % - Markeringsfarve5 7 4 4" xfId="6213"/>
    <cellStyle name="20 % - Markeringsfarve5 7 4 4 2" xfId="17021"/>
    <cellStyle name="20 % - Markeringsfarve5 7 4 4 3" xfId="28395"/>
    <cellStyle name="20 % - Markeringsfarve5 7 4 5" xfId="12036"/>
    <cellStyle name="20 % - Markeringsfarve5 7 4 6" xfId="23394"/>
    <cellStyle name="20 % - Markeringsfarve5 7 5" xfId="2057"/>
    <cellStyle name="20 % - Markeringsfarve5 7 5 2" xfId="7045"/>
    <cellStyle name="20 % - Markeringsfarve5 7 5 2 2" xfId="17853"/>
    <cellStyle name="20 % - Markeringsfarve5 7 5 2 3" xfId="29227"/>
    <cellStyle name="20 % - Markeringsfarve5 7 5 3" xfId="12868"/>
    <cellStyle name="20 % - Markeringsfarve5 7 5 4" xfId="24226"/>
    <cellStyle name="20 % - Markeringsfarve5 7 6" xfId="3722"/>
    <cellStyle name="20 % - Markeringsfarve5 7 6 2" xfId="8707"/>
    <cellStyle name="20 % - Markeringsfarve5 7 6 2 2" xfId="19514"/>
    <cellStyle name="20 % - Markeringsfarve5 7 6 2 3" xfId="30888"/>
    <cellStyle name="20 % - Markeringsfarve5 7 6 3" xfId="14529"/>
    <cellStyle name="20 % - Markeringsfarve5 7 6 4" xfId="25887"/>
    <cellStyle name="20 % - Markeringsfarve5 7 7" xfId="5383"/>
    <cellStyle name="20 % - Markeringsfarve5 7 7 2" xfId="16192"/>
    <cellStyle name="20 % - Markeringsfarve5 7 7 3" xfId="27566"/>
    <cellStyle name="20 % - Markeringsfarve5 7 8" xfId="10368"/>
    <cellStyle name="20 % - Markeringsfarve5 7 8 2" xfId="21175"/>
    <cellStyle name="20 % - Markeringsfarve5 7 8 3" xfId="32549"/>
    <cellStyle name="20 % - Markeringsfarve5 7 9" xfId="11202"/>
    <cellStyle name="20 % - Markeringsfarve5 8" xfId="443"/>
    <cellStyle name="20 % - Markeringsfarve5 8 2" xfId="1280"/>
    <cellStyle name="20 % - Markeringsfarve5 8 2 2" xfId="2948"/>
    <cellStyle name="20 % - Markeringsfarve5 8 2 2 2" xfId="7936"/>
    <cellStyle name="20 % - Markeringsfarve5 8 2 2 2 2" xfId="18743"/>
    <cellStyle name="20 % - Markeringsfarve5 8 2 2 2 3" xfId="30117"/>
    <cellStyle name="20 % - Markeringsfarve5 8 2 2 3" xfId="13758"/>
    <cellStyle name="20 % - Markeringsfarve5 8 2 2 4" xfId="25116"/>
    <cellStyle name="20 % - Markeringsfarve5 8 2 3" xfId="4612"/>
    <cellStyle name="20 % - Markeringsfarve5 8 2 3 2" xfId="9597"/>
    <cellStyle name="20 % - Markeringsfarve5 8 2 3 2 2" xfId="20404"/>
    <cellStyle name="20 % - Markeringsfarve5 8 2 3 2 3" xfId="31778"/>
    <cellStyle name="20 % - Markeringsfarve5 8 2 3 3" xfId="15419"/>
    <cellStyle name="20 % - Markeringsfarve5 8 2 3 4" xfId="26777"/>
    <cellStyle name="20 % - Markeringsfarve5 8 2 4" xfId="6274"/>
    <cellStyle name="20 % - Markeringsfarve5 8 2 4 2" xfId="17082"/>
    <cellStyle name="20 % - Markeringsfarve5 8 2 4 3" xfId="28456"/>
    <cellStyle name="20 % - Markeringsfarve5 8 2 5" xfId="12097"/>
    <cellStyle name="20 % - Markeringsfarve5 8 2 6" xfId="23455"/>
    <cellStyle name="20 % - Markeringsfarve5 8 3" xfId="2119"/>
    <cellStyle name="20 % - Markeringsfarve5 8 3 2" xfId="7107"/>
    <cellStyle name="20 % - Markeringsfarve5 8 3 2 2" xfId="17914"/>
    <cellStyle name="20 % - Markeringsfarve5 8 3 2 3" xfId="29288"/>
    <cellStyle name="20 % - Markeringsfarve5 8 3 3" xfId="12929"/>
    <cellStyle name="20 % - Markeringsfarve5 8 3 4" xfId="24287"/>
    <cellStyle name="20 % - Markeringsfarve5 8 4" xfId="3783"/>
    <cellStyle name="20 % - Markeringsfarve5 8 4 2" xfId="8768"/>
    <cellStyle name="20 % - Markeringsfarve5 8 4 2 2" xfId="19575"/>
    <cellStyle name="20 % - Markeringsfarve5 8 4 2 3" xfId="30949"/>
    <cellStyle name="20 % - Markeringsfarve5 8 4 3" xfId="14590"/>
    <cellStyle name="20 % - Markeringsfarve5 8 4 4" xfId="25948"/>
    <cellStyle name="20 % - Markeringsfarve5 8 5" xfId="5445"/>
    <cellStyle name="20 % - Markeringsfarve5 8 5 2" xfId="16253"/>
    <cellStyle name="20 % - Markeringsfarve5 8 5 3" xfId="27627"/>
    <cellStyle name="20 % - Markeringsfarve5 8 6" xfId="10424"/>
    <cellStyle name="20 % - Markeringsfarve5 8 6 2" xfId="21231"/>
    <cellStyle name="20 % - Markeringsfarve5 8 6 3" xfId="32605"/>
    <cellStyle name="20 % - Markeringsfarve5 8 7" xfId="11264"/>
    <cellStyle name="20 % - Markeringsfarve5 8 8" xfId="22070"/>
    <cellStyle name="20 % - Markeringsfarve5 8 9" xfId="22624"/>
    <cellStyle name="20 % - Markeringsfarve5 9" xfId="720"/>
    <cellStyle name="20 % - Markeringsfarve5 9 2" xfId="1554"/>
    <cellStyle name="20 % - Markeringsfarve5 9 2 2" xfId="3222"/>
    <cellStyle name="20 % - Markeringsfarve5 9 2 2 2" xfId="8210"/>
    <cellStyle name="20 % - Markeringsfarve5 9 2 2 2 2" xfId="19017"/>
    <cellStyle name="20 % - Markeringsfarve5 9 2 2 2 3" xfId="30391"/>
    <cellStyle name="20 % - Markeringsfarve5 9 2 2 3" xfId="14032"/>
    <cellStyle name="20 % - Markeringsfarve5 9 2 2 4" xfId="25390"/>
    <cellStyle name="20 % - Markeringsfarve5 9 2 3" xfId="4886"/>
    <cellStyle name="20 % - Markeringsfarve5 9 2 3 2" xfId="9871"/>
    <cellStyle name="20 % - Markeringsfarve5 9 2 3 2 2" xfId="20678"/>
    <cellStyle name="20 % - Markeringsfarve5 9 2 3 2 3" xfId="32052"/>
    <cellStyle name="20 % - Markeringsfarve5 9 2 3 3" xfId="15693"/>
    <cellStyle name="20 % - Markeringsfarve5 9 2 3 4" xfId="27051"/>
    <cellStyle name="20 % - Markeringsfarve5 9 2 4" xfId="6548"/>
    <cellStyle name="20 % - Markeringsfarve5 9 2 4 2" xfId="17356"/>
    <cellStyle name="20 % - Markeringsfarve5 9 2 4 3" xfId="28730"/>
    <cellStyle name="20 % - Markeringsfarve5 9 2 5" xfId="12371"/>
    <cellStyle name="20 % - Markeringsfarve5 9 2 6" xfId="23729"/>
    <cellStyle name="20 % - Markeringsfarve5 9 3" xfId="2391"/>
    <cellStyle name="20 % - Markeringsfarve5 9 3 2" xfId="7379"/>
    <cellStyle name="20 % - Markeringsfarve5 9 3 2 2" xfId="18186"/>
    <cellStyle name="20 % - Markeringsfarve5 9 3 2 3" xfId="29560"/>
    <cellStyle name="20 % - Markeringsfarve5 9 3 3" xfId="13201"/>
    <cellStyle name="20 % - Markeringsfarve5 9 3 4" xfId="24559"/>
    <cellStyle name="20 % - Markeringsfarve5 9 4" xfId="4055"/>
    <cellStyle name="20 % - Markeringsfarve5 9 4 2" xfId="9040"/>
    <cellStyle name="20 % - Markeringsfarve5 9 4 2 2" xfId="19847"/>
    <cellStyle name="20 % - Markeringsfarve5 9 4 2 3" xfId="31221"/>
    <cellStyle name="20 % - Markeringsfarve5 9 4 3" xfId="14862"/>
    <cellStyle name="20 % - Markeringsfarve5 9 4 4" xfId="26220"/>
    <cellStyle name="20 % - Markeringsfarve5 9 5" xfId="5717"/>
    <cellStyle name="20 % - Markeringsfarve5 9 5 2" xfId="16525"/>
    <cellStyle name="20 % - Markeringsfarve5 9 5 3" xfId="27899"/>
    <cellStyle name="20 % - Markeringsfarve5 9 6" xfId="10704"/>
    <cellStyle name="20 % - Markeringsfarve5 9 6 2" xfId="21511"/>
    <cellStyle name="20 % - Markeringsfarve5 9 6 3" xfId="32885"/>
    <cellStyle name="20 % - Markeringsfarve5 9 7" xfId="11539"/>
    <cellStyle name="20 % - Markeringsfarve5 9 8" xfId="22898"/>
    <cellStyle name="20 % - Markeringsfarve6 10" xfId="1003"/>
    <cellStyle name="20 % - Markeringsfarve6 10 2" xfId="2671"/>
    <cellStyle name="20 % - Markeringsfarve6 10 2 2" xfId="7659"/>
    <cellStyle name="20 % - Markeringsfarve6 10 2 2 2" xfId="18466"/>
    <cellStyle name="20 % - Markeringsfarve6 10 2 2 3" xfId="29840"/>
    <cellStyle name="20 % - Markeringsfarve6 10 2 3" xfId="13481"/>
    <cellStyle name="20 % - Markeringsfarve6 10 2 4" xfId="24839"/>
    <cellStyle name="20 % - Markeringsfarve6 10 3" xfId="4335"/>
    <cellStyle name="20 % - Markeringsfarve6 10 3 2" xfId="9320"/>
    <cellStyle name="20 % - Markeringsfarve6 10 3 2 2" xfId="20127"/>
    <cellStyle name="20 % - Markeringsfarve6 10 3 2 3" xfId="31501"/>
    <cellStyle name="20 % - Markeringsfarve6 10 3 3" xfId="15142"/>
    <cellStyle name="20 % - Markeringsfarve6 10 3 4" xfId="26500"/>
    <cellStyle name="20 % - Markeringsfarve6 10 4" xfId="5997"/>
    <cellStyle name="20 % - Markeringsfarve6 10 4 2" xfId="16805"/>
    <cellStyle name="20 % - Markeringsfarve6 10 4 3" xfId="28179"/>
    <cellStyle name="20 % - Markeringsfarve6 10 5" xfId="11820"/>
    <cellStyle name="20 % - Markeringsfarve6 10 6" xfId="23178"/>
    <cellStyle name="20 % - Markeringsfarve6 11" xfId="1838"/>
    <cellStyle name="20 % - Markeringsfarve6 11 2" xfId="6829"/>
    <cellStyle name="20 % - Markeringsfarve6 11 2 2" xfId="17637"/>
    <cellStyle name="20 % - Markeringsfarve6 11 2 3" xfId="29011"/>
    <cellStyle name="20 % - Markeringsfarve6 11 3" xfId="12652"/>
    <cellStyle name="20 % - Markeringsfarve6 11 4" xfId="24010"/>
    <cellStyle name="20 % - Markeringsfarve6 12" xfId="3506"/>
    <cellStyle name="20 % - Markeringsfarve6 12 2" xfId="8491"/>
    <cellStyle name="20 % - Markeringsfarve6 12 2 2" xfId="19298"/>
    <cellStyle name="20 % - Markeringsfarve6 12 2 3" xfId="30672"/>
    <cellStyle name="20 % - Markeringsfarve6 12 3" xfId="14313"/>
    <cellStyle name="20 % - Markeringsfarve6 12 4" xfId="25671"/>
    <cellStyle name="20 % - Markeringsfarve6 13" xfId="5167"/>
    <cellStyle name="20 % - Markeringsfarve6 13 2" xfId="15976"/>
    <cellStyle name="20 % - Markeringsfarve6 13 3" xfId="27350"/>
    <cellStyle name="20 % - Markeringsfarve6 14" xfId="10152"/>
    <cellStyle name="20 % - Markeringsfarve6 14 2" xfId="20959"/>
    <cellStyle name="20 % - Markeringsfarve6 14 3" xfId="32333"/>
    <cellStyle name="20 % - Markeringsfarve6 15" xfId="10986"/>
    <cellStyle name="20 % - Markeringsfarve6 16" xfId="21793"/>
    <cellStyle name="20 % - Markeringsfarve6 17" xfId="22346"/>
    <cellStyle name="20 % - Markeringsfarve6 18" xfId="33166"/>
    <cellStyle name="20 % - Markeringsfarve6 18 2" xfId="34061"/>
    <cellStyle name="20 % - Markeringsfarve6 19" xfId="33435"/>
    <cellStyle name="20 % - Markeringsfarve6 19 2" xfId="34018"/>
    <cellStyle name="20 % - Markeringsfarve6 2" xfId="75"/>
    <cellStyle name="20 % - Markeringsfarve6 2 10" xfId="3526"/>
    <cellStyle name="20 % - Markeringsfarve6 2 10 2" xfId="8511"/>
    <cellStyle name="20 % - Markeringsfarve6 2 10 2 2" xfId="19318"/>
    <cellStyle name="20 % - Markeringsfarve6 2 10 2 3" xfId="30692"/>
    <cellStyle name="20 % - Markeringsfarve6 2 10 3" xfId="14333"/>
    <cellStyle name="20 % - Markeringsfarve6 2 10 4" xfId="25691"/>
    <cellStyle name="20 % - Markeringsfarve6 2 11" xfId="5187"/>
    <cellStyle name="20 % - Markeringsfarve6 2 11 2" xfId="15996"/>
    <cellStyle name="20 % - Markeringsfarve6 2 11 3" xfId="27370"/>
    <cellStyle name="20 % - Markeringsfarve6 2 12" xfId="10171"/>
    <cellStyle name="20 % - Markeringsfarve6 2 12 2" xfId="20978"/>
    <cellStyle name="20 % - Markeringsfarve6 2 12 3" xfId="32352"/>
    <cellStyle name="20 % - Markeringsfarve6 2 13" xfId="11005"/>
    <cellStyle name="20 % - Markeringsfarve6 2 14" xfId="21812"/>
    <cellStyle name="20 % - Markeringsfarve6 2 15" xfId="22365"/>
    <cellStyle name="20 % - Markeringsfarve6 2 16" xfId="33185"/>
    <cellStyle name="20 % - Markeringsfarve6 2 17" xfId="33454"/>
    <cellStyle name="20 % - Markeringsfarve6 2 18" xfId="33725"/>
    <cellStyle name="20 % - Markeringsfarve6 2 2" xfId="143"/>
    <cellStyle name="20 % - Markeringsfarve6 2 2 10" xfId="21866"/>
    <cellStyle name="20 % - Markeringsfarve6 2 2 11" xfId="22419"/>
    <cellStyle name="20 % - Markeringsfarve6 2 2 12" xfId="33239"/>
    <cellStyle name="20 % - Markeringsfarve6 2 2 13" xfId="33514"/>
    <cellStyle name="20 % - Markeringsfarve6 2 2 14" xfId="33785"/>
    <cellStyle name="20 % - Markeringsfarve6 2 2 2" xfId="518"/>
    <cellStyle name="20 % - Markeringsfarve6 2 2 2 2" xfId="1355"/>
    <cellStyle name="20 % - Markeringsfarve6 2 2 2 2 2" xfId="3023"/>
    <cellStyle name="20 % - Markeringsfarve6 2 2 2 2 2 2" xfId="8011"/>
    <cellStyle name="20 % - Markeringsfarve6 2 2 2 2 2 2 2" xfId="18818"/>
    <cellStyle name="20 % - Markeringsfarve6 2 2 2 2 2 2 3" xfId="30192"/>
    <cellStyle name="20 % - Markeringsfarve6 2 2 2 2 2 3" xfId="13833"/>
    <cellStyle name="20 % - Markeringsfarve6 2 2 2 2 2 4" xfId="25191"/>
    <cellStyle name="20 % - Markeringsfarve6 2 2 2 2 3" xfId="4687"/>
    <cellStyle name="20 % - Markeringsfarve6 2 2 2 2 3 2" xfId="9672"/>
    <cellStyle name="20 % - Markeringsfarve6 2 2 2 2 3 2 2" xfId="20479"/>
    <cellStyle name="20 % - Markeringsfarve6 2 2 2 2 3 2 3" xfId="31853"/>
    <cellStyle name="20 % - Markeringsfarve6 2 2 2 2 3 3" xfId="15494"/>
    <cellStyle name="20 % - Markeringsfarve6 2 2 2 2 3 4" xfId="26852"/>
    <cellStyle name="20 % - Markeringsfarve6 2 2 2 2 4" xfId="6349"/>
    <cellStyle name="20 % - Markeringsfarve6 2 2 2 2 4 2" xfId="17157"/>
    <cellStyle name="20 % - Markeringsfarve6 2 2 2 2 4 3" xfId="28531"/>
    <cellStyle name="20 % - Markeringsfarve6 2 2 2 2 5" xfId="12172"/>
    <cellStyle name="20 % - Markeringsfarve6 2 2 2 2 6" xfId="23530"/>
    <cellStyle name="20 % - Markeringsfarve6 2 2 2 3" xfId="2192"/>
    <cellStyle name="20 % - Markeringsfarve6 2 2 2 3 2" xfId="7180"/>
    <cellStyle name="20 % - Markeringsfarve6 2 2 2 3 2 2" xfId="17987"/>
    <cellStyle name="20 % - Markeringsfarve6 2 2 2 3 2 3" xfId="29361"/>
    <cellStyle name="20 % - Markeringsfarve6 2 2 2 3 3" xfId="13002"/>
    <cellStyle name="20 % - Markeringsfarve6 2 2 2 3 4" xfId="24360"/>
    <cellStyle name="20 % - Markeringsfarve6 2 2 2 4" xfId="3856"/>
    <cellStyle name="20 % - Markeringsfarve6 2 2 2 4 2" xfId="8841"/>
    <cellStyle name="20 % - Markeringsfarve6 2 2 2 4 2 2" xfId="19648"/>
    <cellStyle name="20 % - Markeringsfarve6 2 2 2 4 2 3" xfId="31022"/>
    <cellStyle name="20 % - Markeringsfarve6 2 2 2 4 3" xfId="14663"/>
    <cellStyle name="20 % - Markeringsfarve6 2 2 2 4 4" xfId="26021"/>
    <cellStyle name="20 % - Markeringsfarve6 2 2 2 5" xfId="5518"/>
    <cellStyle name="20 % - Markeringsfarve6 2 2 2 5 2" xfId="16326"/>
    <cellStyle name="20 % - Markeringsfarve6 2 2 2 5 3" xfId="27700"/>
    <cellStyle name="20 % - Markeringsfarve6 2 2 2 6" xfId="10505"/>
    <cellStyle name="20 % - Markeringsfarve6 2 2 2 6 2" xfId="21312"/>
    <cellStyle name="20 % - Markeringsfarve6 2 2 2 6 3" xfId="32686"/>
    <cellStyle name="20 % - Markeringsfarve6 2 2 2 7" xfId="11339"/>
    <cellStyle name="20 % - Markeringsfarve6 2 2 2 8" xfId="22145"/>
    <cellStyle name="20 % - Markeringsfarve6 2 2 2 9" xfId="22699"/>
    <cellStyle name="20 % - Markeringsfarve6 2 2 3" xfId="795"/>
    <cellStyle name="20 % - Markeringsfarve6 2 2 3 2" xfId="1629"/>
    <cellStyle name="20 % - Markeringsfarve6 2 2 3 2 2" xfId="3297"/>
    <cellStyle name="20 % - Markeringsfarve6 2 2 3 2 2 2" xfId="8285"/>
    <cellStyle name="20 % - Markeringsfarve6 2 2 3 2 2 2 2" xfId="19092"/>
    <cellStyle name="20 % - Markeringsfarve6 2 2 3 2 2 2 3" xfId="30466"/>
    <cellStyle name="20 % - Markeringsfarve6 2 2 3 2 2 3" xfId="14107"/>
    <cellStyle name="20 % - Markeringsfarve6 2 2 3 2 2 4" xfId="25465"/>
    <cellStyle name="20 % - Markeringsfarve6 2 2 3 2 3" xfId="4961"/>
    <cellStyle name="20 % - Markeringsfarve6 2 2 3 2 3 2" xfId="9946"/>
    <cellStyle name="20 % - Markeringsfarve6 2 2 3 2 3 2 2" xfId="20753"/>
    <cellStyle name="20 % - Markeringsfarve6 2 2 3 2 3 2 3" xfId="32127"/>
    <cellStyle name="20 % - Markeringsfarve6 2 2 3 2 3 3" xfId="15768"/>
    <cellStyle name="20 % - Markeringsfarve6 2 2 3 2 3 4" xfId="27126"/>
    <cellStyle name="20 % - Markeringsfarve6 2 2 3 2 4" xfId="6623"/>
    <cellStyle name="20 % - Markeringsfarve6 2 2 3 2 4 2" xfId="17431"/>
    <cellStyle name="20 % - Markeringsfarve6 2 2 3 2 4 3" xfId="28805"/>
    <cellStyle name="20 % - Markeringsfarve6 2 2 3 2 5" xfId="12446"/>
    <cellStyle name="20 % - Markeringsfarve6 2 2 3 2 6" xfId="23804"/>
    <cellStyle name="20 % - Markeringsfarve6 2 2 3 3" xfId="2466"/>
    <cellStyle name="20 % - Markeringsfarve6 2 2 3 3 2" xfId="7454"/>
    <cellStyle name="20 % - Markeringsfarve6 2 2 3 3 2 2" xfId="18261"/>
    <cellStyle name="20 % - Markeringsfarve6 2 2 3 3 2 3" xfId="29635"/>
    <cellStyle name="20 % - Markeringsfarve6 2 2 3 3 3" xfId="13276"/>
    <cellStyle name="20 % - Markeringsfarve6 2 2 3 3 4" xfId="24634"/>
    <cellStyle name="20 % - Markeringsfarve6 2 2 3 4" xfId="4130"/>
    <cellStyle name="20 % - Markeringsfarve6 2 2 3 4 2" xfId="9115"/>
    <cellStyle name="20 % - Markeringsfarve6 2 2 3 4 2 2" xfId="19922"/>
    <cellStyle name="20 % - Markeringsfarve6 2 2 3 4 2 3" xfId="31296"/>
    <cellStyle name="20 % - Markeringsfarve6 2 2 3 4 3" xfId="14937"/>
    <cellStyle name="20 % - Markeringsfarve6 2 2 3 4 4" xfId="26295"/>
    <cellStyle name="20 % - Markeringsfarve6 2 2 3 5" xfId="5792"/>
    <cellStyle name="20 % - Markeringsfarve6 2 2 3 5 2" xfId="16600"/>
    <cellStyle name="20 % - Markeringsfarve6 2 2 3 5 3" xfId="27974"/>
    <cellStyle name="20 % - Markeringsfarve6 2 2 3 6" xfId="10779"/>
    <cellStyle name="20 % - Markeringsfarve6 2 2 3 6 2" xfId="21586"/>
    <cellStyle name="20 % - Markeringsfarve6 2 2 3 6 3" xfId="32960"/>
    <cellStyle name="20 % - Markeringsfarve6 2 2 3 7" xfId="11614"/>
    <cellStyle name="20 % - Markeringsfarve6 2 2 3 8" xfId="22973"/>
    <cellStyle name="20 % - Markeringsfarve6 2 2 4" xfId="1076"/>
    <cellStyle name="20 % - Markeringsfarve6 2 2 4 2" xfId="2744"/>
    <cellStyle name="20 % - Markeringsfarve6 2 2 4 2 2" xfId="7732"/>
    <cellStyle name="20 % - Markeringsfarve6 2 2 4 2 2 2" xfId="18539"/>
    <cellStyle name="20 % - Markeringsfarve6 2 2 4 2 2 3" xfId="29913"/>
    <cellStyle name="20 % - Markeringsfarve6 2 2 4 2 3" xfId="13554"/>
    <cellStyle name="20 % - Markeringsfarve6 2 2 4 2 4" xfId="24912"/>
    <cellStyle name="20 % - Markeringsfarve6 2 2 4 3" xfId="4408"/>
    <cellStyle name="20 % - Markeringsfarve6 2 2 4 3 2" xfId="9393"/>
    <cellStyle name="20 % - Markeringsfarve6 2 2 4 3 2 2" xfId="20200"/>
    <cellStyle name="20 % - Markeringsfarve6 2 2 4 3 2 3" xfId="31574"/>
    <cellStyle name="20 % - Markeringsfarve6 2 2 4 3 3" xfId="15215"/>
    <cellStyle name="20 % - Markeringsfarve6 2 2 4 3 4" xfId="26573"/>
    <cellStyle name="20 % - Markeringsfarve6 2 2 4 4" xfId="6070"/>
    <cellStyle name="20 % - Markeringsfarve6 2 2 4 4 2" xfId="16878"/>
    <cellStyle name="20 % - Markeringsfarve6 2 2 4 4 3" xfId="28252"/>
    <cellStyle name="20 % - Markeringsfarve6 2 2 4 5" xfId="11893"/>
    <cellStyle name="20 % - Markeringsfarve6 2 2 4 6" xfId="23251"/>
    <cellStyle name="20 % - Markeringsfarve6 2 2 5" xfId="1914"/>
    <cellStyle name="20 % - Markeringsfarve6 2 2 5 2" xfId="6902"/>
    <cellStyle name="20 % - Markeringsfarve6 2 2 5 2 2" xfId="17710"/>
    <cellStyle name="20 % - Markeringsfarve6 2 2 5 2 3" xfId="29084"/>
    <cellStyle name="20 % - Markeringsfarve6 2 2 5 3" xfId="12725"/>
    <cellStyle name="20 % - Markeringsfarve6 2 2 5 4" xfId="24083"/>
    <cellStyle name="20 % - Markeringsfarve6 2 2 6" xfId="3579"/>
    <cellStyle name="20 % - Markeringsfarve6 2 2 6 2" xfId="8564"/>
    <cellStyle name="20 % - Markeringsfarve6 2 2 6 2 2" xfId="19371"/>
    <cellStyle name="20 % - Markeringsfarve6 2 2 6 2 3" xfId="30745"/>
    <cellStyle name="20 % - Markeringsfarve6 2 2 6 3" xfId="14386"/>
    <cellStyle name="20 % - Markeringsfarve6 2 2 6 4" xfId="25744"/>
    <cellStyle name="20 % - Markeringsfarve6 2 2 7" xfId="5240"/>
    <cellStyle name="20 % - Markeringsfarve6 2 2 7 2" xfId="16049"/>
    <cellStyle name="20 % - Markeringsfarve6 2 2 7 3" xfId="27423"/>
    <cellStyle name="20 % - Markeringsfarve6 2 2 8" xfId="10225"/>
    <cellStyle name="20 % - Markeringsfarve6 2 2 8 2" xfId="21032"/>
    <cellStyle name="20 % - Markeringsfarve6 2 2 8 3" xfId="32406"/>
    <cellStyle name="20 % - Markeringsfarve6 2 2 9" xfId="11059"/>
    <cellStyle name="20 % - Markeringsfarve6 2 3" xfId="198"/>
    <cellStyle name="20 % - Markeringsfarve6 2 3 10" xfId="21920"/>
    <cellStyle name="20 % - Markeringsfarve6 2 3 11" xfId="22473"/>
    <cellStyle name="20 % - Markeringsfarve6 2 3 12" xfId="33293"/>
    <cellStyle name="20 % - Markeringsfarve6 2 3 13" xfId="33568"/>
    <cellStyle name="20 % - Markeringsfarve6 2 3 14" xfId="33839"/>
    <cellStyle name="20 % - Markeringsfarve6 2 3 2" xfId="572"/>
    <cellStyle name="20 % - Markeringsfarve6 2 3 2 2" xfId="1409"/>
    <cellStyle name="20 % - Markeringsfarve6 2 3 2 2 2" xfId="3077"/>
    <cellStyle name="20 % - Markeringsfarve6 2 3 2 2 2 2" xfId="8065"/>
    <cellStyle name="20 % - Markeringsfarve6 2 3 2 2 2 2 2" xfId="18872"/>
    <cellStyle name="20 % - Markeringsfarve6 2 3 2 2 2 2 3" xfId="30246"/>
    <cellStyle name="20 % - Markeringsfarve6 2 3 2 2 2 3" xfId="13887"/>
    <cellStyle name="20 % - Markeringsfarve6 2 3 2 2 2 4" xfId="25245"/>
    <cellStyle name="20 % - Markeringsfarve6 2 3 2 2 3" xfId="4741"/>
    <cellStyle name="20 % - Markeringsfarve6 2 3 2 2 3 2" xfId="9726"/>
    <cellStyle name="20 % - Markeringsfarve6 2 3 2 2 3 2 2" xfId="20533"/>
    <cellStyle name="20 % - Markeringsfarve6 2 3 2 2 3 2 3" xfId="31907"/>
    <cellStyle name="20 % - Markeringsfarve6 2 3 2 2 3 3" xfId="15548"/>
    <cellStyle name="20 % - Markeringsfarve6 2 3 2 2 3 4" xfId="26906"/>
    <cellStyle name="20 % - Markeringsfarve6 2 3 2 2 4" xfId="6403"/>
    <cellStyle name="20 % - Markeringsfarve6 2 3 2 2 4 2" xfId="17211"/>
    <cellStyle name="20 % - Markeringsfarve6 2 3 2 2 4 3" xfId="28585"/>
    <cellStyle name="20 % - Markeringsfarve6 2 3 2 2 5" xfId="12226"/>
    <cellStyle name="20 % - Markeringsfarve6 2 3 2 2 6" xfId="23584"/>
    <cellStyle name="20 % - Markeringsfarve6 2 3 2 3" xfId="2246"/>
    <cellStyle name="20 % - Markeringsfarve6 2 3 2 3 2" xfId="7234"/>
    <cellStyle name="20 % - Markeringsfarve6 2 3 2 3 2 2" xfId="18041"/>
    <cellStyle name="20 % - Markeringsfarve6 2 3 2 3 2 3" xfId="29415"/>
    <cellStyle name="20 % - Markeringsfarve6 2 3 2 3 3" xfId="13056"/>
    <cellStyle name="20 % - Markeringsfarve6 2 3 2 3 4" xfId="24414"/>
    <cellStyle name="20 % - Markeringsfarve6 2 3 2 4" xfId="3910"/>
    <cellStyle name="20 % - Markeringsfarve6 2 3 2 4 2" xfId="8895"/>
    <cellStyle name="20 % - Markeringsfarve6 2 3 2 4 2 2" xfId="19702"/>
    <cellStyle name="20 % - Markeringsfarve6 2 3 2 4 2 3" xfId="31076"/>
    <cellStyle name="20 % - Markeringsfarve6 2 3 2 4 3" xfId="14717"/>
    <cellStyle name="20 % - Markeringsfarve6 2 3 2 4 4" xfId="26075"/>
    <cellStyle name="20 % - Markeringsfarve6 2 3 2 5" xfId="5572"/>
    <cellStyle name="20 % - Markeringsfarve6 2 3 2 5 2" xfId="16380"/>
    <cellStyle name="20 % - Markeringsfarve6 2 3 2 5 3" xfId="27754"/>
    <cellStyle name="20 % - Markeringsfarve6 2 3 2 6" xfId="10559"/>
    <cellStyle name="20 % - Markeringsfarve6 2 3 2 6 2" xfId="21366"/>
    <cellStyle name="20 % - Markeringsfarve6 2 3 2 6 3" xfId="32740"/>
    <cellStyle name="20 % - Markeringsfarve6 2 3 2 7" xfId="11393"/>
    <cellStyle name="20 % - Markeringsfarve6 2 3 2 8" xfId="22199"/>
    <cellStyle name="20 % - Markeringsfarve6 2 3 2 9" xfId="22753"/>
    <cellStyle name="20 % - Markeringsfarve6 2 3 3" xfId="849"/>
    <cellStyle name="20 % - Markeringsfarve6 2 3 3 2" xfId="1683"/>
    <cellStyle name="20 % - Markeringsfarve6 2 3 3 2 2" xfId="3351"/>
    <cellStyle name="20 % - Markeringsfarve6 2 3 3 2 2 2" xfId="8339"/>
    <cellStyle name="20 % - Markeringsfarve6 2 3 3 2 2 2 2" xfId="19146"/>
    <cellStyle name="20 % - Markeringsfarve6 2 3 3 2 2 2 3" xfId="30520"/>
    <cellStyle name="20 % - Markeringsfarve6 2 3 3 2 2 3" xfId="14161"/>
    <cellStyle name="20 % - Markeringsfarve6 2 3 3 2 2 4" xfId="25519"/>
    <cellStyle name="20 % - Markeringsfarve6 2 3 3 2 3" xfId="5015"/>
    <cellStyle name="20 % - Markeringsfarve6 2 3 3 2 3 2" xfId="10000"/>
    <cellStyle name="20 % - Markeringsfarve6 2 3 3 2 3 2 2" xfId="20807"/>
    <cellStyle name="20 % - Markeringsfarve6 2 3 3 2 3 2 3" xfId="32181"/>
    <cellStyle name="20 % - Markeringsfarve6 2 3 3 2 3 3" xfId="15822"/>
    <cellStyle name="20 % - Markeringsfarve6 2 3 3 2 3 4" xfId="27180"/>
    <cellStyle name="20 % - Markeringsfarve6 2 3 3 2 4" xfId="6677"/>
    <cellStyle name="20 % - Markeringsfarve6 2 3 3 2 4 2" xfId="17485"/>
    <cellStyle name="20 % - Markeringsfarve6 2 3 3 2 4 3" xfId="28859"/>
    <cellStyle name="20 % - Markeringsfarve6 2 3 3 2 5" xfId="12500"/>
    <cellStyle name="20 % - Markeringsfarve6 2 3 3 2 6" xfId="23858"/>
    <cellStyle name="20 % - Markeringsfarve6 2 3 3 3" xfId="2520"/>
    <cellStyle name="20 % - Markeringsfarve6 2 3 3 3 2" xfId="7508"/>
    <cellStyle name="20 % - Markeringsfarve6 2 3 3 3 2 2" xfId="18315"/>
    <cellStyle name="20 % - Markeringsfarve6 2 3 3 3 2 3" xfId="29689"/>
    <cellStyle name="20 % - Markeringsfarve6 2 3 3 3 3" xfId="13330"/>
    <cellStyle name="20 % - Markeringsfarve6 2 3 3 3 4" xfId="24688"/>
    <cellStyle name="20 % - Markeringsfarve6 2 3 3 4" xfId="4184"/>
    <cellStyle name="20 % - Markeringsfarve6 2 3 3 4 2" xfId="9169"/>
    <cellStyle name="20 % - Markeringsfarve6 2 3 3 4 2 2" xfId="19976"/>
    <cellStyle name="20 % - Markeringsfarve6 2 3 3 4 2 3" xfId="31350"/>
    <cellStyle name="20 % - Markeringsfarve6 2 3 3 4 3" xfId="14991"/>
    <cellStyle name="20 % - Markeringsfarve6 2 3 3 4 4" xfId="26349"/>
    <cellStyle name="20 % - Markeringsfarve6 2 3 3 5" xfId="5846"/>
    <cellStyle name="20 % - Markeringsfarve6 2 3 3 5 2" xfId="16654"/>
    <cellStyle name="20 % - Markeringsfarve6 2 3 3 5 3" xfId="28028"/>
    <cellStyle name="20 % - Markeringsfarve6 2 3 3 6" xfId="10833"/>
    <cellStyle name="20 % - Markeringsfarve6 2 3 3 6 2" xfId="21640"/>
    <cellStyle name="20 % - Markeringsfarve6 2 3 3 6 3" xfId="33014"/>
    <cellStyle name="20 % - Markeringsfarve6 2 3 3 7" xfId="11668"/>
    <cellStyle name="20 % - Markeringsfarve6 2 3 3 8" xfId="23027"/>
    <cellStyle name="20 % - Markeringsfarve6 2 3 4" xfId="1130"/>
    <cellStyle name="20 % - Markeringsfarve6 2 3 4 2" xfId="2798"/>
    <cellStyle name="20 % - Markeringsfarve6 2 3 4 2 2" xfId="7786"/>
    <cellStyle name="20 % - Markeringsfarve6 2 3 4 2 2 2" xfId="18593"/>
    <cellStyle name="20 % - Markeringsfarve6 2 3 4 2 2 3" xfId="29967"/>
    <cellStyle name="20 % - Markeringsfarve6 2 3 4 2 3" xfId="13608"/>
    <cellStyle name="20 % - Markeringsfarve6 2 3 4 2 4" xfId="24966"/>
    <cellStyle name="20 % - Markeringsfarve6 2 3 4 3" xfId="4462"/>
    <cellStyle name="20 % - Markeringsfarve6 2 3 4 3 2" xfId="9447"/>
    <cellStyle name="20 % - Markeringsfarve6 2 3 4 3 2 2" xfId="20254"/>
    <cellStyle name="20 % - Markeringsfarve6 2 3 4 3 2 3" xfId="31628"/>
    <cellStyle name="20 % - Markeringsfarve6 2 3 4 3 3" xfId="15269"/>
    <cellStyle name="20 % - Markeringsfarve6 2 3 4 3 4" xfId="26627"/>
    <cellStyle name="20 % - Markeringsfarve6 2 3 4 4" xfId="6124"/>
    <cellStyle name="20 % - Markeringsfarve6 2 3 4 4 2" xfId="16932"/>
    <cellStyle name="20 % - Markeringsfarve6 2 3 4 4 3" xfId="28306"/>
    <cellStyle name="20 % - Markeringsfarve6 2 3 4 5" xfId="11947"/>
    <cellStyle name="20 % - Markeringsfarve6 2 3 4 6" xfId="23305"/>
    <cellStyle name="20 % - Markeringsfarve6 2 3 5" xfId="1968"/>
    <cellStyle name="20 % - Markeringsfarve6 2 3 5 2" xfId="6956"/>
    <cellStyle name="20 % - Markeringsfarve6 2 3 5 2 2" xfId="17764"/>
    <cellStyle name="20 % - Markeringsfarve6 2 3 5 2 3" xfId="29138"/>
    <cellStyle name="20 % - Markeringsfarve6 2 3 5 3" xfId="12779"/>
    <cellStyle name="20 % - Markeringsfarve6 2 3 5 4" xfId="24137"/>
    <cellStyle name="20 % - Markeringsfarve6 2 3 6" xfId="3633"/>
    <cellStyle name="20 % - Markeringsfarve6 2 3 6 2" xfId="8618"/>
    <cellStyle name="20 % - Markeringsfarve6 2 3 6 2 2" xfId="19425"/>
    <cellStyle name="20 % - Markeringsfarve6 2 3 6 2 3" xfId="30799"/>
    <cellStyle name="20 % - Markeringsfarve6 2 3 6 3" xfId="14440"/>
    <cellStyle name="20 % - Markeringsfarve6 2 3 6 4" xfId="25798"/>
    <cellStyle name="20 % - Markeringsfarve6 2 3 7" xfId="5294"/>
    <cellStyle name="20 % - Markeringsfarve6 2 3 7 2" xfId="16103"/>
    <cellStyle name="20 % - Markeringsfarve6 2 3 7 3" xfId="27477"/>
    <cellStyle name="20 % - Markeringsfarve6 2 3 8" xfId="10279"/>
    <cellStyle name="20 % - Markeringsfarve6 2 3 8 2" xfId="21086"/>
    <cellStyle name="20 % - Markeringsfarve6 2 3 8 3" xfId="32460"/>
    <cellStyle name="20 % - Markeringsfarve6 2 3 9" xfId="11113"/>
    <cellStyle name="20 % - Markeringsfarve6 2 4" xfId="253"/>
    <cellStyle name="20 % - Markeringsfarve6 2 4 10" xfId="21975"/>
    <cellStyle name="20 % - Markeringsfarve6 2 4 11" xfId="22528"/>
    <cellStyle name="20 % - Markeringsfarve6 2 4 12" xfId="33348"/>
    <cellStyle name="20 % - Markeringsfarve6 2 4 13" xfId="33623"/>
    <cellStyle name="20 % - Markeringsfarve6 2 4 14" xfId="33894"/>
    <cellStyle name="20 % - Markeringsfarve6 2 4 2" xfId="627"/>
    <cellStyle name="20 % - Markeringsfarve6 2 4 2 2" xfId="1464"/>
    <cellStyle name="20 % - Markeringsfarve6 2 4 2 2 2" xfId="3132"/>
    <cellStyle name="20 % - Markeringsfarve6 2 4 2 2 2 2" xfId="8120"/>
    <cellStyle name="20 % - Markeringsfarve6 2 4 2 2 2 2 2" xfId="18927"/>
    <cellStyle name="20 % - Markeringsfarve6 2 4 2 2 2 2 3" xfId="30301"/>
    <cellStyle name="20 % - Markeringsfarve6 2 4 2 2 2 3" xfId="13942"/>
    <cellStyle name="20 % - Markeringsfarve6 2 4 2 2 2 4" xfId="25300"/>
    <cellStyle name="20 % - Markeringsfarve6 2 4 2 2 3" xfId="4796"/>
    <cellStyle name="20 % - Markeringsfarve6 2 4 2 2 3 2" xfId="9781"/>
    <cellStyle name="20 % - Markeringsfarve6 2 4 2 2 3 2 2" xfId="20588"/>
    <cellStyle name="20 % - Markeringsfarve6 2 4 2 2 3 2 3" xfId="31962"/>
    <cellStyle name="20 % - Markeringsfarve6 2 4 2 2 3 3" xfId="15603"/>
    <cellStyle name="20 % - Markeringsfarve6 2 4 2 2 3 4" xfId="26961"/>
    <cellStyle name="20 % - Markeringsfarve6 2 4 2 2 4" xfId="6458"/>
    <cellStyle name="20 % - Markeringsfarve6 2 4 2 2 4 2" xfId="17266"/>
    <cellStyle name="20 % - Markeringsfarve6 2 4 2 2 4 3" xfId="28640"/>
    <cellStyle name="20 % - Markeringsfarve6 2 4 2 2 5" xfId="12281"/>
    <cellStyle name="20 % - Markeringsfarve6 2 4 2 2 6" xfId="23639"/>
    <cellStyle name="20 % - Markeringsfarve6 2 4 2 3" xfId="2301"/>
    <cellStyle name="20 % - Markeringsfarve6 2 4 2 3 2" xfId="7289"/>
    <cellStyle name="20 % - Markeringsfarve6 2 4 2 3 2 2" xfId="18096"/>
    <cellStyle name="20 % - Markeringsfarve6 2 4 2 3 2 3" xfId="29470"/>
    <cellStyle name="20 % - Markeringsfarve6 2 4 2 3 3" xfId="13111"/>
    <cellStyle name="20 % - Markeringsfarve6 2 4 2 3 4" xfId="24469"/>
    <cellStyle name="20 % - Markeringsfarve6 2 4 2 4" xfId="3965"/>
    <cellStyle name="20 % - Markeringsfarve6 2 4 2 4 2" xfId="8950"/>
    <cellStyle name="20 % - Markeringsfarve6 2 4 2 4 2 2" xfId="19757"/>
    <cellStyle name="20 % - Markeringsfarve6 2 4 2 4 2 3" xfId="31131"/>
    <cellStyle name="20 % - Markeringsfarve6 2 4 2 4 3" xfId="14772"/>
    <cellStyle name="20 % - Markeringsfarve6 2 4 2 4 4" xfId="26130"/>
    <cellStyle name="20 % - Markeringsfarve6 2 4 2 5" xfId="5627"/>
    <cellStyle name="20 % - Markeringsfarve6 2 4 2 5 2" xfId="16435"/>
    <cellStyle name="20 % - Markeringsfarve6 2 4 2 5 3" xfId="27809"/>
    <cellStyle name="20 % - Markeringsfarve6 2 4 2 6" xfId="10614"/>
    <cellStyle name="20 % - Markeringsfarve6 2 4 2 6 2" xfId="21421"/>
    <cellStyle name="20 % - Markeringsfarve6 2 4 2 6 3" xfId="32795"/>
    <cellStyle name="20 % - Markeringsfarve6 2 4 2 7" xfId="11448"/>
    <cellStyle name="20 % - Markeringsfarve6 2 4 2 8" xfId="22254"/>
    <cellStyle name="20 % - Markeringsfarve6 2 4 2 9" xfId="22808"/>
    <cellStyle name="20 % - Markeringsfarve6 2 4 3" xfId="904"/>
    <cellStyle name="20 % - Markeringsfarve6 2 4 3 2" xfId="1738"/>
    <cellStyle name="20 % - Markeringsfarve6 2 4 3 2 2" xfId="3406"/>
    <cellStyle name="20 % - Markeringsfarve6 2 4 3 2 2 2" xfId="8394"/>
    <cellStyle name="20 % - Markeringsfarve6 2 4 3 2 2 2 2" xfId="19201"/>
    <cellStyle name="20 % - Markeringsfarve6 2 4 3 2 2 2 3" xfId="30575"/>
    <cellStyle name="20 % - Markeringsfarve6 2 4 3 2 2 3" xfId="14216"/>
    <cellStyle name="20 % - Markeringsfarve6 2 4 3 2 2 4" xfId="25574"/>
    <cellStyle name="20 % - Markeringsfarve6 2 4 3 2 3" xfId="5070"/>
    <cellStyle name="20 % - Markeringsfarve6 2 4 3 2 3 2" xfId="10055"/>
    <cellStyle name="20 % - Markeringsfarve6 2 4 3 2 3 2 2" xfId="20862"/>
    <cellStyle name="20 % - Markeringsfarve6 2 4 3 2 3 2 3" xfId="32236"/>
    <cellStyle name="20 % - Markeringsfarve6 2 4 3 2 3 3" xfId="15877"/>
    <cellStyle name="20 % - Markeringsfarve6 2 4 3 2 3 4" xfId="27235"/>
    <cellStyle name="20 % - Markeringsfarve6 2 4 3 2 4" xfId="6732"/>
    <cellStyle name="20 % - Markeringsfarve6 2 4 3 2 4 2" xfId="17540"/>
    <cellStyle name="20 % - Markeringsfarve6 2 4 3 2 4 3" xfId="28914"/>
    <cellStyle name="20 % - Markeringsfarve6 2 4 3 2 5" xfId="12555"/>
    <cellStyle name="20 % - Markeringsfarve6 2 4 3 2 6" xfId="23913"/>
    <cellStyle name="20 % - Markeringsfarve6 2 4 3 3" xfId="2575"/>
    <cellStyle name="20 % - Markeringsfarve6 2 4 3 3 2" xfId="7563"/>
    <cellStyle name="20 % - Markeringsfarve6 2 4 3 3 2 2" xfId="18370"/>
    <cellStyle name="20 % - Markeringsfarve6 2 4 3 3 2 3" xfId="29744"/>
    <cellStyle name="20 % - Markeringsfarve6 2 4 3 3 3" xfId="13385"/>
    <cellStyle name="20 % - Markeringsfarve6 2 4 3 3 4" xfId="24743"/>
    <cellStyle name="20 % - Markeringsfarve6 2 4 3 4" xfId="4239"/>
    <cellStyle name="20 % - Markeringsfarve6 2 4 3 4 2" xfId="9224"/>
    <cellStyle name="20 % - Markeringsfarve6 2 4 3 4 2 2" xfId="20031"/>
    <cellStyle name="20 % - Markeringsfarve6 2 4 3 4 2 3" xfId="31405"/>
    <cellStyle name="20 % - Markeringsfarve6 2 4 3 4 3" xfId="15046"/>
    <cellStyle name="20 % - Markeringsfarve6 2 4 3 4 4" xfId="26404"/>
    <cellStyle name="20 % - Markeringsfarve6 2 4 3 5" xfId="5901"/>
    <cellStyle name="20 % - Markeringsfarve6 2 4 3 5 2" xfId="16709"/>
    <cellStyle name="20 % - Markeringsfarve6 2 4 3 5 3" xfId="28083"/>
    <cellStyle name="20 % - Markeringsfarve6 2 4 3 6" xfId="10888"/>
    <cellStyle name="20 % - Markeringsfarve6 2 4 3 6 2" xfId="21695"/>
    <cellStyle name="20 % - Markeringsfarve6 2 4 3 6 3" xfId="33069"/>
    <cellStyle name="20 % - Markeringsfarve6 2 4 3 7" xfId="11723"/>
    <cellStyle name="20 % - Markeringsfarve6 2 4 3 8" xfId="23082"/>
    <cellStyle name="20 % - Markeringsfarve6 2 4 4" xfId="1185"/>
    <cellStyle name="20 % - Markeringsfarve6 2 4 4 2" xfId="2853"/>
    <cellStyle name="20 % - Markeringsfarve6 2 4 4 2 2" xfId="7841"/>
    <cellStyle name="20 % - Markeringsfarve6 2 4 4 2 2 2" xfId="18648"/>
    <cellStyle name="20 % - Markeringsfarve6 2 4 4 2 2 3" xfId="30022"/>
    <cellStyle name="20 % - Markeringsfarve6 2 4 4 2 3" xfId="13663"/>
    <cellStyle name="20 % - Markeringsfarve6 2 4 4 2 4" xfId="25021"/>
    <cellStyle name="20 % - Markeringsfarve6 2 4 4 3" xfId="4517"/>
    <cellStyle name="20 % - Markeringsfarve6 2 4 4 3 2" xfId="9502"/>
    <cellStyle name="20 % - Markeringsfarve6 2 4 4 3 2 2" xfId="20309"/>
    <cellStyle name="20 % - Markeringsfarve6 2 4 4 3 2 3" xfId="31683"/>
    <cellStyle name="20 % - Markeringsfarve6 2 4 4 3 3" xfId="15324"/>
    <cellStyle name="20 % - Markeringsfarve6 2 4 4 3 4" xfId="26682"/>
    <cellStyle name="20 % - Markeringsfarve6 2 4 4 4" xfId="6179"/>
    <cellStyle name="20 % - Markeringsfarve6 2 4 4 4 2" xfId="16987"/>
    <cellStyle name="20 % - Markeringsfarve6 2 4 4 4 3" xfId="28361"/>
    <cellStyle name="20 % - Markeringsfarve6 2 4 4 5" xfId="12002"/>
    <cellStyle name="20 % - Markeringsfarve6 2 4 4 6" xfId="23360"/>
    <cellStyle name="20 % - Markeringsfarve6 2 4 5" xfId="2023"/>
    <cellStyle name="20 % - Markeringsfarve6 2 4 5 2" xfId="7011"/>
    <cellStyle name="20 % - Markeringsfarve6 2 4 5 2 2" xfId="17819"/>
    <cellStyle name="20 % - Markeringsfarve6 2 4 5 2 3" xfId="29193"/>
    <cellStyle name="20 % - Markeringsfarve6 2 4 5 3" xfId="12834"/>
    <cellStyle name="20 % - Markeringsfarve6 2 4 5 4" xfId="24192"/>
    <cellStyle name="20 % - Markeringsfarve6 2 4 6" xfId="3688"/>
    <cellStyle name="20 % - Markeringsfarve6 2 4 6 2" xfId="8673"/>
    <cellStyle name="20 % - Markeringsfarve6 2 4 6 2 2" xfId="19480"/>
    <cellStyle name="20 % - Markeringsfarve6 2 4 6 2 3" xfId="30854"/>
    <cellStyle name="20 % - Markeringsfarve6 2 4 6 3" xfId="14495"/>
    <cellStyle name="20 % - Markeringsfarve6 2 4 6 4" xfId="25853"/>
    <cellStyle name="20 % - Markeringsfarve6 2 4 7" xfId="5349"/>
    <cellStyle name="20 % - Markeringsfarve6 2 4 7 2" xfId="16158"/>
    <cellStyle name="20 % - Markeringsfarve6 2 4 7 3" xfId="27532"/>
    <cellStyle name="20 % - Markeringsfarve6 2 4 8" xfId="10334"/>
    <cellStyle name="20 % - Markeringsfarve6 2 4 8 2" xfId="21141"/>
    <cellStyle name="20 % - Markeringsfarve6 2 4 8 3" xfId="32515"/>
    <cellStyle name="20 % - Markeringsfarve6 2 4 9" xfId="11168"/>
    <cellStyle name="20 % - Markeringsfarve6 2 5" xfId="309"/>
    <cellStyle name="20 % - Markeringsfarve6 2 5 10" xfId="22031"/>
    <cellStyle name="20 % - Markeringsfarve6 2 5 11" xfId="22584"/>
    <cellStyle name="20 % - Markeringsfarve6 2 5 12" xfId="33404"/>
    <cellStyle name="20 % - Markeringsfarve6 2 5 13" xfId="33679"/>
    <cellStyle name="20 % - Markeringsfarve6 2 5 14" xfId="33950"/>
    <cellStyle name="20 % - Markeringsfarve6 2 5 2" xfId="683"/>
    <cellStyle name="20 % - Markeringsfarve6 2 5 2 2" xfId="1520"/>
    <cellStyle name="20 % - Markeringsfarve6 2 5 2 2 2" xfId="3188"/>
    <cellStyle name="20 % - Markeringsfarve6 2 5 2 2 2 2" xfId="8176"/>
    <cellStyle name="20 % - Markeringsfarve6 2 5 2 2 2 2 2" xfId="18983"/>
    <cellStyle name="20 % - Markeringsfarve6 2 5 2 2 2 2 3" xfId="30357"/>
    <cellStyle name="20 % - Markeringsfarve6 2 5 2 2 2 3" xfId="13998"/>
    <cellStyle name="20 % - Markeringsfarve6 2 5 2 2 2 4" xfId="25356"/>
    <cellStyle name="20 % - Markeringsfarve6 2 5 2 2 3" xfId="4852"/>
    <cellStyle name="20 % - Markeringsfarve6 2 5 2 2 3 2" xfId="9837"/>
    <cellStyle name="20 % - Markeringsfarve6 2 5 2 2 3 2 2" xfId="20644"/>
    <cellStyle name="20 % - Markeringsfarve6 2 5 2 2 3 2 3" xfId="32018"/>
    <cellStyle name="20 % - Markeringsfarve6 2 5 2 2 3 3" xfId="15659"/>
    <cellStyle name="20 % - Markeringsfarve6 2 5 2 2 3 4" xfId="27017"/>
    <cellStyle name="20 % - Markeringsfarve6 2 5 2 2 4" xfId="6514"/>
    <cellStyle name="20 % - Markeringsfarve6 2 5 2 2 4 2" xfId="17322"/>
    <cellStyle name="20 % - Markeringsfarve6 2 5 2 2 4 3" xfId="28696"/>
    <cellStyle name="20 % - Markeringsfarve6 2 5 2 2 5" xfId="12337"/>
    <cellStyle name="20 % - Markeringsfarve6 2 5 2 2 6" xfId="23695"/>
    <cellStyle name="20 % - Markeringsfarve6 2 5 2 3" xfId="2357"/>
    <cellStyle name="20 % - Markeringsfarve6 2 5 2 3 2" xfId="7345"/>
    <cellStyle name="20 % - Markeringsfarve6 2 5 2 3 2 2" xfId="18152"/>
    <cellStyle name="20 % - Markeringsfarve6 2 5 2 3 2 3" xfId="29526"/>
    <cellStyle name="20 % - Markeringsfarve6 2 5 2 3 3" xfId="13167"/>
    <cellStyle name="20 % - Markeringsfarve6 2 5 2 3 4" xfId="24525"/>
    <cellStyle name="20 % - Markeringsfarve6 2 5 2 4" xfId="4021"/>
    <cellStyle name="20 % - Markeringsfarve6 2 5 2 4 2" xfId="9006"/>
    <cellStyle name="20 % - Markeringsfarve6 2 5 2 4 2 2" xfId="19813"/>
    <cellStyle name="20 % - Markeringsfarve6 2 5 2 4 2 3" xfId="31187"/>
    <cellStyle name="20 % - Markeringsfarve6 2 5 2 4 3" xfId="14828"/>
    <cellStyle name="20 % - Markeringsfarve6 2 5 2 4 4" xfId="26186"/>
    <cellStyle name="20 % - Markeringsfarve6 2 5 2 5" xfId="5683"/>
    <cellStyle name="20 % - Markeringsfarve6 2 5 2 5 2" xfId="16491"/>
    <cellStyle name="20 % - Markeringsfarve6 2 5 2 5 3" xfId="27865"/>
    <cellStyle name="20 % - Markeringsfarve6 2 5 2 6" xfId="10670"/>
    <cellStyle name="20 % - Markeringsfarve6 2 5 2 6 2" xfId="21477"/>
    <cellStyle name="20 % - Markeringsfarve6 2 5 2 6 3" xfId="32851"/>
    <cellStyle name="20 % - Markeringsfarve6 2 5 2 7" xfId="11504"/>
    <cellStyle name="20 % - Markeringsfarve6 2 5 2 8" xfId="22310"/>
    <cellStyle name="20 % - Markeringsfarve6 2 5 2 9" xfId="22864"/>
    <cellStyle name="20 % - Markeringsfarve6 2 5 3" xfId="960"/>
    <cellStyle name="20 % - Markeringsfarve6 2 5 3 2" xfId="1794"/>
    <cellStyle name="20 % - Markeringsfarve6 2 5 3 2 2" xfId="3462"/>
    <cellStyle name="20 % - Markeringsfarve6 2 5 3 2 2 2" xfId="8450"/>
    <cellStyle name="20 % - Markeringsfarve6 2 5 3 2 2 2 2" xfId="19257"/>
    <cellStyle name="20 % - Markeringsfarve6 2 5 3 2 2 2 3" xfId="30631"/>
    <cellStyle name="20 % - Markeringsfarve6 2 5 3 2 2 3" xfId="14272"/>
    <cellStyle name="20 % - Markeringsfarve6 2 5 3 2 2 4" xfId="25630"/>
    <cellStyle name="20 % - Markeringsfarve6 2 5 3 2 3" xfId="5126"/>
    <cellStyle name="20 % - Markeringsfarve6 2 5 3 2 3 2" xfId="10111"/>
    <cellStyle name="20 % - Markeringsfarve6 2 5 3 2 3 2 2" xfId="20918"/>
    <cellStyle name="20 % - Markeringsfarve6 2 5 3 2 3 2 3" xfId="32292"/>
    <cellStyle name="20 % - Markeringsfarve6 2 5 3 2 3 3" xfId="15933"/>
    <cellStyle name="20 % - Markeringsfarve6 2 5 3 2 3 4" xfId="27291"/>
    <cellStyle name="20 % - Markeringsfarve6 2 5 3 2 4" xfId="6788"/>
    <cellStyle name="20 % - Markeringsfarve6 2 5 3 2 4 2" xfId="17596"/>
    <cellStyle name="20 % - Markeringsfarve6 2 5 3 2 4 3" xfId="28970"/>
    <cellStyle name="20 % - Markeringsfarve6 2 5 3 2 5" xfId="12611"/>
    <cellStyle name="20 % - Markeringsfarve6 2 5 3 2 6" xfId="23969"/>
    <cellStyle name="20 % - Markeringsfarve6 2 5 3 3" xfId="2631"/>
    <cellStyle name="20 % - Markeringsfarve6 2 5 3 3 2" xfId="7619"/>
    <cellStyle name="20 % - Markeringsfarve6 2 5 3 3 2 2" xfId="18426"/>
    <cellStyle name="20 % - Markeringsfarve6 2 5 3 3 2 3" xfId="29800"/>
    <cellStyle name="20 % - Markeringsfarve6 2 5 3 3 3" xfId="13441"/>
    <cellStyle name="20 % - Markeringsfarve6 2 5 3 3 4" xfId="24799"/>
    <cellStyle name="20 % - Markeringsfarve6 2 5 3 4" xfId="4295"/>
    <cellStyle name="20 % - Markeringsfarve6 2 5 3 4 2" xfId="9280"/>
    <cellStyle name="20 % - Markeringsfarve6 2 5 3 4 2 2" xfId="20087"/>
    <cellStyle name="20 % - Markeringsfarve6 2 5 3 4 2 3" xfId="31461"/>
    <cellStyle name="20 % - Markeringsfarve6 2 5 3 4 3" xfId="15102"/>
    <cellStyle name="20 % - Markeringsfarve6 2 5 3 4 4" xfId="26460"/>
    <cellStyle name="20 % - Markeringsfarve6 2 5 3 5" xfId="5957"/>
    <cellStyle name="20 % - Markeringsfarve6 2 5 3 5 2" xfId="16765"/>
    <cellStyle name="20 % - Markeringsfarve6 2 5 3 5 3" xfId="28139"/>
    <cellStyle name="20 % - Markeringsfarve6 2 5 3 6" xfId="10944"/>
    <cellStyle name="20 % - Markeringsfarve6 2 5 3 6 2" xfId="21751"/>
    <cellStyle name="20 % - Markeringsfarve6 2 5 3 6 3" xfId="33125"/>
    <cellStyle name="20 % - Markeringsfarve6 2 5 3 7" xfId="11779"/>
    <cellStyle name="20 % - Markeringsfarve6 2 5 3 8" xfId="23138"/>
    <cellStyle name="20 % - Markeringsfarve6 2 5 4" xfId="1241"/>
    <cellStyle name="20 % - Markeringsfarve6 2 5 4 2" xfId="2909"/>
    <cellStyle name="20 % - Markeringsfarve6 2 5 4 2 2" xfId="7897"/>
    <cellStyle name="20 % - Markeringsfarve6 2 5 4 2 2 2" xfId="18704"/>
    <cellStyle name="20 % - Markeringsfarve6 2 5 4 2 2 3" xfId="30078"/>
    <cellStyle name="20 % - Markeringsfarve6 2 5 4 2 3" xfId="13719"/>
    <cellStyle name="20 % - Markeringsfarve6 2 5 4 2 4" xfId="25077"/>
    <cellStyle name="20 % - Markeringsfarve6 2 5 4 3" xfId="4573"/>
    <cellStyle name="20 % - Markeringsfarve6 2 5 4 3 2" xfId="9558"/>
    <cellStyle name="20 % - Markeringsfarve6 2 5 4 3 2 2" xfId="20365"/>
    <cellStyle name="20 % - Markeringsfarve6 2 5 4 3 2 3" xfId="31739"/>
    <cellStyle name="20 % - Markeringsfarve6 2 5 4 3 3" xfId="15380"/>
    <cellStyle name="20 % - Markeringsfarve6 2 5 4 3 4" xfId="26738"/>
    <cellStyle name="20 % - Markeringsfarve6 2 5 4 4" xfId="6235"/>
    <cellStyle name="20 % - Markeringsfarve6 2 5 4 4 2" xfId="17043"/>
    <cellStyle name="20 % - Markeringsfarve6 2 5 4 4 3" xfId="28417"/>
    <cellStyle name="20 % - Markeringsfarve6 2 5 4 5" xfId="12058"/>
    <cellStyle name="20 % - Markeringsfarve6 2 5 4 6" xfId="23416"/>
    <cellStyle name="20 % - Markeringsfarve6 2 5 5" xfId="2079"/>
    <cellStyle name="20 % - Markeringsfarve6 2 5 5 2" xfId="7067"/>
    <cellStyle name="20 % - Markeringsfarve6 2 5 5 2 2" xfId="17875"/>
    <cellStyle name="20 % - Markeringsfarve6 2 5 5 2 3" xfId="29249"/>
    <cellStyle name="20 % - Markeringsfarve6 2 5 5 3" xfId="12890"/>
    <cellStyle name="20 % - Markeringsfarve6 2 5 5 4" xfId="24248"/>
    <cellStyle name="20 % - Markeringsfarve6 2 5 6" xfId="3744"/>
    <cellStyle name="20 % - Markeringsfarve6 2 5 6 2" xfId="8729"/>
    <cellStyle name="20 % - Markeringsfarve6 2 5 6 2 2" xfId="19536"/>
    <cellStyle name="20 % - Markeringsfarve6 2 5 6 2 3" xfId="30910"/>
    <cellStyle name="20 % - Markeringsfarve6 2 5 6 3" xfId="14551"/>
    <cellStyle name="20 % - Markeringsfarve6 2 5 6 4" xfId="25909"/>
    <cellStyle name="20 % - Markeringsfarve6 2 5 7" xfId="5405"/>
    <cellStyle name="20 % - Markeringsfarve6 2 5 7 2" xfId="16214"/>
    <cellStyle name="20 % - Markeringsfarve6 2 5 7 3" xfId="27588"/>
    <cellStyle name="20 % - Markeringsfarve6 2 5 8" xfId="10390"/>
    <cellStyle name="20 % - Markeringsfarve6 2 5 8 2" xfId="21197"/>
    <cellStyle name="20 % - Markeringsfarve6 2 5 8 3" xfId="32571"/>
    <cellStyle name="20 % - Markeringsfarve6 2 5 9" xfId="11224"/>
    <cellStyle name="20 % - Markeringsfarve6 2 6" xfId="464"/>
    <cellStyle name="20 % - Markeringsfarve6 2 6 2" xfId="1301"/>
    <cellStyle name="20 % - Markeringsfarve6 2 6 2 2" xfId="2969"/>
    <cellStyle name="20 % - Markeringsfarve6 2 6 2 2 2" xfId="7957"/>
    <cellStyle name="20 % - Markeringsfarve6 2 6 2 2 2 2" xfId="18764"/>
    <cellStyle name="20 % - Markeringsfarve6 2 6 2 2 2 3" xfId="30138"/>
    <cellStyle name="20 % - Markeringsfarve6 2 6 2 2 3" xfId="13779"/>
    <cellStyle name="20 % - Markeringsfarve6 2 6 2 2 4" xfId="25137"/>
    <cellStyle name="20 % - Markeringsfarve6 2 6 2 3" xfId="4633"/>
    <cellStyle name="20 % - Markeringsfarve6 2 6 2 3 2" xfId="9618"/>
    <cellStyle name="20 % - Markeringsfarve6 2 6 2 3 2 2" xfId="20425"/>
    <cellStyle name="20 % - Markeringsfarve6 2 6 2 3 2 3" xfId="31799"/>
    <cellStyle name="20 % - Markeringsfarve6 2 6 2 3 3" xfId="15440"/>
    <cellStyle name="20 % - Markeringsfarve6 2 6 2 3 4" xfId="26798"/>
    <cellStyle name="20 % - Markeringsfarve6 2 6 2 4" xfId="6295"/>
    <cellStyle name="20 % - Markeringsfarve6 2 6 2 4 2" xfId="17103"/>
    <cellStyle name="20 % - Markeringsfarve6 2 6 2 4 3" xfId="28477"/>
    <cellStyle name="20 % - Markeringsfarve6 2 6 2 5" xfId="12118"/>
    <cellStyle name="20 % - Markeringsfarve6 2 6 2 6" xfId="23476"/>
    <cellStyle name="20 % - Markeringsfarve6 2 6 3" xfId="2140"/>
    <cellStyle name="20 % - Markeringsfarve6 2 6 3 2" xfId="7128"/>
    <cellStyle name="20 % - Markeringsfarve6 2 6 3 2 2" xfId="17935"/>
    <cellStyle name="20 % - Markeringsfarve6 2 6 3 2 3" xfId="29309"/>
    <cellStyle name="20 % - Markeringsfarve6 2 6 3 3" xfId="12950"/>
    <cellStyle name="20 % - Markeringsfarve6 2 6 3 4" xfId="24308"/>
    <cellStyle name="20 % - Markeringsfarve6 2 6 4" xfId="3804"/>
    <cellStyle name="20 % - Markeringsfarve6 2 6 4 2" xfId="8789"/>
    <cellStyle name="20 % - Markeringsfarve6 2 6 4 2 2" xfId="19596"/>
    <cellStyle name="20 % - Markeringsfarve6 2 6 4 2 3" xfId="30970"/>
    <cellStyle name="20 % - Markeringsfarve6 2 6 4 3" xfId="14611"/>
    <cellStyle name="20 % - Markeringsfarve6 2 6 4 4" xfId="25969"/>
    <cellStyle name="20 % - Markeringsfarve6 2 6 5" xfId="5466"/>
    <cellStyle name="20 % - Markeringsfarve6 2 6 5 2" xfId="16274"/>
    <cellStyle name="20 % - Markeringsfarve6 2 6 5 3" xfId="27648"/>
    <cellStyle name="20 % - Markeringsfarve6 2 6 6" xfId="10456"/>
    <cellStyle name="20 % - Markeringsfarve6 2 6 6 2" xfId="21263"/>
    <cellStyle name="20 % - Markeringsfarve6 2 6 6 3" xfId="32637"/>
    <cellStyle name="20 % - Markeringsfarve6 2 6 7" xfId="11285"/>
    <cellStyle name="20 % - Markeringsfarve6 2 6 8" xfId="22091"/>
    <cellStyle name="20 % - Markeringsfarve6 2 6 9" xfId="22645"/>
    <cellStyle name="20 % - Markeringsfarve6 2 7" xfId="741"/>
    <cellStyle name="20 % - Markeringsfarve6 2 7 2" xfId="1575"/>
    <cellStyle name="20 % - Markeringsfarve6 2 7 2 2" xfId="3243"/>
    <cellStyle name="20 % - Markeringsfarve6 2 7 2 2 2" xfId="8231"/>
    <cellStyle name="20 % - Markeringsfarve6 2 7 2 2 2 2" xfId="19038"/>
    <cellStyle name="20 % - Markeringsfarve6 2 7 2 2 2 3" xfId="30412"/>
    <cellStyle name="20 % - Markeringsfarve6 2 7 2 2 3" xfId="14053"/>
    <cellStyle name="20 % - Markeringsfarve6 2 7 2 2 4" xfId="25411"/>
    <cellStyle name="20 % - Markeringsfarve6 2 7 2 3" xfId="4907"/>
    <cellStyle name="20 % - Markeringsfarve6 2 7 2 3 2" xfId="9892"/>
    <cellStyle name="20 % - Markeringsfarve6 2 7 2 3 2 2" xfId="20699"/>
    <cellStyle name="20 % - Markeringsfarve6 2 7 2 3 2 3" xfId="32073"/>
    <cellStyle name="20 % - Markeringsfarve6 2 7 2 3 3" xfId="15714"/>
    <cellStyle name="20 % - Markeringsfarve6 2 7 2 3 4" xfId="27072"/>
    <cellStyle name="20 % - Markeringsfarve6 2 7 2 4" xfId="6569"/>
    <cellStyle name="20 % - Markeringsfarve6 2 7 2 4 2" xfId="17377"/>
    <cellStyle name="20 % - Markeringsfarve6 2 7 2 4 3" xfId="28751"/>
    <cellStyle name="20 % - Markeringsfarve6 2 7 2 5" xfId="12392"/>
    <cellStyle name="20 % - Markeringsfarve6 2 7 2 6" xfId="23750"/>
    <cellStyle name="20 % - Markeringsfarve6 2 7 3" xfId="2412"/>
    <cellStyle name="20 % - Markeringsfarve6 2 7 3 2" xfId="7400"/>
    <cellStyle name="20 % - Markeringsfarve6 2 7 3 2 2" xfId="18207"/>
    <cellStyle name="20 % - Markeringsfarve6 2 7 3 2 3" xfId="29581"/>
    <cellStyle name="20 % - Markeringsfarve6 2 7 3 3" xfId="13222"/>
    <cellStyle name="20 % - Markeringsfarve6 2 7 3 4" xfId="24580"/>
    <cellStyle name="20 % - Markeringsfarve6 2 7 4" xfId="4076"/>
    <cellStyle name="20 % - Markeringsfarve6 2 7 4 2" xfId="9061"/>
    <cellStyle name="20 % - Markeringsfarve6 2 7 4 2 2" xfId="19868"/>
    <cellStyle name="20 % - Markeringsfarve6 2 7 4 2 3" xfId="31242"/>
    <cellStyle name="20 % - Markeringsfarve6 2 7 4 3" xfId="14883"/>
    <cellStyle name="20 % - Markeringsfarve6 2 7 4 4" xfId="26241"/>
    <cellStyle name="20 % - Markeringsfarve6 2 7 5" xfId="5738"/>
    <cellStyle name="20 % - Markeringsfarve6 2 7 5 2" xfId="16546"/>
    <cellStyle name="20 % - Markeringsfarve6 2 7 5 3" xfId="27920"/>
    <cellStyle name="20 % - Markeringsfarve6 2 7 6" xfId="10725"/>
    <cellStyle name="20 % - Markeringsfarve6 2 7 6 2" xfId="21532"/>
    <cellStyle name="20 % - Markeringsfarve6 2 7 6 3" xfId="32906"/>
    <cellStyle name="20 % - Markeringsfarve6 2 7 7" xfId="11560"/>
    <cellStyle name="20 % - Markeringsfarve6 2 7 8" xfId="22919"/>
    <cellStyle name="20 % - Markeringsfarve6 2 8" xfId="1022"/>
    <cellStyle name="20 % - Markeringsfarve6 2 8 2" xfId="2690"/>
    <cellStyle name="20 % - Markeringsfarve6 2 8 2 2" xfId="7678"/>
    <cellStyle name="20 % - Markeringsfarve6 2 8 2 2 2" xfId="18485"/>
    <cellStyle name="20 % - Markeringsfarve6 2 8 2 2 3" xfId="29859"/>
    <cellStyle name="20 % - Markeringsfarve6 2 8 2 3" xfId="13500"/>
    <cellStyle name="20 % - Markeringsfarve6 2 8 2 4" xfId="24858"/>
    <cellStyle name="20 % - Markeringsfarve6 2 8 3" xfId="4354"/>
    <cellStyle name="20 % - Markeringsfarve6 2 8 3 2" xfId="9339"/>
    <cellStyle name="20 % - Markeringsfarve6 2 8 3 2 2" xfId="20146"/>
    <cellStyle name="20 % - Markeringsfarve6 2 8 3 2 3" xfId="31520"/>
    <cellStyle name="20 % - Markeringsfarve6 2 8 3 3" xfId="15161"/>
    <cellStyle name="20 % - Markeringsfarve6 2 8 3 4" xfId="26519"/>
    <cellStyle name="20 % - Markeringsfarve6 2 8 4" xfId="6016"/>
    <cellStyle name="20 % - Markeringsfarve6 2 8 4 2" xfId="16824"/>
    <cellStyle name="20 % - Markeringsfarve6 2 8 4 3" xfId="28198"/>
    <cellStyle name="20 % - Markeringsfarve6 2 8 5" xfId="11839"/>
    <cellStyle name="20 % - Markeringsfarve6 2 8 6" xfId="23197"/>
    <cellStyle name="20 % - Markeringsfarve6 2 9" xfId="1858"/>
    <cellStyle name="20 % - Markeringsfarve6 2 9 2" xfId="6849"/>
    <cellStyle name="20 % - Markeringsfarve6 2 9 2 2" xfId="17657"/>
    <cellStyle name="20 % - Markeringsfarve6 2 9 2 3" xfId="29031"/>
    <cellStyle name="20 % - Markeringsfarve6 2 9 3" xfId="12672"/>
    <cellStyle name="20 % - Markeringsfarve6 2 9 4" xfId="24030"/>
    <cellStyle name="20 % - Markeringsfarve6 20" xfId="33706"/>
    <cellStyle name="20 % - Markeringsfarve6 3" xfId="102"/>
    <cellStyle name="20 % - Markeringsfarve6 3 10" xfId="3545"/>
    <cellStyle name="20 % - Markeringsfarve6 3 10 2" xfId="8530"/>
    <cellStyle name="20 % - Markeringsfarve6 3 10 2 2" xfId="19337"/>
    <cellStyle name="20 % - Markeringsfarve6 3 10 2 3" xfId="30711"/>
    <cellStyle name="20 % - Markeringsfarve6 3 10 3" xfId="14352"/>
    <cellStyle name="20 % - Markeringsfarve6 3 10 4" xfId="25710"/>
    <cellStyle name="20 % - Markeringsfarve6 3 11" xfId="5206"/>
    <cellStyle name="20 % - Markeringsfarve6 3 11 2" xfId="16015"/>
    <cellStyle name="20 % - Markeringsfarve6 3 11 3" xfId="27389"/>
    <cellStyle name="20 % - Markeringsfarve6 3 12" xfId="10190"/>
    <cellStyle name="20 % - Markeringsfarve6 3 12 2" xfId="20997"/>
    <cellStyle name="20 % - Markeringsfarve6 3 12 3" xfId="32371"/>
    <cellStyle name="20 % - Markeringsfarve6 3 13" xfId="11024"/>
    <cellStyle name="20 % - Markeringsfarve6 3 14" xfId="21831"/>
    <cellStyle name="20 % - Markeringsfarve6 3 15" xfId="22384"/>
    <cellStyle name="20 % - Markeringsfarve6 3 16" xfId="33204"/>
    <cellStyle name="20 % - Markeringsfarve6 3 17" xfId="33478"/>
    <cellStyle name="20 % - Markeringsfarve6 3 18" xfId="33749"/>
    <cellStyle name="20 % - Markeringsfarve6 3 2" xfId="162"/>
    <cellStyle name="20 % - Markeringsfarve6 3 2 10" xfId="21885"/>
    <cellStyle name="20 % - Markeringsfarve6 3 2 11" xfId="22438"/>
    <cellStyle name="20 % - Markeringsfarve6 3 2 12" xfId="33258"/>
    <cellStyle name="20 % - Markeringsfarve6 3 2 13" xfId="33533"/>
    <cellStyle name="20 % - Markeringsfarve6 3 2 14" xfId="33804"/>
    <cellStyle name="20 % - Markeringsfarve6 3 2 2" xfId="537"/>
    <cellStyle name="20 % - Markeringsfarve6 3 2 2 2" xfId="1374"/>
    <cellStyle name="20 % - Markeringsfarve6 3 2 2 2 2" xfId="3042"/>
    <cellStyle name="20 % - Markeringsfarve6 3 2 2 2 2 2" xfId="8030"/>
    <cellStyle name="20 % - Markeringsfarve6 3 2 2 2 2 2 2" xfId="18837"/>
    <cellStyle name="20 % - Markeringsfarve6 3 2 2 2 2 2 3" xfId="30211"/>
    <cellStyle name="20 % - Markeringsfarve6 3 2 2 2 2 3" xfId="13852"/>
    <cellStyle name="20 % - Markeringsfarve6 3 2 2 2 2 4" xfId="25210"/>
    <cellStyle name="20 % - Markeringsfarve6 3 2 2 2 3" xfId="4706"/>
    <cellStyle name="20 % - Markeringsfarve6 3 2 2 2 3 2" xfId="9691"/>
    <cellStyle name="20 % - Markeringsfarve6 3 2 2 2 3 2 2" xfId="20498"/>
    <cellStyle name="20 % - Markeringsfarve6 3 2 2 2 3 2 3" xfId="31872"/>
    <cellStyle name="20 % - Markeringsfarve6 3 2 2 2 3 3" xfId="15513"/>
    <cellStyle name="20 % - Markeringsfarve6 3 2 2 2 3 4" xfId="26871"/>
    <cellStyle name="20 % - Markeringsfarve6 3 2 2 2 4" xfId="6368"/>
    <cellStyle name="20 % - Markeringsfarve6 3 2 2 2 4 2" xfId="17176"/>
    <cellStyle name="20 % - Markeringsfarve6 3 2 2 2 4 3" xfId="28550"/>
    <cellStyle name="20 % - Markeringsfarve6 3 2 2 2 5" xfId="12191"/>
    <cellStyle name="20 % - Markeringsfarve6 3 2 2 2 6" xfId="23549"/>
    <cellStyle name="20 % - Markeringsfarve6 3 2 2 3" xfId="2211"/>
    <cellStyle name="20 % - Markeringsfarve6 3 2 2 3 2" xfId="7199"/>
    <cellStyle name="20 % - Markeringsfarve6 3 2 2 3 2 2" xfId="18006"/>
    <cellStyle name="20 % - Markeringsfarve6 3 2 2 3 2 3" xfId="29380"/>
    <cellStyle name="20 % - Markeringsfarve6 3 2 2 3 3" xfId="13021"/>
    <cellStyle name="20 % - Markeringsfarve6 3 2 2 3 4" xfId="24379"/>
    <cellStyle name="20 % - Markeringsfarve6 3 2 2 4" xfId="3875"/>
    <cellStyle name="20 % - Markeringsfarve6 3 2 2 4 2" xfId="8860"/>
    <cellStyle name="20 % - Markeringsfarve6 3 2 2 4 2 2" xfId="19667"/>
    <cellStyle name="20 % - Markeringsfarve6 3 2 2 4 2 3" xfId="31041"/>
    <cellStyle name="20 % - Markeringsfarve6 3 2 2 4 3" xfId="14682"/>
    <cellStyle name="20 % - Markeringsfarve6 3 2 2 4 4" xfId="26040"/>
    <cellStyle name="20 % - Markeringsfarve6 3 2 2 5" xfId="5537"/>
    <cellStyle name="20 % - Markeringsfarve6 3 2 2 5 2" xfId="16345"/>
    <cellStyle name="20 % - Markeringsfarve6 3 2 2 5 3" xfId="27719"/>
    <cellStyle name="20 % - Markeringsfarve6 3 2 2 6" xfId="10524"/>
    <cellStyle name="20 % - Markeringsfarve6 3 2 2 6 2" xfId="21331"/>
    <cellStyle name="20 % - Markeringsfarve6 3 2 2 6 3" xfId="32705"/>
    <cellStyle name="20 % - Markeringsfarve6 3 2 2 7" xfId="11358"/>
    <cellStyle name="20 % - Markeringsfarve6 3 2 2 8" xfId="22164"/>
    <cellStyle name="20 % - Markeringsfarve6 3 2 2 9" xfId="22718"/>
    <cellStyle name="20 % - Markeringsfarve6 3 2 3" xfId="814"/>
    <cellStyle name="20 % - Markeringsfarve6 3 2 3 2" xfId="1648"/>
    <cellStyle name="20 % - Markeringsfarve6 3 2 3 2 2" xfId="3316"/>
    <cellStyle name="20 % - Markeringsfarve6 3 2 3 2 2 2" xfId="8304"/>
    <cellStyle name="20 % - Markeringsfarve6 3 2 3 2 2 2 2" xfId="19111"/>
    <cellStyle name="20 % - Markeringsfarve6 3 2 3 2 2 2 3" xfId="30485"/>
    <cellStyle name="20 % - Markeringsfarve6 3 2 3 2 2 3" xfId="14126"/>
    <cellStyle name="20 % - Markeringsfarve6 3 2 3 2 2 4" xfId="25484"/>
    <cellStyle name="20 % - Markeringsfarve6 3 2 3 2 3" xfId="4980"/>
    <cellStyle name="20 % - Markeringsfarve6 3 2 3 2 3 2" xfId="9965"/>
    <cellStyle name="20 % - Markeringsfarve6 3 2 3 2 3 2 2" xfId="20772"/>
    <cellStyle name="20 % - Markeringsfarve6 3 2 3 2 3 2 3" xfId="32146"/>
    <cellStyle name="20 % - Markeringsfarve6 3 2 3 2 3 3" xfId="15787"/>
    <cellStyle name="20 % - Markeringsfarve6 3 2 3 2 3 4" xfId="27145"/>
    <cellStyle name="20 % - Markeringsfarve6 3 2 3 2 4" xfId="6642"/>
    <cellStyle name="20 % - Markeringsfarve6 3 2 3 2 4 2" xfId="17450"/>
    <cellStyle name="20 % - Markeringsfarve6 3 2 3 2 4 3" xfId="28824"/>
    <cellStyle name="20 % - Markeringsfarve6 3 2 3 2 5" xfId="12465"/>
    <cellStyle name="20 % - Markeringsfarve6 3 2 3 2 6" xfId="23823"/>
    <cellStyle name="20 % - Markeringsfarve6 3 2 3 3" xfId="2485"/>
    <cellStyle name="20 % - Markeringsfarve6 3 2 3 3 2" xfId="7473"/>
    <cellStyle name="20 % - Markeringsfarve6 3 2 3 3 2 2" xfId="18280"/>
    <cellStyle name="20 % - Markeringsfarve6 3 2 3 3 2 3" xfId="29654"/>
    <cellStyle name="20 % - Markeringsfarve6 3 2 3 3 3" xfId="13295"/>
    <cellStyle name="20 % - Markeringsfarve6 3 2 3 3 4" xfId="24653"/>
    <cellStyle name="20 % - Markeringsfarve6 3 2 3 4" xfId="4149"/>
    <cellStyle name="20 % - Markeringsfarve6 3 2 3 4 2" xfId="9134"/>
    <cellStyle name="20 % - Markeringsfarve6 3 2 3 4 2 2" xfId="19941"/>
    <cellStyle name="20 % - Markeringsfarve6 3 2 3 4 2 3" xfId="31315"/>
    <cellStyle name="20 % - Markeringsfarve6 3 2 3 4 3" xfId="14956"/>
    <cellStyle name="20 % - Markeringsfarve6 3 2 3 4 4" xfId="26314"/>
    <cellStyle name="20 % - Markeringsfarve6 3 2 3 5" xfId="5811"/>
    <cellStyle name="20 % - Markeringsfarve6 3 2 3 5 2" xfId="16619"/>
    <cellStyle name="20 % - Markeringsfarve6 3 2 3 5 3" xfId="27993"/>
    <cellStyle name="20 % - Markeringsfarve6 3 2 3 6" xfId="10798"/>
    <cellStyle name="20 % - Markeringsfarve6 3 2 3 6 2" xfId="21605"/>
    <cellStyle name="20 % - Markeringsfarve6 3 2 3 6 3" xfId="32979"/>
    <cellStyle name="20 % - Markeringsfarve6 3 2 3 7" xfId="11633"/>
    <cellStyle name="20 % - Markeringsfarve6 3 2 3 8" xfId="22992"/>
    <cellStyle name="20 % - Markeringsfarve6 3 2 4" xfId="1095"/>
    <cellStyle name="20 % - Markeringsfarve6 3 2 4 2" xfId="2763"/>
    <cellStyle name="20 % - Markeringsfarve6 3 2 4 2 2" xfId="7751"/>
    <cellStyle name="20 % - Markeringsfarve6 3 2 4 2 2 2" xfId="18558"/>
    <cellStyle name="20 % - Markeringsfarve6 3 2 4 2 2 3" xfId="29932"/>
    <cellStyle name="20 % - Markeringsfarve6 3 2 4 2 3" xfId="13573"/>
    <cellStyle name="20 % - Markeringsfarve6 3 2 4 2 4" xfId="24931"/>
    <cellStyle name="20 % - Markeringsfarve6 3 2 4 3" xfId="4427"/>
    <cellStyle name="20 % - Markeringsfarve6 3 2 4 3 2" xfId="9412"/>
    <cellStyle name="20 % - Markeringsfarve6 3 2 4 3 2 2" xfId="20219"/>
    <cellStyle name="20 % - Markeringsfarve6 3 2 4 3 2 3" xfId="31593"/>
    <cellStyle name="20 % - Markeringsfarve6 3 2 4 3 3" xfId="15234"/>
    <cellStyle name="20 % - Markeringsfarve6 3 2 4 3 4" xfId="26592"/>
    <cellStyle name="20 % - Markeringsfarve6 3 2 4 4" xfId="6089"/>
    <cellStyle name="20 % - Markeringsfarve6 3 2 4 4 2" xfId="16897"/>
    <cellStyle name="20 % - Markeringsfarve6 3 2 4 4 3" xfId="28271"/>
    <cellStyle name="20 % - Markeringsfarve6 3 2 4 5" xfId="11912"/>
    <cellStyle name="20 % - Markeringsfarve6 3 2 4 6" xfId="23270"/>
    <cellStyle name="20 % - Markeringsfarve6 3 2 5" xfId="1933"/>
    <cellStyle name="20 % - Markeringsfarve6 3 2 5 2" xfId="6921"/>
    <cellStyle name="20 % - Markeringsfarve6 3 2 5 2 2" xfId="17729"/>
    <cellStyle name="20 % - Markeringsfarve6 3 2 5 2 3" xfId="29103"/>
    <cellStyle name="20 % - Markeringsfarve6 3 2 5 3" xfId="12744"/>
    <cellStyle name="20 % - Markeringsfarve6 3 2 5 4" xfId="24102"/>
    <cellStyle name="20 % - Markeringsfarve6 3 2 6" xfId="3598"/>
    <cellStyle name="20 % - Markeringsfarve6 3 2 6 2" xfId="8583"/>
    <cellStyle name="20 % - Markeringsfarve6 3 2 6 2 2" xfId="19390"/>
    <cellStyle name="20 % - Markeringsfarve6 3 2 6 2 3" xfId="30764"/>
    <cellStyle name="20 % - Markeringsfarve6 3 2 6 3" xfId="14405"/>
    <cellStyle name="20 % - Markeringsfarve6 3 2 6 4" xfId="25763"/>
    <cellStyle name="20 % - Markeringsfarve6 3 2 7" xfId="5259"/>
    <cellStyle name="20 % - Markeringsfarve6 3 2 7 2" xfId="16068"/>
    <cellStyle name="20 % - Markeringsfarve6 3 2 7 3" xfId="27442"/>
    <cellStyle name="20 % - Markeringsfarve6 3 2 8" xfId="10244"/>
    <cellStyle name="20 % - Markeringsfarve6 3 2 8 2" xfId="21051"/>
    <cellStyle name="20 % - Markeringsfarve6 3 2 8 3" xfId="32425"/>
    <cellStyle name="20 % - Markeringsfarve6 3 2 9" xfId="11078"/>
    <cellStyle name="20 % - Markeringsfarve6 3 3" xfId="217"/>
    <cellStyle name="20 % - Markeringsfarve6 3 3 10" xfId="21939"/>
    <cellStyle name="20 % - Markeringsfarve6 3 3 11" xfId="22492"/>
    <cellStyle name="20 % - Markeringsfarve6 3 3 12" xfId="33312"/>
    <cellStyle name="20 % - Markeringsfarve6 3 3 13" xfId="33587"/>
    <cellStyle name="20 % - Markeringsfarve6 3 3 14" xfId="33858"/>
    <cellStyle name="20 % - Markeringsfarve6 3 3 2" xfId="591"/>
    <cellStyle name="20 % - Markeringsfarve6 3 3 2 2" xfId="1428"/>
    <cellStyle name="20 % - Markeringsfarve6 3 3 2 2 2" xfId="3096"/>
    <cellStyle name="20 % - Markeringsfarve6 3 3 2 2 2 2" xfId="8084"/>
    <cellStyle name="20 % - Markeringsfarve6 3 3 2 2 2 2 2" xfId="18891"/>
    <cellStyle name="20 % - Markeringsfarve6 3 3 2 2 2 2 3" xfId="30265"/>
    <cellStyle name="20 % - Markeringsfarve6 3 3 2 2 2 3" xfId="13906"/>
    <cellStyle name="20 % - Markeringsfarve6 3 3 2 2 2 4" xfId="25264"/>
    <cellStyle name="20 % - Markeringsfarve6 3 3 2 2 3" xfId="4760"/>
    <cellStyle name="20 % - Markeringsfarve6 3 3 2 2 3 2" xfId="9745"/>
    <cellStyle name="20 % - Markeringsfarve6 3 3 2 2 3 2 2" xfId="20552"/>
    <cellStyle name="20 % - Markeringsfarve6 3 3 2 2 3 2 3" xfId="31926"/>
    <cellStyle name="20 % - Markeringsfarve6 3 3 2 2 3 3" xfId="15567"/>
    <cellStyle name="20 % - Markeringsfarve6 3 3 2 2 3 4" xfId="26925"/>
    <cellStyle name="20 % - Markeringsfarve6 3 3 2 2 4" xfId="6422"/>
    <cellStyle name="20 % - Markeringsfarve6 3 3 2 2 4 2" xfId="17230"/>
    <cellStyle name="20 % - Markeringsfarve6 3 3 2 2 4 3" xfId="28604"/>
    <cellStyle name="20 % - Markeringsfarve6 3 3 2 2 5" xfId="12245"/>
    <cellStyle name="20 % - Markeringsfarve6 3 3 2 2 6" xfId="23603"/>
    <cellStyle name="20 % - Markeringsfarve6 3 3 2 3" xfId="2265"/>
    <cellStyle name="20 % - Markeringsfarve6 3 3 2 3 2" xfId="7253"/>
    <cellStyle name="20 % - Markeringsfarve6 3 3 2 3 2 2" xfId="18060"/>
    <cellStyle name="20 % - Markeringsfarve6 3 3 2 3 2 3" xfId="29434"/>
    <cellStyle name="20 % - Markeringsfarve6 3 3 2 3 3" xfId="13075"/>
    <cellStyle name="20 % - Markeringsfarve6 3 3 2 3 4" xfId="24433"/>
    <cellStyle name="20 % - Markeringsfarve6 3 3 2 4" xfId="3929"/>
    <cellStyle name="20 % - Markeringsfarve6 3 3 2 4 2" xfId="8914"/>
    <cellStyle name="20 % - Markeringsfarve6 3 3 2 4 2 2" xfId="19721"/>
    <cellStyle name="20 % - Markeringsfarve6 3 3 2 4 2 3" xfId="31095"/>
    <cellStyle name="20 % - Markeringsfarve6 3 3 2 4 3" xfId="14736"/>
    <cellStyle name="20 % - Markeringsfarve6 3 3 2 4 4" xfId="26094"/>
    <cellStyle name="20 % - Markeringsfarve6 3 3 2 5" xfId="5591"/>
    <cellStyle name="20 % - Markeringsfarve6 3 3 2 5 2" xfId="16399"/>
    <cellStyle name="20 % - Markeringsfarve6 3 3 2 5 3" xfId="27773"/>
    <cellStyle name="20 % - Markeringsfarve6 3 3 2 6" xfId="10578"/>
    <cellStyle name="20 % - Markeringsfarve6 3 3 2 6 2" xfId="21385"/>
    <cellStyle name="20 % - Markeringsfarve6 3 3 2 6 3" xfId="32759"/>
    <cellStyle name="20 % - Markeringsfarve6 3 3 2 7" xfId="11412"/>
    <cellStyle name="20 % - Markeringsfarve6 3 3 2 8" xfId="22218"/>
    <cellStyle name="20 % - Markeringsfarve6 3 3 2 9" xfId="22772"/>
    <cellStyle name="20 % - Markeringsfarve6 3 3 3" xfId="868"/>
    <cellStyle name="20 % - Markeringsfarve6 3 3 3 2" xfId="1702"/>
    <cellStyle name="20 % - Markeringsfarve6 3 3 3 2 2" xfId="3370"/>
    <cellStyle name="20 % - Markeringsfarve6 3 3 3 2 2 2" xfId="8358"/>
    <cellStyle name="20 % - Markeringsfarve6 3 3 3 2 2 2 2" xfId="19165"/>
    <cellStyle name="20 % - Markeringsfarve6 3 3 3 2 2 2 3" xfId="30539"/>
    <cellStyle name="20 % - Markeringsfarve6 3 3 3 2 2 3" xfId="14180"/>
    <cellStyle name="20 % - Markeringsfarve6 3 3 3 2 2 4" xfId="25538"/>
    <cellStyle name="20 % - Markeringsfarve6 3 3 3 2 3" xfId="5034"/>
    <cellStyle name="20 % - Markeringsfarve6 3 3 3 2 3 2" xfId="10019"/>
    <cellStyle name="20 % - Markeringsfarve6 3 3 3 2 3 2 2" xfId="20826"/>
    <cellStyle name="20 % - Markeringsfarve6 3 3 3 2 3 2 3" xfId="32200"/>
    <cellStyle name="20 % - Markeringsfarve6 3 3 3 2 3 3" xfId="15841"/>
    <cellStyle name="20 % - Markeringsfarve6 3 3 3 2 3 4" xfId="27199"/>
    <cellStyle name="20 % - Markeringsfarve6 3 3 3 2 4" xfId="6696"/>
    <cellStyle name="20 % - Markeringsfarve6 3 3 3 2 4 2" xfId="17504"/>
    <cellStyle name="20 % - Markeringsfarve6 3 3 3 2 4 3" xfId="28878"/>
    <cellStyle name="20 % - Markeringsfarve6 3 3 3 2 5" xfId="12519"/>
    <cellStyle name="20 % - Markeringsfarve6 3 3 3 2 6" xfId="23877"/>
    <cellStyle name="20 % - Markeringsfarve6 3 3 3 3" xfId="2539"/>
    <cellStyle name="20 % - Markeringsfarve6 3 3 3 3 2" xfId="7527"/>
    <cellStyle name="20 % - Markeringsfarve6 3 3 3 3 2 2" xfId="18334"/>
    <cellStyle name="20 % - Markeringsfarve6 3 3 3 3 2 3" xfId="29708"/>
    <cellStyle name="20 % - Markeringsfarve6 3 3 3 3 3" xfId="13349"/>
    <cellStyle name="20 % - Markeringsfarve6 3 3 3 3 4" xfId="24707"/>
    <cellStyle name="20 % - Markeringsfarve6 3 3 3 4" xfId="4203"/>
    <cellStyle name="20 % - Markeringsfarve6 3 3 3 4 2" xfId="9188"/>
    <cellStyle name="20 % - Markeringsfarve6 3 3 3 4 2 2" xfId="19995"/>
    <cellStyle name="20 % - Markeringsfarve6 3 3 3 4 2 3" xfId="31369"/>
    <cellStyle name="20 % - Markeringsfarve6 3 3 3 4 3" xfId="15010"/>
    <cellStyle name="20 % - Markeringsfarve6 3 3 3 4 4" xfId="26368"/>
    <cellStyle name="20 % - Markeringsfarve6 3 3 3 5" xfId="5865"/>
    <cellStyle name="20 % - Markeringsfarve6 3 3 3 5 2" xfId="16673"/>
    <cellStyle name="20 % - Markeringsfarve6 3 3 3 5 3" xfId="28047"/>
    <cellStyle name="20 % - Markeringsfarve6 3 3 3 6" xfId="10852"/>
    <cellStyle name="20 % - Markeringsfarve6 3 3 3 6 2" xfId="21659"/>
    <cellStyle name="20 % - Markeringsfarve6 3 3 3 6 3" xfId="33033"/>
    <cellStyle name="20 % - Markeringsfarve6 3 3 3 7" xfId="11687"/>
    <cellStyle name="20 % - Markeringsfarve6 3 3 3 8" xfId="23046"/>
    <cellStyle name="20 % - Markeringsfarve6 3 3 4" xfId="1149"/>
    <cellStyle name="20 % - Markeringsfarve6 3 3 4 2" xfId="2817"/>
    <cellStyle name="20 % - Markeringsfarve6 3 3 4 2 2" xfId="7805"/>
    <cellStyle name="20 % - Markeringsfarve6 3 3 4 2 2 2" xfId="18612"/>
    <cellStyle name="20 % - Markeringsfarve6 3 3 4 2 2 3" xfId="29986"/>
    <cellStyle name="20 % - Markeringsfarve6 3 3 4 2 3" xfId="13627"/>
    <cellStyle name="20 % - Markeringsfarve6 3 3 4 2 4" xfId="24985"/>
    <cellStyle name="20 % - Markeringsfarve6 3 3 4 3" xfId="4481"/>
    <cellStyle name="20 % - Markeringsfarve6 3 3 4 3 2" xfId="9466"/>
    <cellStyle name="20 % - Markeringsfarve6 3 3 4 3 2 2" xfId="20273"/>
    <cellStyle name="20 % - Markeringsfarve6 3 3 4 3 2 3" xfId="31647"/>
    <cellStyle name="20 % - Markeringsfarve6 3 3 4 3 3" xfId="15288"/>
    <cellStyle name="20 % - Markeringsfarve6 3 3 4 3 4" xfId="26646"/>
    <cellStyle name="20 % - Markeringsfarve6 3 3 4 4" xfId="6143"/>
    <cellStyle name="20 % - Markeringsfarve6 3 3 4 4 2" xfId="16951"/>
    <cellStyle name="20 % - Markeringsfarve6 3 3 4 4 3" xfId="28325"/>
    <cellStyle name="20 % - Markeringsfarve6 3 3 4 5" xfId="11966"/>
    <cellStyle name="20 % - Markeringsfarve6 3 3 4 6" xfId="23324"/>
    <cellStyle name="20 % - Markeringsfarve6 3 3 5" xfId="1987"/>
    <cellStyle name="20 % - Markeringsfarve6 3 3 5 2" xfId="6975"/>
    <cellStyle name="20 % - Markeringsfarve6 3 3 5 2 2" xfId="17783"/>
    <cellStyle name="20 % - Markeringsfarve6 3 3 5 2 3" xfId="29157"/>
    <cellStyle name="20 % - Markeringsfarve6 3 3 5 3" xfId="12798"/>
    <cellStyle name="20 % - Markeringsfarve6 3 3 5 4" xfId="24156"/>
    <cellStyle name="20 % - Markeringsfarve6 3 3 6" xfId="3652"/>
    <cellStyle name="20 % - Markeringsfarve6 3 3 6 2" xfId="8637"/>
    <cellStyle name="20 % - Markeringsfarve6 3 3 6 2 2" xfId="19444"/>
    <cellStyle name="20 % - Markeringsfarve6 3 3 6 2 3" xfId="30818"/>
    <cellStyle name="20 % - Markeringsfarve6 3 3 6 3" xfId="14459"/>
    <cellStyle name="20 % - Markeringsfarve6 3 3 6 4" xfId="25817"/>
    <cellStyle name="20 % - Markeringsfarve6 3 3 7" xfId="5313"/>
    <cellStyle name="20 % - Markeringsfarve6 3 3 7 2" xfId="16122"/>
    <cellStyle name="20 % - Markeringsfarve6 3 3 7 3" xfId="27496"/>
    <cellStyle name="20 % - Markeringsfarve6 3 3 8" xfId="10298"/>
    <cellStyle name="20 % - Markeringsfarve6 3 3 8 2" xfId="21105"/>
    <cellStyle name="20 % - Markeringsfarve6 3 3 8 3" xfId="32479"/>
    <cellStyle name="20 % - Markeringsfarve6 3 3 9" xfId="11132"/>
    <cellStyle name="20 % - Markeringsfarve6 3 4" xfId="272"/>
    <cellStyle name="20 % - Markeringsfarve6 3 4 10" xfId="21994"/>
    <cellStyle name="20 % - Markeringsfarve6 3 4 11" xfId="22547"/>
    <cellStyle name="20 % - Markeringsfarve6 3 4 12" xfId="33367"/>
    <cellStyle name="20 % - Markeringsfarve6 3 4 13" xfId="33642"/>
    <cellStyle name="20 % - Markeringsfarve6 3 4 14" xfId="33913"/>
    <cellStyle name="20 % - Markeringsfarve6 3 4 2" xfId="646"/>
    <cellStyle name="20 % - Markeringsfarve6 3 4 2 2" xfId="1483"/>
    <cellStyle name="20 % - Markeringsfarve6 3 4 2 2 2" xfId="3151"/>
    <cellStyle name="20 % - Markeringsfarve6 3 4 2 2 2 2" xfId="8139"/>
    <cellStyle name="20 % - Markeringsfarve6 3 4 2 2 2 2 2" xfId="18946"/>
    <cellStyle name="20 % - Markeringsfarve6 3 4 2 2 2 2 3" xfId="30320"/>
    <cellStyle name="20 % - Markeringsfarve6 3 4 2 2 2 3" xfId="13961"/>
    <cellStyle name="20 % - Markeringsfarve6 3 4 2 2 2 4" xfId="25319"/>
    <cellStyle name="20 % - Markeringsfarve6 3 4 2 2 3" xfId="4815"/>
    <cellStyle name="20 % - Markeringsfarve6 3 4 2 2 3 2" xfId="9800"/>
    <cellStyle name="20 % - Markeringsfarve6 3 4 2 2 3 2 2" xfId="20607"/>
    <cellStyle name="20 % - Markeringsfarve6 3 4 2 2 3 2 3" xfId="31981"/>
    <cellStyle name="20 % - Markeringsfarve6 3 4 2 2 3 3" xfId="15622"/>
    <cellStyle name="20 % - Markeringsfarve6 3 4 2 2 3 4" xfId="26980"/>
    <cellStyle name="20 % - Markeringsfarve6 3 4 2 2 4" xfId="6477"/>
    <cellStyle name="20 % - Markeringsfarve6 3 4 2 2 4 2" xfId="17285"/>
    <cellStyle name="20 % - Markeringsfarve6 3 4 2 2 4 3" xfId="28659"/>
    <cellStyle name="20 % - Markeringsfarve6 3 4 2 2 5" xfId="12300"/>
    <cellStyle name="20 % - Markeringsfarve6 3 4 2 2 6" xfId="23658"/>
    <cellStyle name="20 % - Markeringsfarve6 3 4 2 3" xfId="2320"/>
    <cellStyle name="20 % - Markeringsfarve6 3 4 2 3 2" xfId="7308"/>
    <cellStyle name="20 % - Markeringsfarve6 3 4 2 3 2 2" xfId="18115"/>
    <cellStyle name="20 % - Markeringsfarve6 3 4 2 3 2 3" xfId="29489"/>
    <cellStyle name="20 % - Markeringsfarve6 3 4 2 3 3" xfId="13130"/>
    <cellStyle name="20 % - Markeringsfarve6 3 4 2 3 4" xfId="24488"/>
    <cellStyle name="20 % - Markeringsfarve6 3 4 2 4" xfId="3984"/>
    <cellStyle name="20 % - Markeringsfarve6 3 4 2 4 2" xfId="8969"/>
    <cellStyle name="20 % - Markeringsfarve6 3 4 2 4 2 2" xfId="19776"/>
    <cellStyle name="20 % - Markeringsfarve6 3 4 2 4 2 3" xfId="31150"/>
    <cellStyle name="20 % - Markeringsfarve6 3 4 2 4 3" xfId="14791"/>
    <cellStyle name="20 % - Markeringsfarve6 3 4 2 4 4" xfId="26149"/>
    <cellStyle name="20 % - Markeringsfarve6 3 4 2 5" xfId="5646"/>
    <cellStyle name="20 % - Markeringsfarve6 3 4 2 5 2" xfId="16454"/>
    <cellStyle name="20 % - Markeringsfarve6 3 4 2 5 3" xfId="27828"/>
    <cellStyle name="20 % - Markeringsfarve6 3 4 2 6" xfId="10633"/>
    <cellStyle name="20 % - Markeringsfarve6 3 4 2 6 2" xfId="21440"/>
    <cellStyle name="20 % - Markeringsfarve6 3 4 2 6 3" xfId="32814"/>
    <cellStyle name="20 % - Markeringsfarve6 3 4 2 7" xfId="11467"/>
    <cellStyle name="20 % - Markeringsfarve6 3 4 2 8" xfId="22273"/>
    <cellStyle name="20 % - Markeringsfarve6 3 4 2 9" xfId="22827"/>
    <cellStyle name="20 % - Markeringsfarve6 3 4 3" xfId="923"/>
    <cellStyle name="20 % - Markeringsfarve6 3 4 3 2" xfId="1757"/>
    <cellStyle name="20 % - Markeringsfarve6 3 4 3 2 2" xfId="3425"/>
    <cellStyle name="20 % - Markeringsfarve6 3 4 3 2 2 2" xfId="8413"/>
    <cellStyle name="20 % - Markeringsfarve6 3 4 3 2 2 2 2" xfId="19220"/>
    <cellStyle name="20 % - Markeringsfarve6 3 4 3 2 2 2 3" xfId="30594"/>
    <cellStyle name="20 % - Markeringsfarve6 3 4 3 2 2 3" xfId="14235"/>
    <cellStyle name="20 % - Markeringsfarve6 3 4 3 2 2 4" xfId="25593"/>
    <cellStyle name="20 % - Markeringsfarve6 3 4 3 2 3" xfId="5089"/>
    <cellStyle name="20 % - Markeringsfarve6 3 4 3 2 3 2" xfId="10074"/>
    <cellStyle name="20 % - Markeringsfarve6 3 4 3 2 3 2 2" xfId="20881"/>
    <cellStyle name="20 % - Markeringsfarve6 3 4 3 2 3 2 3" xfId="32255"/>
    <cellStyle name="20 % - Markeringsfarve6 3 4 3 2 3 3" xfId="15896"/>
    <cellStyle name="20 % - Markeringsfarve6 3 4 3 2 3 4" xfId="27254"/>
    <cellStyle name="20 % - Markeringsfarve6 3 4 3 2 4" xfId="6751"/>
    <cellStyle name="20 % - Markeringsfarve6 3 4 3 2 4 2" xfId="17559"/>
    <cellStyle name="20 % - Markeringsfarve6 3 4 3 2 4 3" xfId="28933"/>
    <cellStyle name="20 % - Markeringsfarve6 3 4 3 2 5" xfId="12574"/>
    <cellStyle name="20 % - Markeringsfarve6 3 4 3 2 6" xfId="23932"/>
    <cellStyle name="20 % - Markeringsfarve6 3 4 3 3" xfId="2594"/>
    <cellStyle name="20 % - Markeringsfarve6 3 4 3 3 2" xfId="7582"/>
    <cellStyle name="20 % - Markeringsfarve6 3 4 3 3 2 2" xfId="18389"/>
    <cellStyle name="20 % - Markeringsfarve6 3 4 3 3 2 3" xfId="29763"/>
    <cellStyle name="20 % - Markeringsfarve6 3 4 3 3 3" xfId="13404"/>
    <cellStyle name="20 % - Markeringsfarve6 3 4 3 3 4" xfId="24762"/>
    <cellStyle name="20 % - Markeringsfarve6 3 4 3 4" xfId="4258"/>
    <cellStyle name="20 % - Markeringsfarve6 3 4 3 4 2" xfId="9243"/>
    <cellStyle name="20 % - Markeringsfarve6 3 4 3 4 2 2" xfId="20050"/>
    <cellStyle name="20 % - Markeringsfarve6 3 4 3 4 2 3" xfId="31424"/>
    <cellStyle name="20 % - Markeringsfarve6 3 4 3 4 3" xfId="15065"/>
    <cellStyle name="20 % - Markeringsfarve6 3 4 3 4 4" xfId="26423"/>
    <cellStyle name="20 % - Markeringsfarve6 3 4 3 5" xfId="5920"/>
    <cellStyle name="20 % - Markeringsfarve6 3 4 3 5 2" xfId="16728"/>
    <cellStyle name="20 % - Markeringsfarve6 3 4 3 5 3" xfId="28102"/>
    <cellStyle name="20 % - Markeringsfarve6 3 4 3 6" xfId="10907"/>
    <cellStyle name="20 % - Markeringsfarve6 3 4 3 6 2" xfId="21714"/>
    <cellStyle name="20 % - Markeringsfarve6 3 4 3 6 3" xfId="33088"/>
    <cellStyle name="20 % - Markeringsfarve6 3 4 3 7" xfId="11742"/>
    <cellStyle name="20 % - Markeringsfarve6 3 4 3 8" xfId="23101"/>
    <cellStyle name="20 % - Markeringsfarve6 3 4 4" xfId="1204"/>
    <cellStyle name="20 % - Markeringsfarve6 3 4 4 2" xfId="2872"/>
    <cellStyle name="20 % - Markeringsfarve6 3 4 4 2 2" xfId="7860"/>
    <cellStyle name="20 % - Markeringsfarve6 3 4 4 2 2 2" xfId="18667"/>
    <cellStyle name="20 % - Markeringsfarve6 3 4 4 2 2 3" xfId="30041"/>
    <cellStyle name="20 % - Markeringsfarve6 3 4 4 2 3" xfId="13682"/>
    <cellStyle name="20 % - Markeringsfarve6 3 4 4 2 4" xfId="25040"/>
    <cellStyle name="20 % - Markeringsfarve6 3 4 4 3" xfId="4536"/>
    <cellStyle name="20 % - Markeringsfarve6 3 4 4 3 2" xfId="9521"/>
    <cellStyle name="20 % - Markeringsfarve6 3 4 4 3 2 2" xfId="20328"/>
    <cellStyle name="20 % - Markeringsfarve6 3 4 4 3 2 3" xfId="31702"/>
    <cellStyle name="20 % - Markeringsfarve6 3 4 4 3 3" xfId="15343"/>
    <cellStyle name="20 % - Markeringsfarve6 3 4 4 3 4" xfId="26701"/>
    <cellStyle name="20 % - Markeringsfarve6 3 4 4 4" xfId="6198"/>
    <cellStyle name="20 % - Markeringsfarve6 3 4 4 4 2" xfId="17006"/>
    <cellStyle name="20 % - Markeringsfarve6 3 4 4 4 3" xfId="28380"/>
    <cellStyle name="20 % - Markeringsfarve6 3 4 4 5" xfId="12021"/>
    <cellStyle name="20 % - Markeringsfarve6 3 4 4 6" xfId="23379"/>
    <cellStyle name="20 % - Markeringsfarve6 3 4 5" xfId="2042"/>
    <cellStyle name="20 % - Markeringsfarve6 3 4 5 2" xfId="7030"/>
    <cellStyle name="20 % - Markeringsfarve6 3 4 5 2 2" xfId="17838"/>
    <cellStyle name="20 % - Markeringsfarve6 3 4 5 2 3" xfId="29212"/>
    <cellStyle name="20 % - Markeringsfarve6 3 4 5 3" xfId="12853"/>
    <cellStyle name="20 % - Markeringsfarve6 3 4 5 4" xfId="24211"/>
    <cellStyle name="20 % - Markeringsfarve6 3 4 6" xfId="3707"/>
    <cellStyle name="20 % - Markeringsfarve6 3 4 6 2" xfId="8692"/>
    <cellStyle name="20 % - Markeringsfarve6 3 4 6 2 2" xfId="19499"/>
    <cellStyle name="20 % - Markeringsfarve6 3 4 6 2 3" xfId="30873"/>
    <cellStyle name="20 % - Markeringsfarve6 3 4 6 3" xfId="14514"/>
    <cellStyle name="20 % - Markeringsfarve6 3 4 6 4" xfId="25872"/>
    <cellStyle name="20 % - Markeringsfarve6 3 4 7" xfId="5368"/>
    <cellStyle name="20 % - Markeringsfarve6 3 4 7 2" xfId="16177"/>
    <cellStyle name="20 % - Markeringsfarve6 3 4 7 3" xfId="27551"/>
    <cellStyle name="20 % - Markeringsfarve6 3 4 8" xfId="10353"/>
    <cellStyle name="20 % - Markeringsfarve6 3 4 8 2" xfId="21160"/>
    <cellStyle name="20 % - Markeringsfarve6 3 4 8 3" xfId="32534"/>
    <cellStyle name="20 % - Markeringsfarve6 3 4 9" xfId="11187"/>
    <cellStyle name="20 % - Markeringsfarve6 3 5" xfId="328"/>
    <cellStyle name="20 % - Markeringsfarve6 3 5 10" xfId="22050"/>
    <cellStyle name="20 % - Markeringsfarve6 3 5 11" xfId="22603"/>
    <cellStyle name="20 % - Markeringsfarve6 3 5 12" xfId="33423"/>
    <cellStyle name="20 % - Markeringsfarve6 3 5 13" xfId="33698"/>
    <cellStyle name="20 % - Markeringsfarve6 3 5 14" xfId="33969"/>
    <cellStyle name="20 % - Markeringsfarve6 3 5 2" xfId="702"/>
    <cellStyle name="20 % - Markeringsfarve6 3 5 2 2" xfId="1539"/>
    <cellStyle name="20 % - Markeringsfarve6 3 5 2 2 2" xfId="3207"/>
    <cellStyle name="20 % - Markeringsfarve6 3 5 2 2 2 2" xfId="8195"/>
    <cellStyle name="20 % - Markeringsfarve6 3 5 2 2 2 2 2" xfId="19002"/>
    <cellStyle name="20 % - Markeringsfarve6 3 5 2 2 2 2 3" xfId="30376"/>
    <cellStyle name="20 % - Markeringsfarve6 3 5 2 2 2 3" xfId="14017"/>
    <cellStyle name="20 % - Markeringsfarve6 3 5 2 2 2 4" xfId="25375"/>
    <cellStyle name="20 % - Markeringsfarve6 3 5 2 2 3" xfId="4871"/>
    <cellStyle name="20 % - Markeringsfarve6 3 5 2 2 3 2" xfId="9856"/>
    <cellStyle name="20 % - Markeringsfarve6 3 5 2 2 3 2 2" xfId="20663"/>
    <cellStyle name="20 % - Markeringsfarve6 3 5 2 2 3 2 3" xfId="32037"/>
    <cellStyle name="20 % - Markeringsfarve6 3 5 2 2 3 3" xfId="15678"/>
    <cellStyle name="20 % - Markeringsfarve6 3 5 2 2 3 4" xfId="27036"/>
    <cellStyle name="20 % - Markeringsfarve6 3 5 2 2 4" xfId="6533"/>
    <cellStyle name="20 % - Markeringsfarve6 3 5 2 2 4 2" xfId="17341"/>
    <cellStyle name="20 % - Markeringsfarve6 3 5 2 2 4 3" xfId="28715"/>
    <cellStyle name="20 % - Markeringsfarve6 3 5 2 2 5" xfId="12356"/>
    <cellStyle name="20 % - Markeringsfarve6 3 5 2 2 6" xfId="23714"/>
    <cellStyle name="20 % - Markeringsfarve6 3 5 2 3" xfId="2376"/>
    <cellStyle name="20 % - Markeringsfarve6 3 5 2 3 2" xfId="7364"/>
    <cellStyle name="20 % - Markeringsfarve6 3 5 2 3 2 2" xfId="18171"/>
    <cellStyle name="20 % - Markeringsfarve6 3 5 2 3 2 3" xfId="29545"/>
    <cellStyle name="20 % - Markeringsfarve6 3 5 2 3 3" xfId="13186"/>
    <cellStyle name="20 % - Markeringsfarve6 3 5 2 3 4" xfId="24544"/>
    <cellStyle name="20 % - Markeringsfarve6 3 5 2 4" xfId="4040"/>
    <cellStyle name="20 % - Markeringsfarve6 3 5 2 4 2" xfId="9025"/>
    <cellStyle name="20 % - Markeringsfarve6 3 5 2 4 2 2" xfId="19832"/>
    <cellStyle name="20 % - Markeringsfarve6 3 5 2 4 2 3" xfId="31206"/>
    <cellStyle name="20 % - Markeringsfarve6 3 5 2 4 3" xfId="14847"/>
    <cellStyle name="20 % - Markeringsfarve6 3 5 2 4 4" xfId="26205"/>
    <cellStyle name="20 % - Markeringsfarve6 3 5 2 5" xfId="5702"/>
    <cellStyle name="20 % - Markeringsfarve6 3 5 2 5 2" xfId="16510"/>
    <cellStyle name="20 % - Markeringsfarve6 3 5 2 5 3" xfId="27884"/>
    <cellStyle name="20 % - Markeringsfarve6 3 5 2 6" xfId="10689"/>
    <cellStyle name="20 % - Markeringsfarve6 3 5 2 6 2" xfId="21496"/>
    <cellStyle name="20 % - Markeringsfarve6 3 5 2 6 3" xfId="32870"/>
    <cellStyle name="20 % - Markeringsfarve6 3 5 2 7" xfId="11523"/>
    <cellStyle name="20 % - Markeringsfarve6 3 5 2 8" xfId="22329"/>
    <cellStyle name="20 % - Markeringsfarve6 3 5 2 9" xfId="22883"/>
    <cellStyle name="20 % - Markeringsfarve6 3 5 3" xfId="979"/>
    <cellStyle name="20 % - Markeringsfarve6 3 5 3 2" xfId="1813"/>
    <cellStyle name="20 % - Markeringsfarve6 3 5 3 2 2" xfId="3481"/>
    <cellStyle name="20 % - Markeringsfarve6 3 5 3 2 2 2" xfId="8469"/>
    <cellStyle name="20 % - Markeringsfarve6 3 5 3 2 2 2 2" xfId="19276"/>
    <cellStyle name="20 % - Markeringsfarve6 3 5 3 2 2 2 3" xfId="30650"/>
    <cellStyle name="20 % - Markeringsfarve6 3 5 3 2 2 3" xfId="14291"/>
    <cellStyle name="20 % - Markeringsfarve6 3 5 3 2 2 4" xfId="25649"/>
    <cellStyle name="20 % - Markeringsfarve6 3 5 3 2 3" xfId="5145"/>
    <cellStyle name="20 % - Markeringsfarve6 3 5 3 2 3 2" xfId="10130"/>
    <cellStyle name="20 % - Markeringsfarve6 3 5 3 2 3 2 2" xfId="20937"/>
    <cellStyle name="20 % - Markeringsfarve6 3 5 3 2 3 2 3" xfId="32311"/>
    <cellStyle name="20 % - Markeringsfarve6 3 5 3 2 3 3" xfId="15952"/>
    <cellStyle name="20 % - Markeringsfarve6 3 5 3 2 3 4" xfId="27310"/>
    <cellStyle name="20 % - Markeringsfarve6 3 5 3 2 4" xfId="6807"/>
    <cellStyle name="20 % - Markeringsfarve6 3 5 3 2 4 2" xfId="17615"/>
    <cellStyle name="20 % - Markeringsfarve6 3 5 3 2 4 3" xfId="28989"/>
    <cellStyle name="20 % - Markeringsfarve6 3 5 3 2 5" xfId="12630"/>
    <cellStyle name="20 % - Markeringsfarve6 3 5 3 2 6" xfId="23988"/>
    <cellStyle name="20 % - Markeringsfarve6 3 5 3 3" xfId="2650"/>
    <cellStyle name="20 % - Markeringsfarve6 3 5 3 3 2" xfId="7638"/>
    <cellStyle name="20 % - Markeringsfarve6 3 5 3 3 2 2" xfId="18445"/>
    <cellStyle name="20 % - Markeringsfarve6 3 5 3 3 2 3" xfId="29819"/>
    <cellStyle name="20 % - Markeringsfarve6 3 5 3 3 3" xfId="13460"/>
    <cellStyle name="20 % - Markeringsfarve6 3 5 3 3 4" xfId="24818"/>
    <cellStyle name="20 % - Markeringsfarve6 3 5 3 4" xfId="4314"/>
    <cellStyle name="20 % - Markeringsfarve6 3 5 3 4 2" xfId="9299"/>
    <cellStyle name="20 % - Markeringsfarve6 3 5 3 4 2 2" xfId="20106"/>
    <cellStyle name="20 % - Markeringsfarve6 3 5 3 4 2 3" xfId="31480"/>
    <cellStyle name="20 % - Markeringsfarve6 3 5 3 4 3" xfId="15121"/>
    <cellStyle name="20 % - Markeringsfarve6 3 5 3 4 4" xfId="26479"/>
    <cellStyle name="20 % - Markeringsfarve6 3 5 3 5" xfId="5976"/>
    <cellStyle name="20 % - Markeringsfarve6 3 5 3 5 2" xfId="16784"/>
    <cellStyle name="20 % - Markeringsfarve6 3 5 3 5 3" xfId="28158"/>
    <cellStyle name="20 % - Markeringsfarve6 3 5 3 6" xfId="10963"/>
    <cellStyle name="20 % - Markeringsfarve6 3 5 3 6 2" xfId="21770"/>
    <cellStyle name="20 % - Markeringsfarve6 3 5 3 6 3" xfId="33144"/>
    <cellStyle name="20 % - Markeringsfarve6 3 5 3 7" xfId="11798"/>
    <cellStyle name="20 % - Markeringsfarve6 3 5 3 8" xfId="23157"/>
    <cellStyle name="20 % - Markeringsfarve6 3 5 4" xfId="1260"/>
    <cellStyle name="20 % - Markeringsfarve6 3 5 4 2" xfId="2928"/>
    <cellStyle name="20 % - Markeringsfarve6 3 5 4 2 2" xfId="7916"/>
    <cellStyle name="20 % - Markeringsfarve6 3 5 4 2 2 2" xfId="18723"/>
    <cellStyle name="20 % - Markeringsfarve6 3 5 4 2 2 3" xfId="30097"/>
    <cellStyle name="20 % - Markeringsfarve6 3 5 4 2 3" xfId="13738"/>
    <cellStyle name="20 % - Markeringsfarve6 3 5 4 2 4" xfId="25096"/>
    <cellStyle name="20 % - Markeringsfarve6 3 5 4 3" xfId="4592"/>
    <cellStyle name="20 % - Markeringsfarve6 3 5 4 3 2" xfId="9577"/>
    <cellStyle name="20 % - Markeringsfarve6 3 5 4 3 2 2" xfId="20384"/>
    <cellStyle name="20 % - Markeringsfarve6 3 5 4 3 2 3" xfId="31758"/>
    <cellStyle name="20 % - Markeringsfarve6 3 5 4 3 3" xfId="15399"/>
    <cellStyle name="20 % - Markeringsfarve6 3 5 4 3 4" xfId="26757"/>
    <cellStyle name="20 % - Markeringsfarve6 3 5 4 4" xfId="6254"/>
    <cellStyle name="20 % - Markeringsfarve6 3 5 4 4 2" xfId="17062"/>
    <cellStyle name="20 % - Markeringsfarve6 3 5 4 4 3" xfId="28436"/>
    <cellStyle name="20 % - Markeringsfarve6 3 5 4 5" xfId="12077"/>
    <cellStyle name="20 % - Markeringsfarve6 3 5 4 6" xfId="23435"/>
    <cellStyle name="20 % - Markeringsfarve6 3 5 5" xfId="2098"/>
    <cellStyle name="20 % - Markeringsfarve6 3 5 5 2" xfId="7086"/>
    <cellStyle name="20 % - Markeringsfarve6 3 5 5 2 2" xfId="17894"/>
    <cellStyle name="20 % - Markeringsfarve6 3 5 5 2 3" xfId="29268"/>
    <cellStyle name="20 % - Markeringsfarve6 3 5 5 3" xfId="12909"/>
    <cellStyle name="20 % - Markeringsfarve6 3 5 5 4" xfId="24267"/>
    <cellStyle name="20 % - Markeringsfarve6 3 5 6" xfId="3763"/>
    <cellStyle name="20 % - Markeringsfarve6 3 5 6 2" xfId="8748"/>
    <cellStyle name="20 % - Markeringsfarve6 3 5 6 2 2" xfId="19555"/>
    <cellStyle name="20 % - Markeringsfarve6 3 5 6 2 3" xfId="30929"/>
    <cellStyle name="20 % - Markeringsfarve6 3 5 6 3" xfId="14570"/>
    <cellStyle name="20 % - Markeringsfarve6 3 5 6 4" xfId="25928"/>
    <cellStyle name="20 % - Markeringsfarve6 3 5 7" xfId="5424"/>
    <cellStyle name="20 % - Markeringsfarve6 3 5 7 2" xfId="16233"/>
    <cellStyle name="20 % - Markeringsfarve6 3 5 7 3" xfId="27607"/>
    <cellStyle name="20 % - Markeringsfarve6 3 5 8" xfId="10409"/>
    <cellStyle name="20 % - Markeringsfarve6 3 5 8 2" xfId="21216"/>
    <cellStyle name="20 % - Markeringsfarve6 3 5 8 3" xfId="32590"/>
    <cellStyle name="20 % - Markeringsfarve6 3 5 9" xfId="11243"/>
    <cellStyle name="20 % - Markeringsfarve6 3 6" xfId="483"/>
    <cellStyle name="20 % - Markeringsfarve6 3 6 2" xfId="1320"/>
    <cellStyle name="20 % - Markeringsfarve6 3 6 2 2" xfId="2988"/>
    <cellStyle name="20 % - Markeringsfarve6 3 6 2 2 2" xfId="7976"/>
    <cellStyle name="20 % - Markeringsfarve6 3 6 2 2 2 2" xfId="18783"/>
    <cellStyle name="20 % - Markeringsfarve6 3 6 2 2 2 3" xfId="30157"/>
    <cellStyle name="20 % - Markeringsfarve6 3 6 2 2 3" xfId="13798"/>
    <cellStyle name="20 % - Markeringsfarve6 3 6 2 2 4" xfId="25156"/>
    <cellStyle name="20 % - Markeringsfarve6 3 6 2 3" xfId="4652"/>
    <cellStyle name="20 % - Markeringsfarve6 3 6 2 3 2" xfId="9637"/>
    <cellStyle name="20 % - Markeringsfarve6 3 6 2 3 2 2" xfId="20444"/>
    <cellStyle name="20 % - Markeringsfarve6 3 6 2 3 2 3" xfId="31818"/>
    <cellStyle name="20 % - Markeringsfarve6 3 6 2 3 3" xfId="15459"/>
    <cellStyle name="20 % - Markeringsfarve6 3 6 2 3 4" xfId="26817"/>
    <cellStyle name="20 % - Markeringsfarve6 3 6 2 4" xfId="6314"/>
    <cellStyle name="20 % - Markeringsfarve6 3 6 2 4 2" xfId="17122"/>
    <cellStyle name="20 % - Markeringsfarve6 3 6 2 4 3" xfId="28496"/>
    <cellStyle name="20 % - Markeringsfarve6 3 6 2 5" xfId="12137"/>
    <cellStyle name="20 % - Markeringsfarve6 3 6 2 6" xfId="23495"/>
    <cellStyle name="20 % - Markeringsfarve6 3 6 3" xfId="2159"/>
    <cellStyle name="20 % - Markeringsfarve6 3 6 3 2" xfId="7147"/>
    <cellStyle name="20 % - Markeringsfarve6 3 6 3 2 2" xfId="17954"/>
    <cellStyle name="20 % - Markeringsfarve6 3 6 3 2 3" xfId="29328"/>
    <cellStyle name="20 % - Markeringsfarve6 3 6 3 3" xfId="12969"/>
    <cellStyle name="20 % - Markeringsfarve6 3 6 3 4" xfId="24327"/>
    <cellStyle name="20 % - Markeringsfarve6 3 6 4" xfId="3823"/>
    <cellStyle name="20 % - Markeringsfarve6 3 6 4 2" xfId="8808"/>
    <cellStyle name="20 % - Markeringsfarve6 3 6 4 2 2" xfId="19615"/>
    <cellStyle name="20 % - Markeringsfarve6 3 6 4 2 3" xfId="30989"/>
    <cellStyle name="20 % - Markeringsfarve6 3 6 4 3" xfId="14630"/>
    <cellStyle name="20 % - Markeringsfarve6 3 6 4 4" xfId="25988"/>
    <cellStyle name="20 % - Markeringsfarve6 3 6 5" xfId="5485"/>
    <cellStyle name="20 % - Markeringsfarve6 3 6 5 2" xfId="16293"/>
    <cellStyle name="20 % - Markeringsfarve6 3 6 5 3" xfId="27667"/>
    <cellStyle name="20 % - Markeringsfarve6 3 6 6" xfId="10470"/>
    <cellStyle name="20 % - Markeringsfarve6 3 6 6 2" xfId="21277"/>
    <cellStyle name="20 % - Markeringsfarve6 3 6 6 3" xfId="32651"/>
    <cellStyle name="20 % - Markeringsfarve6 3 6 7" xfId="11304"/>
    <cellStyle name="20 % - Markeringsfarve6 3 6 8" xfId="22110"/>
    <cellStyle name="20 % - Markeringsfarve6 3 6 9" xfId="22664"/>
    <cellStyle name="20 % - Markeringsfarve6 3 7" xfId="760"/>
    <cellStyle name="20 % - Markeringsfarve6 3 7 2" xfId="1594"/>
    <cellStyle name="20 % - Markeringsfarve6 3 7 2 2" xfId="3262"/>
    <cellStyle name="20 % - Markeringsfarve6 3 7 2 2 2" xfId="8250"/>
    <cellStyle name="20 % - Markeringsfarve6 3 7 2 2 2 2" xfId="19057"/>
    <cellStyle name="20 % - Markeringsfarve6 3 7 2 2 2 3" xfId="30431"/>
    <cellStyle name="20 % - Markeringsfarve6 3 7 2 2 3" xfId="14072"/>
    <cellStyle name="20 % - Markeringsfarve6 3 7 2 2 4" xfId="25430"/>
    <cellStyle name="20 % - Markeringsfarve6 3 7 2 3" xfId="4926"/>
    <cellStyle name="20 % - Markeringsfarve6 3 7 2 3 2" xfId="9911"/>
    <cellStyle name="20 % - Markeringsfarve6 3 7 2 3 2 2" xfId="20718"/>
    <cellStyle name="20 % - Markeringsfarve6 3 7 2 3 2 3" xfId="32092"/>
    <cellStyle name="20 % - Markeringsfarve6 3 7 2 3 3" xfId="15733"/>
    <cellStyle name="20 % - Markeringsfarve6 3 7 2 3 4" xfId="27091"/>
    <cellStyle name="20 % - Markeringsfarve6 3 7 2 4" xfId="6588"/>
    <cellStyle name="20 % - Markeringsfarve6 3 7 2 4 2" xfId="17396"/>
    <cellStyle name="20 % - Markeringsfarve6 3 7 2 4 3" xfId="28770"/>
    <cellStyle name="20 % - Markeringsfarve6 3 7 2 5" xfId="12411"/>
    <cellStyle name="20 % - Markeringsfarve6 3 7 2 6" xfId="23769"/>
    <cellStyle name="20 % - Markeringsfarve6 3 7 3" xfId="2431"/>
    <cellStyle name="20 % - Markeringsfarve6 3 7 3 2" xfId="7419"/>
    <cellStyle name="20 % - Markeringsfarve6 3 7 3 2 2" xfId="18226"/>
    <cellStyle name="20 % - Markeringsfarve6 3 7 3 2 3" xfId="29600"/>
    <cellStyle name="20 % - Markeringsfarve6 3 7 3 3" xfId="13241"/>
    <cellStyle name="20 % - Markeringsfarve6 3 7 3 4" xfId="24599"/>
    <cellStyle name="20 % - Markeringsfarve6 3 7 4" xfId="4095"/>
    <cellStyle name="20 % - Markeringsfarve6 3 7 4 2" xfId="9080"/>
    <cellStyle name="20 % - Markeringsfarve6 3 7 4 2 2" xfId="19887"/>
    <cellStyle name="20 % - Markeringsfarve6 3 7 4 2 3" xfId="31261"/>
    <cellStyle name="20 % - Markeringsfarve6 3 7 4 3" xfId="14902"/>
    <cellStyle name="20 % - Markeringsfarve6 3 7 4 4" xfId="26260"/>
    <cellStyle name="20 % - Markeringsfarve6 3 7 5" xfId="5757"/>
    <cellStyle name="20 % - Markeringsfarve6 3 7 5 2" xfId="16565"/>
    <cellStyle name="20 % - Markeringsfarve6 3 7 5 3" xfId="27939"/>
    <cellStyle name="20 % - Markeringsfarve6 3 7 6" xfId="10744"/>
    <cellStyle name="20 % - Markeringsfarve6 3 7 6 2" xfId="21551"/>
    <cellStyle name="20 % - Markeringsfarve6 3 7 6 3" xfId="32925"/>
    <cellStyle name="20 % - Markeringsfarve6 3 7 7" xfId="11579"/>
    <cellStyle name="20 % - Markeringsfarve6 3 7 8" xfId="22938"/>
    <cellStyle name="20 % - Markeringsfarve6 3 8" xfId="1041"/>
    <cellStyle name="20 % - Markeringsfarve6 3 8 2" xfId="2709"/>
    <cellStyle name="20 % - Markeringsfarve6 3 8 2 2" xfId="7697"/>
    <cellStyle name="20 % - Markeringsfarve6 3 8 2 2 2" xfId="18504"/>
    <cellStyle name="20 % - Markeringsfarve6 3 8 2 2 3" xfId="29878"/>
    <cellStyle name="20 % - Markeringsfarve6 3 8 2 3" xfId="13519"/>
    <cellStyle name="20 % - Markeringsfarve6 3 8 2 4" xfId="24877"/>
    <cellStyle name="20 % - Markeringsfarve6 3 8 3" xfId="4373"/>
    <cellStyle name="20 % - Markeringsfarve6 3 8 3 2" xfId="9358"/>
    <cellStyle name="20 % - Markeringsfarve6 3 8 3 2 2" xfId="20165"/>
    <cellStyle name="20 % - Markeringsfarve6 3 8 3 2 3" xfId="31539"/>
    <cellStyle name="20 % - Markeringsfarve6 3 8 3 3" xfId="15180"/>
    <cellStyle name="20 % - Markeringsfarve6 3 8 3 4" xfId="26538"/>
    <cellStyle name="20 % - Markeringsfarve6 3 8 4" xfId="6035"/>
    <cellStyle name="20 % - Markeringsfarve6 3 8 4 2" xfId="16843"/>
    <cellStyle name="20 % - Markeringsfarve6 3 8 4 3" xfId="28217"/>
    <cellStyle name="20 % - Markeringsfarve6 3 8 5" xfId="11858"/>
    <cellStyle name="20 % - Markeringsfarve6 3 8 6" xfId="23216"/>
    <cellStyle name="20 % - Markeringsfarve6 3 9" xfId="1877"/>
    <cellStyle name="20 % - Markeringsfarve6 3 9 2" xfId="6868"/>
    <cellStyle name="20 % - Markeringsfarve6 3 9 2 2" xfId="17676"/>
    <cellStyle name="20 % - Markeringsfarve6 3 9 2 3" xfId="29050"/>
    <cellStyle name="20 % - Markeringsfarve6 3 9 3" xfId="12691"/>
    <cellStyle name="20 % - Markeringsfarve6 3 9 4" xfId="24049"/>
    <cellStyle name="20 % - Markeringsfarve6 4" xfId="125"/>
    <cellStyle name="20 % - Markeringsfarve6 4 10" xfId="21848"/>
    <cellStyle name="20 % - Markeringsfarve6 4 11" xfId="22401"/>
    <cellStyle name="20 % - Markeringsfarve6 4 12" xfId="33221"/>
    <cellStyle name="20 % - Markeringsfarve6 4 13" xfId="33494"/>
    <cellStyle name="20 % - Markeringsfarve6 4 14" xfId="33765"/>
    <cellStyle name="20 % - Markeringsfarve6 4 2" xfId="500"/>
    <cellStyle name="20 % - Markeringsfarve6 4 2 2" xfId="1337"/>
    <cellStyle name="20 % - Markeringsfarve6 4 2 2 2" xfId="3005"/>
    <cellStyle name="20 % - Markeringsfarve6 4 2 2 2 2" xfId="7993"/>
    <cellStyle name="20 % - Markeringsfarve6 4 2 2 2 2 2" xfId="18800"/>
    <cellStyle name="20 % - Markeringsfarve6 4 2 2 2 2 3" xfId="30174"/>
    <cellStyle name="20 % - Markeringsfarve6 4 2 2 2 3" xfId="13815"/>
    <cellStyle name="20 % - Markeringsfarve6 4 2 2 2 4" xfId="25173"/>
    <cellStyle name="20 % - Markeringsfarve6 4 2 2 3" xfId="4669"/>
    <cellStyle name="20 % - Markeringsfarve6 4 2 2 3 2" xfId="9654"/>
    <cellStyle name="20 % - Markeringsfarve6 4 2 2 3 2 2" xfId="20461"/>
    <cellStyle name="20 % - Markeringsfarve6 4 2 2 3 2 3" xfId="31835"/>
    <cellStyle name="20 % - Markeringsfarve6 4 2 2 3 3" xfId="15476"/>
    <cellStyle name="20 % - Markeringsfarve6 4 2 2 3 4" xfId="26834"/>
    <cellStyle name="20 % - Markeringsfarve6 4 2 2 4" xfId="6331"/>
    <cellStyle name="20 % - Markeringsfarve6 4 2 2 4 2" xfId="17139"/>
    <cellStyle name="20 % - Markeringsfarve6 4 2 2 4 3" xfId="28513"/>
    <cellStyle name="20 % - Markeringsfarve6 4 2 2 5" xfId="12154"/>
    <cellStyle name="20 % - Markeringsfarve6 4 2 2 6" xfId="23512"/>
    <cellStyle name="20 % - Markeringsfarve6 4 2 3" xfId="2176"/>
    <cellStyle name="20 % - Markeringsfarve6 4 2 3 2" xfId="7164"/>
    <cellStyle name="20 % - Markeringsfarve6 4 2 3 2 2" xfId="17971"/>
    <cellStyle name="20 % - Markeringsfarve6 4 2 3 2 3" xfId="29345"/>
    <cellStyle name="20 % - Markeringsfarve6 4 2 3 3" xfId="12986"/>
    <cellStyle name="20 % - Markeringsfarve6 4 2 3 4" xfId="24344"/>
    <cellStyle name="20 % - Markeringsfarve6 4 2 4" xfId="3840"/>
    <cellStyle name="20 % - Markeringsfarve6 4 2 4 2" xfId="8825"/>
    <cellStyle name="20 % - Markeringsfarve6 4 2 4 2 2" xfId="19632"/>
    <cellStyle name="20 % - Markeringsfarve6 4 2 4 2 3" xfId="31006"/>
    <cellStyle name="20 % - Markeringsfarve6 4 2 4 3" xfId="14647"/>
    <cellStyle name="20 % - Markeringsfarve6 4 2 4 4" xfId="26005"/>
    <cellStyle name="20 % - Markeringsfarve6 4 2 5" xfId="5502"/>
    <cellStyle name="20 % - Markeringsfarve6 4 2 5 2" xfId="16310"/>
    <cellStyle name="20 % - Markeringsfarve6 4 2 5 3" xfId="27684"/>
    <cellStyle name="20 % - Markeringsfarve6 4 2 6" xfId="10487"/>
    <cellStyle name="20 % - Markeringsfarve6 4 2 6 2" xfId="21294"/>
    <cellStyle name="20 % - Markeringsfarve6 4 2 6 3" xfId="32668"/>
    <cellStyle name="20 % - Markeringsfarve6 4 2 7" xfId="11321"/>
    <cellStyle name="20 % - Markeringsfarve6 4 2 8" xfId="22127"/>
    <cellStyle name="20 % - Markeringsfarve6 4 2 9" xfId="22681"/>
    <cellStyle name="20 % - Markeringsfarve6 4 3" xfId="777"/>
    <cellStyle name="20 % - Markeringsfarve6 4 3 2" xfId="1611"/>
    <cellStyle name="20 % - Markeringsfarve6 4 3 2 2" xfId="3279"/>
    <cellStyle name="20 % - Markeringsfarve6 4 3 2 2 2" xfId="8267"/>
    <cellStyle name="20 % - Markeringsfarve6 4 3 2 2 2 2" xfId="19074"/>
    <cellStyle name="20 % - Markeringsfarve6 4 3 2 2 2 3" xfId="30448"/>
    <cellStyle name="20 % - Markeringsfarve6 4 3 2 2 3" xfId="14089"/>
    <cellStyle name="20 % - Markeringsfarve6 4 3 2 2 4" xfId="25447"/>
    <cellStyle name="20 % - Markeringsfarve6 4 3 2 3" xfId="4943"/>
    <cellStyle name="20 % - Markeringsfarve6 4 3 2 3 2" xfId="9928"/>
    <cellStyle name="20 % - Markeringsfarve6 4 3 2 3 2 2" xfId="20735"/>
    <cellStyle name="20 % - Markeringsfarve6 4 3 2 3 2 3" xfId="32109"/>
    <cellStyle name="20 % - Markeringsfarve6 4 3 2 3 3" xfId="15750"/>
    <cellStyle name="20 % - Markeringsfarve6 4 3 2 3 4" xfId="27108"/>
    <cellStyle name="20 % - Markeringsfarve6 4 3 2 4" xfId="6605"/>
    <cellStyle name="20 % - Markeringsfarve6 4 3 2 4 2" xfId="17413"/>
    <cellStyle name="20 % - Markeringsfarve6 4 3 2 4 3" xfId="28787"/>
    <cellStyle name="20 % - Markeringsfarve6 4 3 2 5" xfId="12428"/>
    <cellStyle name="20 % - Markeringsfarve6 4 3 2 6" xfId="23786"/>
    <cellStyle name="20 % - Markeringsfarve6 4 3 3" xfId="2448"/>
    <cellStyle name="20 % - Markeringsfarve6 4 3 3 2" xfId="7436"/>
    <cellStyle name="20 % - Markeringsfarve6 4 3 3 2 2" xfId="18243"/>
    <cellStyle name="20 % - Markeringsfarve6 4 3 3 2 3" xfId="29617"/>
    <cellStyle name="20 % - Markeringsfarve6 4 3 3 3" xfId="13258"/>
    <cellStyle name="20 % - Markeringsfarve6 4 3 3 4" xfId="24616"/>
    <cellStyle name="20 % - Markeringsfarve6 4 3 4" xfId="4112"/>
    <cellStyle name="20 % - Markeringsfarve6 4 3 4 2" xfId="9097"/>
    <cellStyle name="20 % - Markeringsfarve6 4 3 4 2 2" xfId="19904"/>
    <cellStyle name="20 % - Markeringsfarve6 4 3 4 2 3" xfId="31278"/>
    <cellStyle name="20 % - Markeringsfarve6 4 3 4 3" xfId="14919"/>
    <cellStyle name="20 % - Markeringsfarve6 4 3 4 4" xfId="26277"/>
    <cellStyle name="20 % - Markeringsfarve6 4 3 5" xfId="5774"/>
    <cellStyle name="20 % - Markeringsfarve6 4 3 5 2" xfId="16582"/>
    <cellStyle name="20 % - Markeringsfarve6 4 3 5 3" xfId="27956"/>
    <cellStyle name="20 % - Markeringsfarve6 4 3 6" xfId="10761"/>
    <cellStyle name="20 % - Markeringsfarve6 4 3 6 2" xfId="21568"/>
    <cellStyle name="20 % - Markeringsfarve6 4 3 6 3" xfId="32942"/>
    <cellStyle name="20 % - Markeringsfarve6 4 3 7" xfId="11596"/>
    <cellStyle name="20 % - Markeringsfarve6 4 3 8" xfId="22955"/>
    <cellStyle name="20 % - Markeringsfarve6 4 4" xfId="1058"/>
    <cellStyle name="20 % - Markeringsfarve6 4 4 2" xfId="2726"/>
    <cellStyle name="20 % - Markeringsfarve6 4 4 2 2" xfId="7714"/>
    <cellStyle name="20 % - Markeringsfarve6 4 4 2 2 2" xfId="18521"/>
    <cellStyle name="20 % - Markeringsfarve6 4 4 2 2 3" xfId="29895"/>
    <cellStyle name="20 % - Markeringsfarve6 4 4 2 3" xfId="13536"/>
    <cellStyle name="20 % - Markeringsfarve6 4 4 2 4" xfId="24894"/>
    <cellStyle name="20 % - Markeringsfarve6 4 4 3" xfId="4390"/>
    <cellStyle name="20 % - Markeringsfarve6 4 4 3 2" xfId="9375"/>
    <cellStyle name="20 % - Markeringsfarve6 4 4 3 2 2" xfId="20182"/>
    <cellStyle name="20 % - Markeringsfarve6 4 4 3 2 3" xfId="31556"/>
    <cellStyle name="20 % - Markeringsfarve6 4 4 3 3" xfId="15197"/>
    <cellStyle name="20 % - Markeringsfarve6 4 4 3 4" xfId="26555"/>
    <cellStyle name="20 % - Markeringsfarve6 4 4 4" xfId="6052"/>
    <cellStyle name="20 % - Markeringsfarve6 4 4 4 2" xfId="16860"/>
    <cellStyle name="20 % - Markeringsfarve6 4 4 4 3" xfId="28234"/>
    <cellStyle name="20 % - Markeringsfarve6 4 4 5" xfId="11875"/>
    <cellStyle name="20 % - Markeringsfarve6 4 4 6" xfId="23233"/>
    <cellStyle name="20 % - Markeringsfarve6 4 5" xfId="1896"/>
    <cellStyle name="20 % - Markeringsfarve6 4 5 2" xfId="6884"/>
    <cellStyle name="20 % - Markeringsfarve6 4 5 2 2" xfId="17692"/>
    <cellStyle name="20 % - Markeringsfarve6 4 5 2 3" xfId="29066"/>
    <cellStyle name="20 % - Markeringsfarve6 4 5 3" xfId="12707"/>
    <cellStyle name="20 % - Markeringsfarve6 4 5 4" xfId="24065"/>
    <cellStyle name="20 % - Markeringsfarve6 4 6" xfId="3561"/>
    <cellStyle name="20 % - Markeringsfarve6 4 6 2" xfId="8546"/>
    <cellStyle name="20 % - Markeringsfarve6 4 6 2 2" xfId="19353"/>
    <cellStyle name="20 % - Markeringsfarve6 4 6 2 3" xfId="30727"/>
    <cellStyle name="20 % - Markeringsfarve6 4 6 3" xfId="14368"/>
    <cellStyle name="20 % - Markeringsfarve6 4 6 4" xfId="25726"/>
    <cellStyle name="20 % - Markeringsfarve6 4 7" xfId="5222"/>
    <cellStyle name="20 % - Markeringsfarve6 4 7 2" xfId="16031"/>
    <cellStyle name="20 % - Markeringsfarve6 4 7 3" xfId="27405"/>
    <cellStyle name="20 % - Markeringsfarve6 4 8" xfId="10207"/>
    <cellStyle name="20 % - Markeringsfarve6 4 8 2" xfId="21014"/>
    <cellStyle name="20 % - Markeringsfarve6 4 8 3" xfId="32388"/>
    <cellStyle name="20 % - Markeringsfarve6 4 9" xfId="11041"/>
    <cellStyle name="20 % - Markeringsfarve6 5" xfId="178"/>
    <cellStyle name="20 % - Markeringsfarve6 5 10" xfId="21901"/>
    <cellStyle name="20 % - Markeringsfarve6 5 11" xfId="22454"/>
    <cellStyle name="20 % - Markeringsfarve6 5 12" xfId="33274"/>
    <cellStyle name="20 % - Markeringsfarve6 5 13" xfId="33549"/>
    <cellStyle name="20 % - Markeringsfarve6 5 14" xfId="33820"/>
    <cellStyle name="20 % - Markeringsfarve6 5 2" xfId="553"/>
    <cellStyle name="20 % - Markeringsfarve6 5 2 2" xfId="1390"/>
    <cellStyle name="20 % - Markeringsfarve6 5 2 2 2" xfId="3058"/>
    <cellStyle name="20 % - Markeringsfarve6 5 2 2 2 2" xfId="8046"/>
    <cellStyle name="20 % - Markeringsfarve6 5 2 2 2 2 2" xfId="18853"/>
    <cellStyle name="20 % - Markeringsfarve6 5 2 2 2 2 3" xfId="30227"/>
    <cellStyle name="20 % - Markeringsfarve6 5 2 2 2 3" xfId="13868"/>
    <cellStyle name="20 % - Markeringsfarve6 5 2 2 2 4" xfId="25226"/>
    <cellStyle name="20 % - Markeringsfarve6 5 2 2 3" xfId="4722"/>
    <cellStyle name="20 % - Markeringsfarve6 5 2 2 3 2" xfId="9707"/>
    <cellStyle name="20 % - Markeringsfarve6 5 2 2 3 2 2" xfId="20514"/>
    <cellStyle name="20 % - Markeringsfarve6 5 2 2 3 2 3" xfId="31888"/>
    <cellStyle name="20 % - Markeringsfarve6 5 2 2 3 3" xfId="15529"/>
    <cellStyle name="20 % - Markeringsfarve6 5 2 2 3 4" xfId="26887"/>
    <cellStyle name="20 % - Markeringsfarve6 5 2 2 4" xfId="6384"/>
    <cellStyle name="20 % - Markeringsfarve6 5 2 2 4 2" xfId="17192"/>
    <cellStyle name="20 % - Markeringsfarve6 5 2 2 4 3" xfId="28566"/>
    <cellStyle name="20 % - Markeringsfarve6 5 2 2 5" xfId="12207"/>
    <cellStyle name="20 % - Markeringsfarve6 5 2 2 6" xfId="23565"/>
    <cellStyle name="20 % - Markeringsfarve6 5 2 3" xfId="2227"/>
    <cellStyle name="20 % - Markeringsfarve6 5 2 3 2" xfId="7215"/>
    <cellStyle name="20 % - Markeringsfarve6 5 2 3 2 2" xfId="18022"/>
    <cellStyle name="20 % - Markeringsfarve6 5 2 3 2 3" xfId="29396"/>
    <cellStyle name="20 % - Markeringsfarve6 5 2 3 3" xfId="13037"/>
    <cellStyle name="20 % - Markeringsfarve6 5 2 3 4" xfId="24395"/>
    <cellStyle name="20 % - Markeringsfarve6 5 2 4" xfId="3891"/>
    <cellStyle name="20 % - Markeringsfarve6 5 2 4 2" xfId="8876"/>
    <cellStyle name="20 % - Markeringsfarve6 5 2 4 2 2" xfId="19683"/>
    <cellStyle name="20 % - Markeringsfarve6 5 2 4 2 3" xfId="31057"/>
    <cellStyle name="20 % - Markeringsfarve6 5 2 4 3" xfId="14698"/>
    <cellStyle name="20 % - Markeringsfarve6 5 2 4 4" xfId="26056"/>
    <cellStyle name="20 % - Markeringsfarve6 5 2 5" xfId="5553"/>
    <cellStyle name="20 % - Markeringsfarve6 5 2 5 2" xfId="16361"/>
    <cellStyle name="20 % - Markeringsfarve6 5 2 5 3" xfId="27735"/>
    <cellStyle name="20 % - Markeringsfarve6 5 2 6" xfId="10540"/>
    <cellStyle name="20 % - Markeringsfarve6 5 2 6 2" xfId="21347"/>
    <cellStyle name="20 % - Markeringsfarve6 5 2 6 3" xfId="32721"/>
    <cellStyle name="20 % - Markeringsfarve6 5 2 7" xfId="11374"/>
    <cellStyle name="20 % - Markeringsfarve6 5 2 8" xfId="22180"/>
    <cellStyle name="20 % - Markeringsfarve6 5 2 9" xfId="22734"/>
    <cellStyle name="20 % - Markeringsfarve6 5 3" xfId="830"/>
    <cellStyle name="20 % - Markeringsfarve6 5 3 2" xfId="1664"/>
    <cellStyle name="20 % - Markeringsfarve6 5 3 2 2" xfId="3332"/>
    <cellStyle name="20 % - Markeringsfarve6 5 3 2 2 2" xfId="8320"/>
    <cellStyle name="20 % - Markeringsfarve6 5 3 2 2 2 2" xfId="19127"/>
    <cellStyle name="20 % - Markeringsfarve6 5 3 2 2 2 3" xfId="30501"/>
    <cellStyle name="20 % - Markeringsfarve6 5 3 2 2 3" xfId="14142"/>
    <cellStyle name="20 % - Markeringsfarve6 5 3 2 2 4" xfId="25500"/>
    <cellStyle name="20 % - Markeringsfarve6 5 3 2 3" xfId="4996"/>
    <cellStyle name="20 % - Markeringsfarve6 5 3 2 3 2" xfId="9981"/>
    <cellStyle name="20 % - Markeringsfarve6 5 3 2 3 2 2" xfId="20788"/>
    <cellStyle name="20 % - Markeringsfarve6 5 3 2 3 2 3" xfId="32162"/>
    <cellStyle name="20 % - Markeringsfarve6 5 3 2 3 3" xfId="15803"/>
    <cellStyle name="20 % - Markeringsfarve6 5 3 2 3 4" xfId="27161"/>
    <cellStyle name="20 % - Markeringsfarve6 5 3 2 4" xfId="6658"/>
    <cellStyle name="20 % - Markeringsfarve6 5 3 2 4 2" xfId="17466"/>
    <cellStyle name="20 % - Markeringsfarve6 5 3 2 4 3" xfId="28840"/>
    <cellStyle name="20 % - Markeringsfarve6 5 3 2 5" xfId="12481"/>
    <cellStyle name="20 % - Markeringsfarve6 5 3 2 6" xfId="23839"/>
    <cellStyle name="20 % - Markeringsfarve6 5 3 3" xfId="2501"/>
    <cellStyle name="20 % - Markeringsfarve6 5 3 3 2" xfId="7489"/>
    <cellStyle name="20 % - Markeringsfarve6 5 3 3 2 2" xfId="18296"/>
    <cellStyle name="20 % - Markeringsfarve6 5 3 3 2 3" xfId="29670"/>
    <cellStyle name="20 % - Markeringsfarve6 5 3 3 3" xfId="13311"/>
    <cellStyle name="20 % - Markeringsfarve6 5 3 3 4" xfId="24669"/>
    <cellStyle name="20 % - Markeringsfarve6 5 3 4" xfId="4165"/>
    <cellStyle name="20 % - Markeringsfarve6 5 3 4 2" xfId="9150"/>
    <cellStyle name="20 % - Markeringsfarve6 5 3 4 2 2" xfId="19957"/>
    <cellStyle name="20 % - Markeringsfarve6 5 3 4 2 3" xfId="31331"/>
    <cellStyle name="20 % - Markeringsfarve6 5 3 4 3" xfId="14972"/>
    <cellStyle name="20 % - Markeringsfarve6 5 3 4 4" xfId="26330"/>
    <cellStyle name="20 % - Markeringsfarve6 5 3 5" xfId="5827"/>
    <cellStyle name="20 % - Markeringsfarve6 5 3 5 2" xfId="16635"/>
    <cellStyle name="20 % - Markeringsfarve6 5 3 5 3" xfId="28009"/>
    <cellStyle name="20 % - Markeringsfarve6 5 3 6" xfId="10814"/>
    <cellStyle name="20 % - Markeringsfarve6 5 3 6 2" xfId="21621"/>
    <cellStyle name="20 % - Markeringsfarve6 5 3 6 3" xfId="32995"/>
    <cellStyle name="20 % - Markeringsfarve6 5 3 7" xfId="11649"/>
    <cellStyle name="20 % - Markeringsfarve6 5 3 8" xfId="23008"/>
    <cellStyle name="20 % - Markeringsfarve6 5 4" xfId="1111"/>
    <cellStyle name="20 % - Markeringsfarve6 5 4 2" xfId="2779"/>
    <cellStyle name="20 % - Markeringsfarve6 5 4 2 2" xfId="7767"/>
    <cellStyle name="20 % - Markeringsfarve6 5 4 2 2 2" xfId="18574"/>
    <cellStyle name="20 % - Markeringsfarve6 5 4 2 2 3" xfId="29948"/>
    <cellStyle name="20 % - Markeringsfarve6 5 4 2 3" xfId="13589"/>
    <cellStyle name="20 % - Markeringsfarve6 5 4 2 4" xfId="24947"/>
    <cellStyle name="20 % - Markeringsfarve6 5 4 3" xfId="4443"/>
    <cellStyle name="20 % - Markeringsfarve6 5 4 3 2" xfId="9428"/>
    <cellStyle name="20 % - Markeringsfarve6 5 4 3 2 2" xfId="20235"/>
    <cellStyle name="20 % - Markeringsfarve6 5 4 3 2 3" xfId="31609"/>
    <cellStyle name="20 % - Markeringsfarve6 5 4 3 3" xfId="15250"/>
    <cellStyle name="20 % - Markeringsfarve6 5 4 3 4" xfId="26608"/>
    <cellStyle name="20 % - Markeringsfarve6 5 4 4" xfId="6105"/>
    <cellStyle name="20 % - Markeringsfarve6 5 4 4 2" xfId="16913"/>
    <cellStyle name="20 % - Markeringsfarve6 5 4 4 3" xfId="28287"/>
    <cellStyle name="20 % - Markeringsfarve6 5 4 5" xfId="11928"/>
    <cellStyle name="20 % - Markeringsfarve6 5 4 6" xfId="23286"/>
    <cellStyle name="20 % - Markeringsfarve6 5 5" xfId="1949"/>
    <cellStyle name="20 % - Markeringsfarve6 5 5 2" xfId="6937"/>
    <cellStyle name="20 % - Markeringsfarve6 5 5 2 2" xfId="17745"/>
    <cellStyle name="20 % - Markeringsfarve6 5 5 2 3" xfId="29119"/>
    <cellStyle name="20 % - Markeringsfarve6 5 5 3" xfId="12760"/>
    <cellStyle name="20 % - Markeringsfarve6 5 5 4" xfId="24118"/>
    <cellStyle name="20 % - Markeringsfarve6 5 6" xfId="3614"/>
    <cellStyle name="20 % - Markeringsfarve6 5 6 2" xfId="8599"/>
    <cellStyle name="20 % - Markeringsfarve6 5 6 2 2" xfId="19406"/>
    <cellStyle name="20 % - Markeringsfarve6 5 6 2 3" xfId="30780"/>
    <cellStyle name="20 % - Markeringsfarve6 5 6 3" xfId="14421"/>
    <cellStyle name="20 % - Markeringsfarve6 5 6 4" xfId="25779"/>
    <cellStyle name="20 % - Markeringsfarve6 5 7" xfId="5275"/>
    <cellStyle name="20 % - Markeringsfarve6 5 7 2" xfId="16084"/>
    <cellStyle name="20 % - Markeringsfarve6 5 7 3" xfId="27458"/>
    <cellStyle name="20 % - Markeringsfarve6 5 8" xfId="10260"/>
    <cellStyle name="20 % - Markeringsfarve6 5 8 2" xfId="21067"/>
    <cellStyle name="20 % - Markeringsfarve6 5 8 3" xfId="32441"/>
    <cellStyle name="20 % - Markeringsfarve6 5 9" xfId="11094"/>
    <cellStyle name="20 % - Markeringsfarve6 6" xfId="234"/>
    <cellStyle name="20 % - Markeringsfarve6 6 10" xfId="21956"/>
    <cellStyle name="20 % - Markeringsfarve6 6 11" xfId="22509"/>
    <cellStyle name="20 % - Markeringsfarve6 6 12" xfId="33329"/>
    <cellStyle name="20 % - Markeringsfarve6 6 13" xfId="33604"/>
    <cellStyle name="20 % - Markeringsfarve6 6 14" xfId="33875"/>
    <cellStyle name="20 % - Markeringsfarve6 6 2" xfId="608"/>
    <cellStyle name="20 % - Markeringsfarve6 6 2 2" xfId="1445"/>
    <cellStyle name="20 % - Markeringsfarve6 6 2 2 2" xfId="3113"/>
    <cellStyle name="20 % - Markeringsfarve6 6 2 2 2 2" xfId="8101"/>
    <cellStyle name="20 % - Markeringsfarve6 6 2 2 2 2 2" xfId="18908"/>
    <cellStyle name="20 % - Markeringsfarve6 6 2 2 2 2 3" xfId="30282"/>
    <cellStyle name="20 % - Markeringsfarve6 6 2 2 2 3" xfId="13923"/>
    <cellStyle name="20 % - Markeringsfarve6 6 2 2 2 4" xfId="25281"/>
    <cellStyle name="20 % - Markeringsfarve6 6 2 2 3" xfId="4777"/>
    <cellStyle name="20 % - Markeringsfarve6 6 2 2 3 2" xfId="9762"/>
    <cellStyle name="20 % - Markeringsfarve6 6 2 2 3 2 2" xfId="20569"/>
    <cellStyle name="20 % - Markeringsfarve6 6 2 2 3 2 3" xfId="31943"/>
    <cellStyle name="20 % - Markeringsfarve6 6 2 2 3 3" xfId="15584"/>
    <cellStyle name="20 % - Markeringsfarve6 6 2 2 3 4" xfId="26942"/>
    <cellStyle name="20 % - Markeringsfarve6 6 2 2 4" xfId="6439"/>
    <cellStyle name="20 % - Markeringsfarve6 6 2 2 4 2" xfId="17247"/>
    <cellStyle name="20 % - Markeringsfarve6 6 2 2 4 3" xfId="28621"/>
    <cellStyle name="20 % - Markeringsfarve6 6 2 2 5" xfId="12262"/>
    <cellStyle name="20 % - Markeringsfarve6 6 2 2 6" xfId="23620"/>
    <cellStyle name="20 % - Markeringsfarve6 6 2 3" xfId="2282"/>
    <cellStyle name="20 % - Markeringsfarve6 6 2 3 2" xfId="7270"/>
    <cellStyle name="20 % - Markeringsfarve6 6 2 3 2 2" xfId="18077"/>
    <cellStyle name="20 % - Markeringsfarve6 6 2 3 2 3" xfId="29451"/>
    <cellStyle name="20 % - Markeringsfarve6 6 2 3 3" xfId="13092"/>
    <cellStyle name="20 % - Markeringsfarve6 6 2 3 4" xfId="24450"/>
    <cellStyle name="20 % - Markeringsfarve6 6 2 4" xfId="3946"/>
    <cellStyle name="20 % - Markeringsfarve6 6 2 4 2" xfId="8931"/>
    <cellStyle name="20 % - Markeringsfarve6 6 2 4 2 2" xfId="19738"/>
    <cellStyle name="20 % - Markeringsfarve6 6 2 4 2 3" xfId="31112"/>
    <cellStyle name="20 % - Markeringsfarve6 6 2 4 3" xfId="14753"/>
    <cellStyle name="20 % - Markeringsfarve6 6 2 4 4" xfId="26111"/>
    <cellStyle name="20 % - Markeringsfarve6 6 2 5" xfId="5608"/>
    <cellStyle name="20 % - Markeringsfarve6 6 2 5 2" xfId="16416"/>
    <cellStyle name="20 % - Markeringsfarve6 6 2 5 3" xfId="27790"/>
    <cellStyle name="20 % - Markeringsfarve6 6 2 6" xfId="10595"/>
    <cellStyle name="20 % - Markeringsfarve6 6 2 6 2" xfId="21402"/>
    <cellStyle name="20 % - Markeringsfarve6 6 2 6 3" xfId="32776"/>
    <cellStyle name="20 % - Markeringsfarve6 6 2 7" xfId="11429"/>
    <cellStyle name="20 % - Markeringsfarve6 6 2 8" xfId="22235"/>
    <cellStyle name="20 % - Markeringsfarve6 6 2 9" xfId="22789"/>
    <cellStyle name="20 % - Markeringsfarve6 6 3" xfId="885"/>
    <cellStyle name="20 % - Markeringsfarve6 6 3 2" xfId="1719"/>
    <cellStyle name="20 % - Markeringsfarve6 6 3 2 2" xfId="3387"/>
    <cellStyle name="20 % - Markeringsfarve6 6 3 2 2 2" xfId="8375"/>
    <cellStyle name="20 % - Markeringsfarve6 6 3 2 2 2 2" xfId="19182"/>
    <cellStyle name="20 % - Markeringsfarve6 6 3 2 2 2 3" xfId="30556"/>
    <cellStyle name="20 % - Markeringsfarve6 6 3 2 2 3" xfId="14197"/>
    <cellStyle name="20 % - Markeringsfarve6 6 3 2 2 4" xfId="25555"/>
    <cellStyle name="20 % - Markeringsfarve6 6 3 2 3" xfId="5051"/>
    <cellStyle name="20 % - Markeringsfarve6 6 3 2 3 2" xfId="10036"/>
    <cellStyle name="20 % - Markeringsfarve6 6 3 2 3 2 2" xfId="20843"/>
    <cellStyle name="20 % - Markeringsfarve6 6 3 2 3 2 3" xfId="32217"/>
    <cellStyle name="20 % - Markeringsfarve6 6 3 2 3 3" xfId="15858"/>
    <cellStyle name="20 % - Markeringsfarve6 6 3 2 3 4" xfId="27216"/>
    <cellStyle name="20 % - Markeringsfarve6 6 3 2 4" xfId="6713"/>
    <cellStyle name="20 % - Markeringsfarve6 6 3 2 4 2" xfId="17521"/>
    <cellStyle name="20 % - Markeringsfarve6 6 3 2 4 3" xfId="28895"/>
    <cellStyle name="20 % - Markeringsfarve6 6 3 2 5" xfId="12536"/>
    <cellStyle name="20 % - Markeringsfarve6 6 3 2 6" xfId="23894"/>
    <cellStyle name="20 % - Markeringsfarve6 6 3 3" xfId="2556"/>
    <cellStyle name="20 % - Markeringsfarve6 6 3 3 2" xfId="7544"/>
    <cellStyle name="20 % - Markeringsfarve6 6 3 3 2 2" xfId="18351"/>
    <cellStyle name="20 % - Markeringsfarve6 6 3 3 2 3" xfId="29725"/>
    <cellStyle name="20 % - Markeringsfarve6 6 3 3 3" xfId="13366"/>
    <cellStyle name="20 % - Markeringsfarve6 6 3 3 4" xfId="24724"/>
    <cellStyle name="20 % - Markeringsfarve6 6 3 4" xfId="4220"/>
    <cellStyle name="20 % - Markeringsfarve6 6 3 4 2" xfId="9205"/>
    <cellStyle name="20 % - Markeringsfarve6 6 3 4 2 2" xfId="20012"/>
    <cellStyle name="20 % - Markeringsfarve6 6 3 4 2 3" xfId="31386"/>
    <cellStyle name="20 % - Markeringsfarve6 6 3 4 3" xfId="15027"/>
    <cellStyle name="20 % - Markeringsfarve6 6 3 4 4" xfId="26385"/>
    <cellStyle name="20 % - Markeringsfarve6 6 3 5" xfId="5882"/>
    <cellStyle name="20 % - Markeringsfarve6 6 3 5 2" xfId="16690"/>
    <cellStyle name="20 % - Markeringsfarve6 6 3 5 3" xfId="28064"/>
    <cellStyle name="20 % - Markeringsfarve6 6 3 6" xfId="10869"/>
    <cellStyle name="20 % - Markeringsfarve6 6 3 6 2" xfId="21676"/>
    <cellStyle name="20 % - Markeringsfarve6 6 3 6 3" xfId="33050"/>
    <cellStyle name="20 % - Markeringsfarve6 6 3 7" xfId="11704"/>
    <cellStyle name="20 % - Markeringsfarve6 6 3 8" xfId="23063"/>
    <cellStyle name="20 % - Markeringsfarve6 6 4" xfId="1166"/>
    <cellStyle name="20 % - Markeringsfarve6 6 4 2" xfId="2834"/>
    <cellStyle name="20 % - Markeringsfarve6 6 4 2 2" xfId="7822"/>
    <cellStyle name="20 % - Markeringsfarve6 6 4 2 2 2" xfId="18629"/>
    <cellStyle name="20 % - Markeringsfarve6 6 4 2 2 3" xfId="30003"/>
    <cellStyle name="20 % - Markeringsfarve6 6 4 2 3" xfId="13644"/>
    <cellStyle name="20 % - Markeringsfarve6 6 4 2 4" xfId="25002"/>
    <cellStyle name="20 % - Markeringsfarve6 6 4 3" xfId="4498"/>
    <cellStyle name="20 % - Markeringsfarve6 6 4 3 2" xfId="9483"/>
    <cellStyle name="20 % - Markeringsfarve6 6 4 3 2 2" xfId="20290"/>
    <cellStyle name="20 % - Markeringsfarve6 6 4 3 2 3" xfId="31664"/>
    <cellStyle name="20 % - Markeringsfarve6 6 4 3 3" xfId="15305"/>
    <cellStyle name="20 % - Markeringsfarve6 6 4 3 4" xfId="26663"/>
    <cellStyle name="20 % - Markeringsfarve6 6 4 4" xfId="6160"/>
    <cellStyle name="20 % - Markeringsfarve6 6 4 4 2" xfId="16968"/>
    <cellStyle name="20 % - Markeringsfarve6 6 4 4 3" xfId="28342"/>
    <cellStyle name="20 % - Markeringsfarve6 6 4 5" xfId="11983"/>
    <cellStyle name="20 % - Markeringsfarve6 6 4 6" xfId="23341"/>
    <cellStyle name="20 % - Markeringsfarve6 6 5" xfId="2004"/>
    <cellStyle name="20 % - Markeringsfarve6 6 5 2" xfId="6992"/>
    <cellStyle name="20 % - Markeringsfarve6 6 5 2 2" xfId="17800"/>
    <cellStyle name="20 % - Markeringsfarve6 6 5 2 3" xfId="29174"/>
    <cellStyle name="20 % - Markeringsfarve6 6 5 3" xfId="12815"/>
    <cellStyle name="20 % - Markeringsfarve6 6 5 4" xfId="24173"/>
    <cellStyle name="20 % - Markeringsfarve6 6 6" xfId="3669"/>
    <cellStyle name="20 % - Markeringsfarve6 6 6 2" xfId="8654"/>
    <cellStyle name="20 % - Markeringsfarve6 6 6 2 2" xfId="19461"/>
    <cellStyle name="20 % - Markeringsfarve6 6 6 2 3" xfId="30835"/>
    <cellStyle name="20 % - Markeringsfarve6 6 6 3" xfId="14476"/>
    <cellStyle name="20 % - Markeringsfarve6 6 6 4" xfId="25834"/>
    <cellStyle name="20 % - Markeringsfarve6 6 7" xfId="5330"/>
    <cellStyle name="20 % - Markeringsfarve6 6 7 2" xfId="16139"/>
    <cellStyle name="20 % - Markeringsfarve6 6 7 3" xfId="27513"/>
    <cellStyle name="20 % - Markeringsfarve6 6 8" xfId="10315"/>
    <cellStyle name="20 % - Markeringsfarve6 6 8 2" xfId="21122"/>
    <cellStyle name="20 % - Markeringsfarve6 6 8 3" xfId="32496"/>
    <cellStyle name="20 % - Markeringsfarve6 6 9" xfId="11149"/>
    <cellStyle name="20 % - Markeringsfarve6 7" xfId="289"/>
    <cellStyle name="20 % - Markeringsfarve6 7 10" xfId="22011"/>
    <cellStyle name="20 % - Markeringsfarve6 7 11" xfId="22564"/>
    <cellStyle name="20 % - Markeringsfarve6 7 12" xfId="33384"/>
    <cellStyle name="20 % - Markeringsfarve6 7 13" xfId="33659"/>
    <cellStyle name="20 % - Markeringsfarve6 7 14" xfId="33930"/>
    <cellStyle name="20 % - Markeringsfarve6 7 2" xfId="663"/>
    <cellStyle name="20 % - Markeringsfarve6 7 2 2" xfId="1500"/>
    <cellStyle name="20 % - Markeringsfarve6 7 2 2 2" xfId="3168"/>
    <cellStyle name="20 % - Markeringsfarve6 7 2 2 2 2" xfId="8156"/>
    <cellStyle name="20 % - Markeringsfarve6 7 2 2 2 2 2" xfId="18963"/>
    <cellStyle name="20 % - Markeringsfarve6 7 2 2 2 2 3" xfId="30337"/>
    <cellStyle name="20 % - Markeringsfarve6 7 2 2 2 3" xfId="13978"/>
    <cellStyle name="20 % - Markeringsfarve6 7 2 2 2 4" xfId="25336"/>
    <cellStyle name="20 % - Markeringsfarve6 7 2 2 3" xfId="4832"/>
    <cellStyle name="20 % - Markeringsfarve6 7 2 2 3 2" xfId="9817"/>
    <cellStyle name="20 % - Markeringsfarve6 7 2 2 3 2 2" xfId="20624"/>
    <cellStyle name="20 % - Markeringsfarve6 7 2 2 3 2 3" xfId="31998"/>
    <cellStyle name="20 % - Markeringsfarve6 7 2 2 3 3" xfId="15639"/>
    <cellStyle name="20 % - Markeringsfarve6 7 2 2 3 4" xfId="26997"/>
    <cellStyle name="20 % - Markeringsfarve6 7 2 2 4" xfId="6494"/>
    <cellStyle name="20 % - Markeringsfarve6 7 2 2 4 2" xfId="17302"/>
    <cellStyle name="20 % - Markeringsfarve6 7 2 2 4 3" xfId="28676"/>
    <cellStyle name="20 % - Markeringsfarve6 7 2 2 5" xfId="12317"/>
    <cellStyle name="20 % - Markeringsfarve6 7 2 2 6" xfId="23675"/>
    <cellStyle name="20 % - Markeringsfarve6 7 2 3" xfId="2337"/>
    <cellStyle name="20 % - Markeringsfarve6 7 2 3 2" xfId="7325"/>
    <cellStyle name="20 % - Markeringsfarve6 7 2 3 2 2" xfId="18132"/>
    <cellStyle name="20 % - Markeringsfarve6 7 2 3 2 3" xfId="29506"/>
    <cellStyle name="20 % - Markeringsfarve6 7 2 3 3" xfId="13147"/>
    <cellStyle name="20 % - Markeringsfarve6 7 2 3 4" xfId="24505"/>
    <cellStyle name="20 % - Markeringsfarve6 7 2 4" xfId="4001"/>
    <cellStyle name="20 % - Markeringsfarve6 7 2 4 2" xfId="8986"/>
    <cellStyle name="20 % - Markeringsfarve6 7 2 4 2 2" xfId="19793"/>
    <cellStyle name="20 % - Markeringsfarve6 7 2 4 2 3" xfId="31167"/>
    <cellStyle name="20 % - Markeringsfarve6 7 2 4 3" xfId="14808"/>
    <cellStyle name="20 % - Markeringsfarve6 7 2 4 4" xfId="26166"/>
    <cellStyle name="20 % - Markeringsfarve6 7 2 5" xfId="5663"/>
    <cellStyle name="20 % - Markeringsfarve6 7 2 5 2" xfId="16471"/>
    <cellStyle name="20 % - Markeringsfarve6 7 2 5 3" xfId="27845"/>
    <cellStyle name="20 % - Markeringsfarve6 7 2 6" xfId="10650"/>
    <cellStyle name="20 % - Markeringsfarve6 7 2 6 2" xfId="21457"/>
    <cellStyle name="20 % - Markeringsfarve6 7 2 6 3" xfId="32831"/>
    <cellStyle name="20 % - Markeringsfarve6 7 2 7" xfId="11484"/>
    <cellStyle name="20 % - Markeringsfarve6 7 2 8" xfId="22290"/>
    <cellStyle name="20 % - Markeringsfarve6 7 2 9" xfId="22844"/>
    <cellStyle name="20 % - Markeringsfarve6 7 3" xfId="940"/>
    <cellStyle name="20 % - Markeringsfarve6 7 3 2" xfId="1774"/>
    <cellStyle name="20 % - Markeringsfarve6 7 3 2 2" xfId="3442"/>
    <cellStyle name="20 % - Markeringsfarve6 7 3 2 2 2" xfId="8430"/>
    <cellStyle name="20 % - Markeringsfarve6 7 3 2 2 2 2" xfId="19237"/>
    <cellStyle name="20 % - Markeringsfarve6 7 3 2 2 2 3" xfId="30611"/>
    <cellStyle name="20 % - Markeringsfarve6 7 3 2 2 3" xfId="14252"/>
    <cellStyle name="20 % - Markeringsfarve6 7 3 2 2 4" xfId="25610"/>
    <cellStyle name="20 % - Markeringsfarve6 7 3 2 3" xfId="5106"/>
    <cellStyle name="20 % - Markeringsfarve6 7 3 2 3 2" xfId="10091"/>
    <cellStyle name="20 % - Markeringsfarve6 7 3 2 3 2 2" xfId="20898"/>
    <cellStyle name="20 % - Markeringsfarve6 7 3 2 3 2 3" xfId="32272"/>
    <cellStyle name="20 % - Markeringsfarve6 7 3 2 3 3" xfId="15913"/>
    <cellStyle name="20 % - Markeringsfarve6 7 3 2 3 4" xfId="27271"/>
    <cellStyle name="20 % - Markeringsfarve6 7 3 2 4" xfId="6768"/>
    <cellStyle name="20 % - Markeringsfarve6 7 3 2 4 2" xfId="17576"/>
    <cellStyle name="20 % - Markeringsfarve6 7 3 2 4 3" xfId="28950"/>
    <cellStyle name="20 % - Markeringsfarve6 7 3 2 5" xfId="12591"/>
    <cellStyle name="20 % - Markeringsfarve6 7 3 2 6" xfId="23949"/>
    <cellStyle name="20 % - Markeringsfarve6 7 3 3" xfId="2611"/>
    <cellStyle name="20 % - Markeringsfarve6 7 3 3 2" xfId="7599"/>
    <cellStyle name="20 % - Markeringsfarve6 7 3 3 2 2" xfId="18406"/>
    <cellStyle name="20 % - Markeringsfarve6 7 3 3 2 3" xfId="29780"/>
    <cellStyle name="20 % - Markeringsfarve6 7 3 3 3" xfId="13421"/>
    <cellStyle name="20 % - Markeringsfarve6 7 3 3 4" xfId="24779"/>
    <cellStyle name="20 % - Markeringsfarve6 7 3 4" xfId="4275"/>
    <cellStyle name="20 % - Markeringsfarve6 7 3 4 2" xfId="9260"/>
    <cellStyle name="20 % - Markeringsfarve6 7 3 4 2 2" xfId="20067"/>
    <cellStyle name="20 % - Markeringsfarve6 7 3 4 2 3" xfId="31441"/>
    <cellStyle name="20 % - Markeringsfarve6 7 3 4 3" xfId="15082"/>
    <cellStyle name="20 % - Markeringsfarve6 7 3 4 4" xfId="26440"/>
    <cellStyle name="20 % - Markeringsfarve6 7 3 5" xfId="5937"/>
    <cellStyle name="20 % - Markeringsfarve6 7 3 5 2" xfId="16745"/>
    <cellStyle name="20 % - Markeringsfarve6 7 3 5 3" xfId="28119"/>
    <cellStyle name="20 % - Markeringsfarve6 7 3 6" xfId="10924"/>
    <cellStyle name="20 % - Markeringsfarve6 7 3 6 2" xfId="21731"/>
    <cellStyle name="20 % - Markeringsfarve6 7 3 6 3" xfId="33105"/>
    <cellStyle name="20 % - Markeringsfarve6 7 3 7" xfId="11759"/>
    <cellStyle name="20 % - Markeringsfarve6 7 3 8" xfId="23118"/>
    <cellStyle name="20 % - Markeringsfarve6 7 4" xfId="1221"/>
    <cellStyle name="20 % - Markeringsfarve6 7 4 2" xfId="2889"/>
    <cellStyle name="20 % - Markeringsfarve6 7 4 2 2" xfId="7877"/>
    <cellStyle name="20 % - Markeringsfarve6 7 4 2 2 2" xfId="18684"/>
    <cellStyle name="20 % - Markeringsfarve6 7 4 2 2 3" xfId="30058"/>
    <cellStyle name="20 % - Markeringsfarve6 7 4 2 3" xfId="13699"/>
    <cellStyle name="20 % - Markeringsfarve6 7 4 2 4" xfId="25057"/>
    <cellStyle name="20 % - Markeringsfarve6 7 4 3" xfId="4553"/>
    <cellStyle name="20 % - Markeringsfarve6 7 4 3 2" xfId="9538"/>
    <cellStyle name="20 % - Markeringsfarve6 7 4 3 2 2" xfId="20345"/>
    <cellStyle name="20 % - Markeringsfarve6 7 4 3 2 3" xfId="31719"/>
    <cellStyle name="20 % - Markeringsfarve6 7 4 3 3" xfId="15360"/>
    <cellStyle name="20 % - Markeringsfarve6 7 4 3 4" xfId="26718"/>
    <cellStyle name="20 % - Markeringsfarve6 7 4 4" xfId="6215"/>
    <cellStyle name="20 % - Markeringsfarve6 7 4 4 2" xfId="17023"/>
    <cellStyle name="20 % - Markeringsfarve6 7 4 4 3" xfId="28397"/>
    <cellStyle name="20 % - Markeringsfarve6 7 4 5" xfId="12038"/>
    <cellStyle name="20 % - Markeringsfarve6 7 4 6" xfId="23396"/>
    <cellStyle name="20 % - Markeringsfarve6 7 5" xfId="2059"/>
    <cellStyle name="20 % - Markeringsfarve6 7 5 2" xfId="7047"/>
    <cellStyle name="20 % - Markeringsfarve6 7 5 2 2" xfId="17855"/>
    <cellStyle name="20 % - Markeringsfarve6 7 5 2 3" xfId="29229"/>
    <cellStyle name="20 % - Markeringsfarve6 7 5 3" xfId="12870"/>
    <cellStyle name="20 % - Markeringsfarve6 7 5 4" xfId="24228"/>
    <cellStyle name="20 % - Markeringsfarve6 7 6" xfId="3724"/>
    <cellStyle name="20 % - Markeringsfarve6 7 6 2" xfId="8709"/>
    <cellStyle name="20 % - Markeringsfarve6 7 6 2 2" xfId="19516"/>
    <cellStyle name="20 % - Markeringsfarve6 7 6 2 3" xfId="30890"/>
    <cellStyle name="20 % - Markeringsfarve6 7 6 3" xfId="14531"/>
    <cellStyle name="20 % - Markeringsfarve6 7 6 4" xfId="25889"/>
    <cellStyle name="20 % - Markeringsfarve6 7 7" xfId="5385"/>
    <cellStyle name="20 % - Markeringsfarve6 7 7 2" xfId="16194"/>
    <cellStyle name="20 % - Markeringsfarve6 7 7 3" xfId="27568"/>
    <cellStyle name="20 % - Markeringsfarve6 7 8" xfId="10370"/>
    <cellStyle name="20 % - Markeringsfarve6 7 8 2" xfId="21177"/>
    <cellStyle name="20 % - Markeringsfarve6 7 8 3" xfId="32551"/>
    <cellStyle name="20 % - Markeringsfarve6 7 9" xfId="11204"/>
    <cellStyle name="20 % - Markeringsfarve6 8" xfId="445"/>
    <cellStyle name="20 % - Markeringsfarve6 8 2" xfId="1282"/>
    <cellStyle name="20 % - Markeringsfarve6 8 2 2" xfId="2950"/>
    <cellStyle name="20 % - Markeringsfarve6 8 2 2 2" xfId="7938"/>
    <cellStyle name="20 % - Markeringsfarve6 8 2 2 2 2" xfId="18745"/>
    <cellStyle name="20 % - Markeringsfarve6 8 2 2 2 3" xfId="30119"/>
    <cellStyle name="20 % - Markeringsfarve6 8 2 2 3" xfId="13760"/>
    <cellStyle name="20 % - Markeringsfarve6 8 2 2 4" xfId="25118"/>
    <cellStyle name="20 % - Markeringsfarve6 8 2 3" xfId="4614"/>
    <cellStyle name="20 % - Markeringsfarve6 8 2 3 2" xfId="9599"/>
    <cellStyle name="20 % - Markeringsfarve6 8 2 3 2 2" xfId="20406"/>
    <cellStyle name="20 % - Markeringsfarve6 8 2 3 2 3" xfId="31780"/>
    <cellStyle name="20 % - Markeringsfarve6 8 2 3 3" xfId="15421"/>
    <cellStyle name="20 % - Markeringsfarve6 8 2 3 4" xfId="26779"/>
    <cellStyle name="20 % - Markeringsfarve6 8 2 4" xfId="6276"/>
    <cellStyle name="20 % - Markeringsfarve6 8 2 4 2" xfId="17084"/>
    <cellStyle name="20 % - Markeringsfarve6 8 2 4 3" xfId="28458"/>
    <cellStyle name="20 % - Markeringsfarve6 8 2 5" xfId="12099"/>
    <cellStyle name="20 % - Markeringsfarve6 8 2 6" xfId="23457"/>
    <cellStyle name="20 % - Markeringsfarve6 8 3" xfId="2121"/>
    <cellStyle name="20 % - Markeringsfarve6 8 3 2" xfId="7109"/>
    <cellStyle name="20 % - Markeringsfarve6 8 3 2 2" xfId="17916"/>
    <cellStyle name="20 % - Markeringsfarve6 8 3 2 3" xfId="29290"/>
    <cellStyle name="20 % - Markeringsfarve6 8 3 3" xfId="12931"/>
    <cellStyle name="20 % - Markeringsfarve6 8 3 4" xfId="24289"/>
    <cellStyle name="20 % - Markeringsfarve6 8 4" xfId="3785"/>
    <cellStyle name="20 % - Markeringsfarve6 8 4 2" xfId="8770"/>
    <cellStyle name="20 % - Markeringsfarve6 8 4 2 2" xfId="19577"/>
    <cellStyle name="20 % - Markeringsfarve6 8 4 2 3" xfId="30951"/>
    <cellStyle name="20 % - Markeringsfarve6 8 4 3" xfId="14592"/>
    <cellStyle name="20 % - Markeringsfarve6 8 4 4" xfId="25950"/>
    <cellStyle name="20 % - Markeringsfarve6 8 5" xfId="5447"/>
    <cellStyle name="20 % - Markeringsfarve6 8 5 2" xfId="16255"/>
    <cellStyle name="20 % - Markeringsfarve6 8 5 3" xfId="27629"/>
    <cellStyle name="20 % - Markeringsfarve6 8 6" xfId="10455"/>
    <cellStyle name="20 % - Markeringsfarve6 8 6 2" xfId="21262"/>
    <cellStyle name="20 % - Markeringsfarve6 8 6 3" xfId="32636"/>
    <cellStyle name="20 % - Markeringsfarve6 8 7" xfId="11266"/>
    <cellStyle name="20 % - Markeringsfarve6 8 8" xfId="22072"/>
    <cellStyle name="20 % - Markeringsfarve6 8 9" xfId="22626"/>
    <cellStyle name="20 % - Markeringsfarve6 9" xfId="722"/>
    <cellStyle name="20 % - Markeringsfarve6 9 2" xfId="1556"/>
    <cellStyle name="20 % - Markeringsfarve6 9 2 2" xfId="3224"/>
    <cellStyle name="20 % - Markeringsfarve6 9 2 2 2" xfId="8212"/>
    <cellStyle name="20 % - Markeringsfarve6 9 2 2 2 2" xfId="19019"/>
    <cellStyle name="20 % - Markeringsfarve6 9 2 2 2 3" xfId="30393"/>
    <cellStyle name="20 % - Markeringsfarve6 9 2 2 3" xfId="14034"/>
    <cellStyle name="20 % - Markeringsfarve6 9 2 2 4" xfId="25392"/>
    <cellStyle name="20 % - Markeringsfarve6 9 2 3" xfId="4888"/>
    <cellStyle name="20 % - Markeringsfarve6 9 2 3 2" xfId="9873"/>
    <cellStyle name="20 % - Markeringsfarve6 9 2 3 2 2" xfId="20680"/>
    <cellStyle name="20 % - Markeringsfarve6 9 2 3 2 3" xfId="32054"/>
    <cellStyle name="20 % - Markeringsfarve6 9 2 3 3" xfId="15695"/>
    <cellStyle name="20 % - Markeringsfarve6 9 2 3 4" xfId="27053"/>
    <cellStyle name="20 % - Markeringsfarve6 9 2 4" xfId="6550"/>
    <cellStyle name="20 % - Markeringsfarve6 9 2 4 2" xfId="17358"/>
    <cellStyle name="20 % - Markeringsfarve6 9 2 4 3" xfId="28732"/>
    <cellStyle name="20 % - Markeringsfarve6 9 2 5" xfId="12373"/>
    <cellStyle name="20 % - Markeringsfarve6 9 2 6" xfId="23731"/>
    <cellStyle name="20 % - Markeringsfarve6 9 3" xfId="2393"/>
    <cellStyle name="20 % - Markeringsfarve6 9 3 2" xfId="7381"/>
    <cellStyle name="20 % - Markeringsfarve6 9 3 2 2" xfId="18188"/>
    <cellStyle name="20 % - Markeringsfarve6 9 3 2 3" xfId="29562"/>
    <cellStyle name="20 % - Markeringsfarve6 9 3 3" xfId="13203"/>
    <cellStyle name="20 % - Markeringsfarve6 9 3 4" xfId="24561"/>
    <cellStyle name="20 % - Markeringsfarve6 9 4" xfId="4057"/>
    <cellStyle name="20 % - Markeringsfarve6 9 4 2" xfId="9042"/>
    <cellStyle name="20 % - Markeringsfarve6 9 4 2 2" xfId="19849"/>
    <cellStyle name="20 % - Markeringsfarve6 9 4 2 3" xfId="31223"/>
    <cellStyle name="20 % - Markeringsfarve6 9 4 3" xfId="14864"/>
    <cellStyle name="20 % - Markeringsfarve6 9 4 4" xfId="26222"/>
    <cellStyle name="20 % - Markeringsfarve6 9 5" xfId="5719"/>
    <cellStyle name="20 % - Markeringsfarve6 9 5 2" xfId="16527"/>
    <cellStyle name="20 % - Markeringsfarve6 9 5 3" xfId="27901"/>
    <cellStyle name="20 % - Markeringsfarve6 9 6" xfId="10706"/>
    <cellStyle name="20 % - Markeringsfarve6 9 6 2" xfId="21513"/>
    <cellStyle name="20 % - Markeringsfarve6 9 6 3" xfId="32887"/>
    <cellStyle name="20 % - Markeringsfarve6 9 7" xfId="11541"/>
    <cellStyle name="20 % - Markeringsfarve6 9 8" xfId="22900"/>
    <cellStyle name="20% - Accent1" xfId="344"/>
    <cellStyle name="20% - Accent1 2" xfId="34093"/>
    <cellStyle name="20% - Accent1 3" xfId="34092"/>
    <cellStyle name="20% - Accent2" xfId="345"/>
    <cellStyle name="20% - Accent2 2" xfId="34095"/>
    <cellStyle name="20% - Accent2 3" xfId="34094"/>
    <cellStyle name="20% - Accent3" xfId="346"/>
    <cellStyle name="20% - Accent3 2" xfId="34097"/>
    <cellStyle name="20% - Accent3 3" xfId="34096"/>
    <cellStyle name="20% - Accent4" xfId="347"/>
    <cellStyle name="20% - Accent4 2" xfId="34099"/>
    <cellStyle name="20% - Accent4 3" xfId="34098"/>
    <cellStyle name="20% - Accent5" xfId="348"/>
    <cellStyle name="20% - Accent5 2" xfId="34101"/>
    <cellStyle name="20% - Accent5 3" xfId="34100"/>
    <cellStyle name="20% - Accent6" xfId="349"/>
    <cellStyle name="20% - Accent6 2" xfId="34103"/>
    <cellStyle name="20% - Accent6 3" xfId="34102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40 % - Markeringsfarve1 10" xfId="994"/>
    <cellStyle name="40 % - Markeringsfarve1 10 2" xfId="2662"/>
    <cellStyle name="40 % - Markeringsfarve1 10 2 2" xfId="7650"/>
    <cellStyle name="40 % - Markeringsfarve1 10 2 2 2" xfId="18457"/>
    <cellStyle name="40 % - Markeringsfarve1 10 2 2 3" xfId="29831"/>
    <cellStyle name="40 % - Markeringsfarve1 10 2 3" xfId="13472"/>
    <cellStyle name="40 % - Markeringsfarve1 10 2 4" xfId="24830"/>
    <cellStyle name="40 % - Markeringsfarve1 10 3" xfId="4326"/>
    <cellStyle name="40 % - Markeringsfarve1 10 3 2" xfId="9311"/>
    <cellStyle name="40 % - Markeringsfarve1 10 3 2 2" xfId="20118"/>
    <cellStyle name="40 % - Markeringsfarve1 10 3 2 3" xfId="31492"/>
    <cellStyle name="40 % - Markeringsfarve1 10 3 3" xfId="15133"/>
    <cellStyle name="40 % - Markeringsfarve1 10 3 4" xfId="26491"/>
    <cellStyle name="40 % - Markeringsfarve1 10 4" xfId="5988"/>
    <cellStyle name="40 % - Markeringsfarve1 10 4 2" xfId="16796"/>
    <cellStyle name="40 % - Markeringsfarve1 10 4 3" xfId="28170"/>
    <cellStyle name="40 % - Markeringsfarve1 10 5" xfId="11811"/>
    <cellStyle name="40 % - Markeringsfarve1 10 6" xfId="23169"/>
    <cellStyle name="40 % - Markeringsfarve1 11" xfId="1829"/>
    <cellStyle name="40 % - Markeringsfarve1 11 2" xfId="6820"/>
    <cellStyle name="40 % - Markeringsfarve1 11 2 2" xfId="17628"/>
    <cellStyle name="40 % - Markeringsfarve1 11 2 3" xfId="29002"/>
    <cellStyle name="40 % - Markeringsfarve1 11 3" xfId="12643"/>
    <cellStyle name="40 % - Markeringsfarve1 11 4" xfId="24001"/>
    <cellStyle name="40 % - Markeringsfarve1 12" xfId="3497"/>
    <cellStyle name="40 % - Markeringsfarve1 12 2" xfId="8482"/>
    <cellStyle name="40 % - Markeringsfarve1 12 2 2" xfId="19289"/>
    <cellStyle name="40 % - Markeringsfarve1 12 2 3" xfId="30663"/>
    <cellStyle name="40 % - Markeringsfarve1 12 3" xfId="14304"/>
    <cellStyle name="40 % - Markeringsfarve1 12 4" xfId="25662"/>
    <cellStyle name="40 % - Markeringsfarve1 13" xfId="5158"/>
    <cellStyle name="40 % - Markeringsfarve1 13 2" xfId="15967"/>
    <cellStyle name="40 % - Markeringsfarve1 13 3" xfId="27341"/>
    <cellStyle name="40 % - Markeringsfarve1 14" xfId="10143"/>
    <cellStyle name="40 % - Markeringsfarve1 14 2" xfId="20950"/>
    <cellStyle name="40 % - Markeringsfarve1 14 3" xfId="32324"/>
    <cellStyle name="40 % - Markeringsfarve1 15" xfId="10977"/>
    <cellStyle name="40 % - Markeringsfarve1 16" xfId="21784"/>
    <cellStyle name="40 % - Markeringsfarve1 17" xfId="22337"/>
    <cellStyle name="40 % - Markeringsfarve1 18" xfId="33157"/>
    <cellStyle name="40 % - Markeringsfarve1 18 2" xfId="34062"/>
    <cellStyle name="40 % - Markeringsfarve1 19" xfId="33436"/>
    <cellStyle name="40 % - Markeringsfarve1 19 2" xfId="34019"/>
    <cellStyle name="40 % - Markeringsfarve1 2" xfId="70"/>
    <cellStyle name="40 % - Markeringsfarve1 2 10" xfId="3521"/>
    <cellStyle name="40 % - Markeringsfarve1 2 10 2" xfId="8506"/>
    <cellStyle name="40 % - Markeringsfarve1 2 10 2 2" xfId="19313"/>
    <cellStyle name="40 % - Markeringsfarve1 2 10 2 3" xfId="30687"/>
    <cellStyle name="40 % - Markeringsfarve1 2 10 3" xfId="14328"/>
    <cellStyle name="40 % - Markeringsfarve1 2 10 4" xfId="25686"/>
    <cellStyle name="40 % - Markeringsfarve1 2 11" xfId="5182"/>
    <cellStyle name="40 % - Markeringsfarve1 2 11 2" xfId="15991"/>
    <cellStyle name="40 % - Markeringsfarve1 2 11 3" xfId="27365"/>
    <cellStyle name="40 % - Markeringsfarve1 2 12" xfId="10166"/>
    <cellStyle name="40 % - Markeringsfarve1 2 12 2" xfId="20973"/>
    <cellStyle name="40 % - Markeringsfarve1 2 12 3" xfId="32347"/>
    <cellStyle name="40 % - Markeringsfarve1 2 13" xfId="11000"/>
    <cellStyle name="40 % - Markeringsfarve1 2 14" xfId="21807"/>
    <cellStyle name="40 % - Markeringsfarve1 2 15" xfId="22360"/>
    <cellStyle name="40 % - Markeringsfarve1 2 16" xfId="33180"/>
    <cellStyle name="40 % - Markeringsfarve1 2 17" xfId="33449"/>
    <cellStyle name="40 % - Markeringsfarve1 2 18" xfId="33720"/>
    <cellStyle name="40 % - Markeringsfarve1 2 2" xfId="138"/>
    <cellStyle name="40 % - Markeringsfarve1 2 2 10" xfId="21861"/>
    <cellStyle name="40 % - Markeringsfarve1 2 2 11" xfId="22414"/>
    <cellStyle name="40 % - Markeringsfarve1 2 2 12" xfId="33234"/>
    <cellStyle name="40 % - Markeringsfarve1 2 2 13" xfId="33509"/>
    <cellStyle name="40 % - Markeringsfarve1 2 2 14" xfId="33780"/>
    <cellStyle name="40 % - Markeringsfarve1 2 2 2" xfId="513"/>
    <cellStyle name="40 % - Markeringsfarve1 2 2 2 2" xfId="1350"/>
    <cellStyle name="40 % - Markeringsfarve1 2 2 2 2 2" xfId="3018"/>
    <cellStyle name="40 % - Markeringsfarve1 2 2 2 2 2 2" xfId="8006"/>
    <cellStyle name="40 % - Markeringsfarve1 2 2 2 2 2 2 2" xfId="18813"/>
    <cellStyle name="40 % - Markeringsfarve1 2 2 2 2 2 2 3" xfId="30187"/>
    <cellStyle name="40 % - Markeringsfarve1 2 2 2 2 2 3" xfId="13828"/>
    <cellStyle name="40 % - Markeringsfarve1 2 2 2 2 2 4" xfId="25186"/>
    <cellStyle name="40 % - Markeringsfarve1 2 2 2 2 3" xfId="4682"/>
    <cellStyle name="40 % - Markeringsfarve1 2 2 2 2 3 2" xfId="9667"/>
    <cellStyle name="40 % - Markeringsfarve1 2 2 2 2 3 2 2" xfId="20474"/>
    <cellStyle name="40 % - Markeringsfarve1 2 2 2 2 3 2 3" xfId="31848"/>
    <cellStyle name="40 % - Markeringsfarve1 2 2 2 2 3 3" xfId="15489"/>
    <cellStyle name="40 % - Markeringsfarve1 2 2 2 2 3 4" xfId="26847"/>
    <cellStyle name="40 % - Markeringsfarve1 2 2 2 2 4" xfId="6344"/>
    <cellStyle name="40 % - Markeringsfarve1 2 2 2 2 4 2" xfId="17152"/>
    <cellStyle name="40 % - Markeringsfarve1 2 2 2 2 4 3" xfId="28526"/>
    <cellStyle name="40 % - Markeringsfarve1 2 2 2 2 5" xfId="12167"/>
    <cellStyle name="40 % - Markeringsfarve1 2 2 2 2 6" xfId="23525"/>
    <cellStyle name="40 % - Markeringsfarve1 2 2 2 3" xfId="2187"/>
    <cellStyle name="40 % - Markeringsfarve1 2 2 2 3 2" xfId="7175"/>
    <cellStyle name="40 % - Markeringsfarve1 2 2 2 3 2 2" xfId="17982"/>
    <cellStyle name="40 % - Markeringsfarve1 2 2 2 3 2 3" xfId="29356"/>
    <cellStyle name="40 % - Markeringsfarve1 2 2 2 3 3" xfId="12997"/>
    <cellStyle name="40 % - Markeringsfarve1 2 2 2 3 4" xfId="24355"/>
    <cellStyle name="40 % - Markeringsfarve1 2 2 2 4" xfId="3851"/>
    <cellStyle name="40 % - Markeringsfarve1 2 2 2 4 2" xfId="8836"/>
    <cellStyle name="40 % - Markeringsfarve1 2 2 2 4 2 2" xfId="19643"/>
    <cellStyle name="40 % - Markeringsfarve1 2 2 2 4 2 3" xfId="31017"/>
    <cellStyle name="40 % - Markeringsfarve1 2 2 2 4 3" xfId="14658"/>
    <cellStyle name="40 % - Markeringsfarve1 2 2 2 4 4" xfId="26016"/>
    <cellStyle name="40 % - Markeringsfarve1 2 2 2 5" xfId="5513"/>
    <cellStyle name="40 % - Markeringsfarve1 2 2 2 5 2" xfId="16321"/>
    <cellStyle name="40 % - Markeringsfarve1 2 2 2 5 3" xfId="27695"/>
    <cellStyle name="40 % - Markeringsfarve1 2 2 2 6" xfId="10500"/>
    <cellStyle name="40 % - Markeringsfarve1 2 2 2 6 2" xfId="21307"/>
    <cellStyle name="40 % - Markeringsfarve1 2 2 2 6 3" xfId="32681"/>
    <cellStyle name="40 % - Markeringsfarve1 2 2 2 7" xfId="11334"/>
    <cellStyle name="40 % - Markeringsfarve1 2 2 2 8" xfId="22140"/>
    <cellStyle name="40 % - Markeringsfarve1 2 2 2 9" xfId="22694"/>
    <cellStyle name="40 % - Markeringsfarve1 2 2 3" xfId="790"/>
    <cellStyle name="40 % - Markeringsfarve1 2 2 3 2" xfId="1624"/>
    <cellStyle name="40 % - Markeringsfarve1 2 2 3 2 2" xfId="3292"/>
    <cellStyle name="40 % - Markeringsfarve1 2 2 3 2 2 2" xfId="8280"/>
    <cellStyle name="40 % - Markeringsfarve1 2 2 3 2 2 2 2" xfId="19087"/>
    <cellStyle name="40 % - Markeringsfarve1 2 2 3 2 2 2 3" xfId="30461"/>
    <cellStyle name="40 % - Markeringsfarve1 2 2 3 2 2 3" xfId="14102"/>
    <cellStyle name="40 % - Markeringsfarve1 2 2 3 2 2 4" xfId="25460"/>
    <cellStyle name="40 % - Markeringsfarve1 2 2 3 2 3" xfId="4956"/>
    <cellStyle name="40 % - Markeringsfarve1 2 2 3 2 3 2" xfId="9941"/>
    <cellStyle name="40 % - Markeringsfarve1 2 2 3 2 3 2 2" xfId="20748"/>
    <cellStyle name="40 % - Markeringsfarve1 2 2 3 2 3 2 3" xfId="32122"/>
    <cellStyle name="40 % - Markeringsfarve1 2 2 3 2 3 3" xfId="15763"/>
    <cellStyle name="40 % - Markeringsfarve1 2 2 3 2 3 4" xfId="27121"/>
    <cellStyle name="40 % - Markeringsfarve1 2 2 3 2 4" xfId="6618"/>
    <cellStyle name="40 % - Markeringsfarve1 2 2 3 2 4 2" xfId="17426"/>
    <cellStyle name="40 % - Markeringsfarve1 2 2 3 2 4 3" xfId="28800"/>
    <cellStyle name="40 % - Markeringsfarve1 2 2 3 2 5" xfId="12441"/>
    <cellStyle name="40 % - Markeringsfarve1 2 2 3 2 6" xfId="23799"/>
    <cellStyle name="40 % - Markeringsfarve1 2 2 3 3" xfId="2461"/>
    <cellStyle name="40 % - Markeringsfarve1 2 2 3 3 2" xfId="7449"/>
    <cellStyle name="40 % - Markeringsfarve1 2 2 3 3 2 2" xfId="18256"/>
    <cellStyle name="40 % - Markeringsfarve1 2 2 3 3 2 3" xfId="29630"/>
    <cellStyle name="40 % - Markeringsfarve1 2 2 3 3 3" xfId="13271"/>
    <cellStyle name="40 % - Markeringsfarve1 2 2 3 3 4" xfId="24629"/>
    <cellStyle name="40 % - Markeringsfarve1 2 2 3 4" xfId="4125"/>
    <cellStyle name="40 % - Markeringsfarve1 2 2 3 4 2" xfId="9110"/>
    <cellStyle name="40 % - Markeringsfarve1 2 2 3 4 2 2" xfId="19917"/>
    <cellStyle name="40 % - Markeringsfarve1 2 2 3 4 2 3" xfId="31291"/>
    <cellStyle name="40 % - Markeringsfarve1 2 2 3 4 3" xfId="14932"/>
    <cellStyle name="40 % - Markeringsfarve1 2 2 3 4 4" xfId="26290"/>
    <cellStyle name="40 % - Markeringsfarve1 2 2 3 5" xfId="5787"/>
    <cellStyle name="40 % - Markeringsfarve1 2 2 3 5 2" xfId="16595"/>
    <cellStyle name="40 % - Markeringsfarve1 2 2 3 5 3" xfId="27969"/>
    <cellStyle name="40 % - Markeringsfarve1 2 2 3 6" xfId="10774"/>
    <cellStyle name="40 % - Markeringsfarve1 2 2 3 6 2" xfId="21581"/>
    <cellStyle name="40 % - Markeringsfarve1 2 2 3 6 3" xfId="32955"/>
    <cellStyle name="40 % - Markeringsfarve1 2 2 3 7" xfId="11609"/>
    <cellStyle name="40 % - Markeringsfarve1 2 2 3 8" xfId="22968"/>
    <cellStyle name="40 % - Markeringsfarve1 2 2 4" xfId="1071"/>
    <cellStyle name="40 % - Markeringsfarve1 2 2 4 2" xfId="2739"/>
    <cellStyle name="40 % - Markeringsfarve1 2 2 4 2 2" xfId="7727"/>
    <cellStyle name="40 % - Markeringsfarve1 2 2 4 2 2 2" xfId="18534"/>
    <cellStyle name="40 % - Markeringsfarve1 2 2 4 2 2 3" xfId="29908"/>
    <cellStyle name="40 % - Markeringsfarve1 2 2 4 2 3" xfId="13549"/>
    <cellStyle name="40 % - Markeringsfarve1 2 2 4 2 4" xfId="24907"/>
    <cellStyle name="40 % - Markeringsfarve1 2 2 4 3" xfId="4403"/>
    <cellStyle name="40 % - Markeringsfarve1 2 2 4 3 2" xfId="9388"/>
    <cellStyle name="40 % - Markeringsfarve1 2 2 4 3 2 2" xfId="20195"/>
    <cellStyle name="40 % - Markeringsfarve1 2 2 4 3 2 3" xfId="31569"/>
    <cellStyle name="40 % - Markeringsfarve1 2 2 4 3 3" xfId="15210"/>
    <cellStyle name="40 % - Markeringsfarve1 2 2 4 3 4" xfId="26568"/>
    <cellStyle name="40 % - Markeringsfarve1 2 2 4 4" xfId="6065"/>
    <cellStyle name="40 % - Markeringsfarve1 2 2 4 4 2" xfId="16873"/>
    <cellStyle name="40 % - Markeringsfarve1 2 2 4 4 3" xfId="28247"/>
    <cellStyle name="40 % - Markeringsfarve1 2 2 4 5" xfId="11888"/>
    <cellStyle name="40 % - Markeringsfarve1 2 2 4 6" xfId="23246"/>
    <cellStyle name="40 % - Markeringsfarve1 2 2 5" xfId="1909"/>
    <cellStyle name="40 % - Markeringsfarve1 2 2 5 2" xfId="6897"/>
    <cellStyle name="40 % - Markeringsfarve1 2 2 5 2 2" xfId="17705"/>
    <cellStyle name="40 % - Markeringsfarve1 2 2 5 2 3" xfId="29079"/>
    <cellStyle name="40 % - Markeringsfarve1 2 2 5 3" xfId="12720"/>
    <cellStyle name="40 % - Markeringsfarve1 2 2 5 4" xfId="24078"/>
    <cellStyle name="40 % - Markeringsfarve1 2 2 6" xfId="3574"/>
    <cellStyle name="40 % - Markeringsfarve1 2 2 6 2" xfId="8559"/>
    <cellStyle name="40 % - Markeringsfarve1 2 2 6 2 2" xfId="19366"/>
    <cellStyle name="40 % - Markeringsfarve1 2 2 6 2 3" xfId="30740"/>
    <cellStyle name="40 % - Markeringsfarve1 2 2 6 3" xfId="14381"/>
    <cellStyle name="40 % - Markeringsfarve1 2 2 6 4" xfId="25739"/>
    <cellStyle name="40 % - Markeringsfarve1 2 2 7" xfId="5235"/>
    <cellStyle name="40 % - Markeringsfarve1 2 2 7 2" xfId="16044"/>
    <cellStyle name="40 % - Markeringsfarve1 2 2 7 3" xfId="27418"/>
    <cellStyle name="40 % - Markeringsfarve1 2 2 8" xfId="10220"/>
    <cellStyle name="40 % - Markeringsfarve1 2 2 8 2" xfId="21027"/>
    <cellStyle name="40 % - Markeringsfarve1 2 2 8 3" xfId="32401"/>
    <cellStyle name="40 % - Markeringsfarve1 2 2 9" xfId="11054"/>
    <cellStyle name="40 % - Markeringsfarve1 2 3" xfId="193"/>
    <cellStyle name="40 % - Markeringsfarve1 2 3 10" xfId="21915"/>
    <cellStyle name="40 % - Markeringsfarve1 2 3 11" xfId="22468"/>
    <cellStyle name="40 % - Markeringsfarve1 2 3 12" xfId="33288"/>
    <cellStyle name="40 % - Markeringsfarve1 2 3 13" xfId="33563"/>
    <cellStyle name="40 % - Markeringsfarve1 2 3 14" xfId="33834"/>
    <cellStyle name="40 % - Markeringsfarve1 2 3 2" xfId="567"/>
    <cellStyle name="40 % - Markeringsfarve1 2 3 2 2" xfId="1404"/>
    <cellStyle name="40 % - Markeringsfarve1 2 3 2 2 2" xfId="3072"/>
    <cellStyle name="40 % - Markeringsfarve1 2 3 2 2 2 2" xfId="8060"/>
    <cellStyle name="40 % - Markeringsfarve1 2 3 2 2 2 2 2" xfId="18867"/>
    <cellStyle name="40 % - Markeringsfarve1 2 3 2 2 2 2 3" xfId="30241"/>
    <cellStyle name="40 % - Markeringsfarve1 2 3 2 2 2 3" xfId="13882"/>
    <cellStyle name="40 % - Markeringsfarve1 2 3 2 2 2 4" xfId="25240"/>
    <cellStyle name="40 % - Markeringsfarve1 2 3 2 2 3" xfId="4736"/>
    <cellStyle name="40 % - Markeringsfarve1 2 3 2 2 3 2" xfId="9721"/>
    <cellStyle name="40 % - Markeringsfarve1 2 3 2 2 3 2 2" xfId="20528"/>
    <cellStyle name="40 % - Markeringsfarve1 2 3 2 2 3 2 3" xfId="31902"/>
    <cellStyle name="40 % - Markeringsfarve1 2 3 2 2 3 3" xfId="15543"/>
    <cellStyle name="40 % - Markeringsfarve1 2 3 2 2 3 4" xfId="26901"/>
    <cellStyle name="40 % - Markeringsfarve1 2 3 2 2 4" xfId="6398"/>
    <cellStyle name="40 % - Markeringsfarve1 2 3 2 2 4 2" xfId="17206"/>
    <cellStyle name="40 % - Markeringsfarve1 2 3 2 2 4 3" xfId="28580"/>
    <cellStyle name="40 % - Markeringsfarve1 2 3 2 2 5" xfId="12221"/>
    <cellStyle name="40 % - Markeringsfarve1 2 3 2 2 6" xfId="23579"/>
    <cellStyle name="40 % - Markeringsfarve1 2 3 2 3" xfId="2241"/>
    <cellStyle name="40 % - Markeringsfarve1 2 3 2 3 2" xfId="7229"/>
    <cellStyle name="40 % - Markeringsfarve1 2 3 2 3 2 2" xfId="18036"/>
    <cellStyle name="40 % - Markeringsfarve1 2 3 2 3 2 3" xfId="29410"/>
    <cellStyle name="40 % - Markeringsfarve1 2 3 2 3 3" xfId="13051"/>
    <cellStyle name="40 % - Markeringsfarve1 2 3 2 3 4" xfId="24409"/>
    <cellStyle name="40 % - Markeringsfarve1 2 3 2 4" xfId="3905"/>
    <cellStyle name="40 % - Markeringsfarve1 2 3 2 4 2" xfId="8890"/>
    <cellStyle name="40 % - Markeringsfarve1 2 3 2 4 2 2" xfId="19697"/>
    <cellStyle name="40 % - Markeringsfarve1 2 3 2 4 2 3" xfId="31071"/>
    <cellStyle name="40 % - Markeringsfarve1 2 3 2 4 3" xfId="14712"/>
    <cellStyle name="40 % - Markeringsfarve1 2 3 2 4 4" xfId="26070"/>
    <cellStyle name="40 % - Markeringsfarve1 2 3 2 5" xfId="5567"/>
    <cellStyle name="40 % - Markeringsfarve1 2 3 2 5 2" xfId="16375"/>
    <cellStyle name="40 % - Markeringsfarve1 2 3 2 5 3" xfId="27749"/>
    <cellStyle name="40 % - Markeringsfarve1 2 3 2 6" xfId="10554"/>
    <cellStyle name="40 % - Markeringsfarve1 2 3 2 6 2" xfId="21361"/>
    <cellStyle name="40 % - Markeringsfarve1 2 3 2 6 3" xfId="32735"/>
    <cellStyle name="40 % - Markeringsfarve1 2 3 2 7" xfId="11388"/>
    <cellStyle name="40 % - Markeringsfarve1 2 3 2 8" xfId="22194"/>
    <cellStyle name="40 % - Markeringsfarve1 2 3 2 9" xfId="22748"/>
    <cellStyle name="40 % - Markeringsfarve1 2 3 3" xfId="844"/>
    <cellStyle name="40 % - Markeringsfarve1 2 3 3 2" xfId="1678"/>
    <cellStyle name="40 % - Markeringsfarve1 2 3 3 2 2" xfId="3346"/>
    <cellStyle name="40 % - Markeringsfarve1 2 3 3 2 2 2" xfId="8334"/>
    <cellStyle name="40 % - Markeringsfarve1 2 3 3 2 2 2 2" xfId="19141"/>
    <cellStyle name="40 % - Markeringsfarve1 2 3 3 2 2 2 3" xfId="30515"/>
    <cellStyle name="40 % - Markeringsfarve1 2 3 3 2 2 3" xfId="14156"/>
    <cellStyle name="40 % - Markeringsfarve1 2 3 3 2 2 4" xfId="25514"/>
    <cellStyle name="40 % - Markeringsfarve1 2 3 3 2 3" xfId="5010"/>
    <cellStyle name="40 % - Markeringsfarve1 2 3 3 2 3 2" xfId="9995"/>
    <cellStyle name="40 % - Markeringsfarve1 2 3 3 2 3 2 2" xfId="20802"/>
    <cellStyle name="40 % - Markeringsfarve1 2 3 3 2 3 2 3" xfId="32176"/>
    <cellStyle name="40 % - Markeringsfarve1 2 3 3 2 3 3" xfId="15817"/>
    <cellStyle name="40 % - Markeringsfarve1 2 3 3 2 3 4" xfId="27175"/>
    <cellStyle name="40 % - Markeringsfarve1 2 3 3 2 4" xfId="6672"/>
    <cellStyle name="40 % - Markeringsfarve1 2 3 3 2 4 2" xfId="17480"/>
    <cellStyle name="40 % - Markeringsfarve1 2 3 3 2 4 3" xfId="28854"/>
    <cellStyle name="40 % - Markeringsfarve1 2 3 3 2 5" xfId="12495"/>
    <cellStyle name="40 % - Markeringsfarve1 2 3 3 2 6" xfId="23853"/>
    <cellStyle name="40 % - Markeringsfarve1 2 3 3 3" xfId="2515"/>
    <cellStyle name="40 % - Markeringsfarve1 2 3 3 3 2" xfId="7503"/>
    <cellStyle name="40 % - Markeringsfarve1 2 3 3 3 2 2" xfId="18310"/>
    <cellStyle name="40 % - Markeringsfarve1 2 3 3 3 2 3" xfId="29684"/>
    <cellStyle name="40 % - Markeringsfarve1 2 3 3 3 3" xfId="13325"/>
    <cellStyle name="40 % - Markeringsfarve1 2 3 3 3 4" xfId="24683"/>
    <cellStyle name="40 % - Markeringsfarve1 2 3 3 4" xfId="4179"/>
    <cellStyle name="40 % - Markeringsfarve1 2 3 3 4 2" xfId="9164"/>
    <cellStyle name="40 % - Markeringsfarve1 2 3 3 4 2 2" xfId="19971"/>
    <cellStyle name="40 % - Markeringsfarve1 2 3 3 4 2 3" xfId="31345"/>
    <cellStyle name="40 % - Markeringsfarve1 2 3 3 4 3" xfId="14986"/>
    <cellStyle name="40 % - Markeringsfarve1 2 3 3 4 4" xfId="26344"/>
    <cellStyle name="40 % - Markeringsfarve1 2 3 3 5" xfId="5841"/>
    <cellStyle name="40 % - Markeringsfarve1 2 3 3 5 2" xfId="16649"/>
    <cellStyle name="40 % - Markeringsfarve1 2 3 3 5 3" xfId="28023"/>
    <cellStyle name="40 % - Markeringsfarve1 2 3 3 6" xfId="10828"/>
    <cellStyle name="40 % - Markeringsfarve1 2 3 3 6 2" xfId="21635"/>
    <cellStyle name="40 % - Markeringsfarve1 2 3 3 6 3" xfId="33009"/>
    <cellStyle name="40 % - Markeringsfarve1 2 3 3 7" xfId="11663"/>
    <cellStyle name="40 % - Markeringsfarve1 2 3 3 8" xfId="23022"/>
    <cellStyle name="40 % - Markeringsfarve1 2 3 4" xfId="1125"/>
    <cellStyle name="40 % - Markeringsfarve1 2 3 4 2" xfId="2793"/>
    <cellStyle name="40 % - Markeringsfarve1 2 3 4 2 2" xfId="7781"/>
    <cellStyle name="40 % - Markeringsfarve1 2 3 4 2 2 2" xfId="18588"/>
    <cellStyle name="40 % - Markeringsfarve1 2 3 4 2 2 3" xfId="29962"/>
    <cellStyle name="40 % - Markeringsfarve1 2 3 4 2 3" xfId="13603"/>
    <cellStyle name="40 % - Markeringsfarve1 2 3 4 2 4" xfId="24961"/>
    <cellStyle name="40 % - Markeringsfarve1 2 3 4 3" xfId="4457"/>
    <cellStyle name="40 % - Markeringsfarve1 2 3 4 3 2" xfId="9442"/>
    <cellStyle name="40 % - Markeringsfarve1 2 3 4 3 2 2" xfId="20249"/>
    <cellStyle name="40 % - Markeringsfarve1 2 3 4 3 2 3" xfId="31623"/>
    <cellStyle name="40 % - Markeringsfarve1 2 3 4 3 3" xfId="15264"/>
    <cellStyle name="40 % - Markeringsfarve1 2 3 4 3 4" xfId="26622"/>
    <cellStyle name="40 % - Markeringsfarve1 2 3 4 4" xfId="6119"/>
    <cellStyle name="40 % - Markeringsfarve1 2 3 4 4 2" xfId="16927"/>
    <cellStyle name="40 % - Markeringsfarve1 2 3 4 4 3" xfId="28301"/>
    <cellStyle name="40 % - Markeringsfarve1 2 3 4 5" xfId="11942"/>
    <cellStyle name="40 % - Markeringsfarve1 2 3 4 6" xfId="23300"/>
    <cellStyle name="40 % - Markeringsfarve1 2 3 5" xfId="1963"/>
    <cellStyle name="40 % - Markeringsfarve1 2 3 5 2" xfId="6951"/>
    <cellStyle name="40 % - Markeringsfarve1 2 3 5 2 2" xfId="17759"/>
    <cellStyle name="40 % - Markeringsfarve1 2 3 5 2 3" xfId="29133"/>
    <cellStyle name="40 % - Markeringsfarve1 2 3 5 3" xfId="12774"/>
    <cellStyle name="40 % - Markeringsfarve1 2 3 5 4" xfId="24132"/>
    <cellStyle name="40 % - Markeringsfarve1 2 3 6" xfId="3628"/>
    <cellStyle name="40 % - Markeringsfarve1 2 3 6 2" xfId="8613"/>
    <cellStyle name="40 % - Markeringsfarve1 2 3 6 2 2" xfId="19420"/>
    <cellStyle name="40 % - Markeringsfarve1 2 3 6 2 3" xfId="30794"/>
    <cellStyle name="40 % - Markeringsfarve1 2 3 6 3" xfId="14435"/>
    <cellStyle name="40 % - Markeringsfarve1 2 3 6 4" xfId="25793"/>
    <cellStyle name="40 % - Markeringsfarve1 2 3 7" xfId="5289"/>
    <cellStyle name="40 % - Markeringsfarve1 2 3 7 2" xfId="16098"/>
    <cellStyle name="40 % - Markeringsfarve1 2 3 7 3" xfId="27472"/>
    <cellStyle name="40 % - Markeringsfarve1 2 3 8" xfId="10274"/>
    <cellStyle name="40 % - Markeringsfarve1 2 3 8 2" xfId="21081"/>
    <cellStyle name="40 % - Markeringsfarve1 2 3 8 3" xfId="32455"/>
    <cellStyle name="40 % - Markeringsfarve1 2 3 9" xfId="11108"/>
    <cellStyle name="40 % - Markeringsfarve1 2 4" xfId="248"/>
    <cellStyle name="40 % - Markeringsfarve1 2 4 10" xfId="21970"/>
    <cellStyle name="40 % - Markeringsfarve1 2 4 11" xfId="22523"/>
    <cellStyle name="40 % - Markeringsfarve1 2 4 12" xfId="33343"/>
    <cellStyle name="40 % - Markeringsfarve1 2 4 13" xfId="33618"/>
    <cellStyle name="40 % - Markeringsfarve1 2 4 14" xfId="33889"/>
    <cellStyle name="40 % - Markeringsfarve1 2 4 2" xfId="622"/>
    <cellStyle name="40 % - Markeringsfarve1 2 4 2 2" xfId="1459"/>
    <cellStyle name="40 % - Markeringsfarve1 2 4 2 2 2" xfId="3127"/>
    <cellStyle name="40 % - Markeringsfarve1 2 4 2 2 2 2" xfId="8115"/>
    <cellStyle name="40 % - Markeringsfarve1 2 4 2 2 2 2 2" xfId="18922"/>
    <cellStyle name="40 % - Markeringsfarve1 2 4 2 2 2 2 3" xfId="30296"/>
    <cellStyle name="40 % - Markeringsfarve1 2 4 2 2 2 3" xfId="13937"/>
    <cellStyle name="40 % - Markeringsfarve1 2 4 2 2 2 4" xfId="25295"/>
    <cellStyle name="40 % - Markeringsfarve1 2 4 2 2 3" xfId="4791"/>
    <cellStyle name="40 % - Markeringsfarve1 2 4 2 2 3 2" xfId="9776"/>
    <cellStyle name="40 % - Markeringsfarve1 2 4 2 2 3 2 2" xfId="20583"/>
    <cellStyle name="40 % - Markeringsfarve1 2 4 2 2 3 2 3" xfId="31957"/>
    <cellStyle name="40 % - Markeringsfarve1 2 4 2 2 3 3" xfId="15598"/>
    <cellStyle name="40 % - Markeringsfarve1 2 4 2 2 3 4" xfId="26956"/>
    <cellStyle name="40 % - Markeringsfarve1 2 4 2 2 4" xfId="6453"/>
    <cellStyle name="40 % - Markeringsfarve1 2 4 2 2 4 2" xfId="17261"/>
    <cellStyle name="40 % - Markeringsfarve1 2 4 2 2 4 3" xfId="28635"/>
    <cellStyle name="40 % - Markeringsfarve1 2 4 2 2 5" xfId="12276"/>
    <cellStyle name="40 % - Markeringsfarve1 2 4 2 2 6" xfId="23634"/>
    <cellStyle name="40 % - Markeringsfarve1 2 4 2 3" xfId="2296"/>
    <cellStyle name="40 % - Markeringsfarve1 2 4 2 3 2" xfId="7284"/>
    <cellStyle name="40 % - Markeringsfarve1 2 4 2 3 2 2" xfId="18091"/>
    <cellStyle name="40 % - Markeringsfarve1 2 4 2 3 2 3" xfId="29465"/>
    <cellStyle name="40 % - Markeringsfarve1 2 4 2 3 3" xfId="13106"/>
    <cellStyle name="40 % - Markeringsfarve1 2 4 2 3 4" xfId="24464"/>
    <cellStyle name="40 % - Markeringsfarve1 2 4 2 4" xfId="3960"/>
    <cellStyle name="40 % - Markeringsfarve1 2 4 2 4 2" xfId="8945"/>
    <cellStyle name="40 % - Markeringsfarve1 2 4 2 4 2 2" xfId="19752"/>
    <cellStyle name="40 % - Markeringsfarve1 2 4 2 4 2 3" xfId="31126"/>
    <cellStyle name="40 % - Markeringsfarve1 2 4 2 4 3" xfId="14767"/>
    <cellStyle name="40 % - Markeringsfarve1 2 4 2 4 4" xfId="26125"/>
    <cellStyle name="40 % - Markeringsfarve1 2 4 2 5" xfId="5622"/>
    <cellStyle name="40 % - Markeringsfarve1 2 4 2 5 2" xfId="16430"/>
    <cellStyle name="40 % - Markeringsfarve1 2 4 2 5 3" xfId="27804"/>
    <cellStyle name="40 % - Markeringsfarve1 2 4 2 6" xfId="10609"/>
    <cellStyle name="40 % - Markeringsfarve1 2 4 2 6 2" xfId="21416"/>
    <cellStyle name="40 % - Markeringsfarve1 2 4 2 6 3" xfId="32790"/>
    <cellStyle name="40 % - Markeringsfarve1 2 4 2 7" xfId="11443"/>
    <cellStyle name="40 % - Markeringsfarve1 2 4 2 8" xfId="22249"/>
    <cellStyle name="40 % - Markeringsfarve1 2 4 2 9" xfId="22803"/>
    <cellStyle name="40 % - Markeringsfarve1 2 4 3" xfId="899"/>
    <cellStyle name="40 % - Markeringsfarve1 2 4 3 2" xfId="1733"/>
    <cellStyle name="40 % - Markeringsfarve1 2 4 3 2 2" xfId="3401"/>
    <cellStyle name="40 % - Markeringsfarve1 2 4 3 2 2 2" xfId="8389"/>
    <cellStyle name="40 % - Markeringsfarve1 2 4 3 2 2 2 2" xfId="19196"/>
    <cellStyle name="40 % - Markeringsfarve1 2 4 3 2 2 2 3" xfId="30570"/>
    <cellStyle name="40 % - Markeringsfarve1 2 4 3 2 2 3" xfId="14211"/>
    <cellStyle name="40 % - Markeringsfarve1 2 4 3 2 2 4" xfId="25569"/>
    <cellStyle name="40 % - Markeringsfarve1 2 4 3 2 3" xfId="5065"/>
    <cellStyle name="40 % - Markeringsfarve1 2 4 3 2 3 2" xfId="10050"/>
    <cellStyle name="40 % - Markeringsfarve1 2 4 3 2 3 2 2" xfId="20857"/>
    <cellStyle name="40 % - Markeringsfarve1 2 4 3 2 3 2 3" xfId="32231"/>
    <cellStyle name="40 % - Markeringsfarve1 2 4 3 2 3 3" xfId="15872"/>
    <cellStyle name="40 % - Markeringsfarve1 2 4 3 2 3 4" xfId="27230"/>
    <cellStyle name="40 % - Markeringsfarve1 2 4 3 2 4" xfId="6727"/>
    <cellStyle name="40 % - Markeringsfarve1 2 4 3 2 4 2" xfId="17535"/>
    <cellStyle name="40 % - Markeringsfarve1 2 4 3 2 4 3" xfId="28909"/>
    <cellStyle name="40 % - Markeringsfarve1 2 4 3 2 5" xfId="12550"/>
    <cellStyle name="40 % - Markeringsfarve1 2 4 3 2 6" xfId="23908"/>
    <cellStyle name="40 % - Markeringsfarve1 2 4 3 3" xfId="2570"/>
    <cellStyle name="40 % - Markeringsfarve1 2 4 3 3 2" xfId="7558"/>
    <cellStyle name="40 % - Markeringsfarve1 2 4 3 3 2 2" xfId="18365"/>
    <cellStyle name="40 % - Markeringsfarve1 2 4 3 3 2 3" xfId="29739"/>
    <cellStyle name="40 % - Markeringsfarve1 2 4 3 3 3" xfId="13380"/>
    <cellStyle name="40 % - Markeringsfarve1 2 4 3 3 4" xfId="24738"/>
    <cellStyle name="40 % - Markeringsfarve1 2 4 3 4" xfId="4234"/>
    <cellStyle name="40 % - Markeringsfarve1 2 4 3 4 2" xfId="9219"/>
    <cellStyle name="40 % - Markeringsfarve1 2 4 3 4 2 2" xfId="20026"/>
    <cellStyle name="40 % - Markeringsfarve1 2 4 3 4 2 3" xfId="31400"/>
    <cellStyle name="40 % - Markeringsfarve1 2 4 3 4 3" xfId="15041"/>
    <cellStyle name="40 % - Markeringsfarve1 2 4 3 4 4" xfId="26399"/>
    <cellStyle name="40 % - Markeringsfarve1 2 4 3 5" xfId="5896"/>
    <cellStyle name="40 % - Markeringsfarve1 2 4 3 5 2" xfId="16704"/>
    <cellStyle name="40 % - Markeringsfarve1 2 4 3 5 3" xfId="28078"/>
    <cellStyle name="40 % - Markeringsfarve1 2 4 3 6" xfId="10883"/>
    <cellStyle name="40 % - Markeringsfarve1 2 4 3 6 2" xfId="21690"/>
    <cellStyle name="40 % - Markeringsfarve1 2 4 3 6 3" xfId="33064"/>
    <cellStyle name="40 % - Markeringsfarve1 2 4 3 7" xfId="11718"/>
    <cellStyle name="40 % - Markeringsfarve1 2 4 3 8" xfId="23077"/>
    <cellStyle name="40 % - Markeringsfarve1 2 4 4" xfId="1180"/>
    <cellStyle name="40 % - Markeringsfarve1 2 4 4 2" xfId="2848"/>
    <cellStyle name="40 % - Markeringsfarve1 2 4 4 2 2" xfId="7836"/>
    <cellStyle name="40 % - Markeringsfarve1 2 4 4 2 2 2" xfId="18643"/>
    <cellStyle name="40 % - Markeringsfarve1 2 4 4 2 2 3" xfId="30017"/>
    <cellStyle name="40 % - Markeringsfarve1 2 4 4 2 3" xfId="13658"/>
    <cellStyle name="40 % - Markeringsfarve1 2 4 4 2 4" xfId="25016"/>
    <cellStyle name="40 % - Markeringsfarve1 2 4 4 3" xfId="4512"/>
    <cellStyle name="40 % - Markeringsfarve1 2 4 4 3 2" xfId="9497"/>
    <cellStyle name="40 % - Markeringsfarve1 2 4 4 3 2 2" xfId="20304"/>
    <cellStyle name="40 % - Markeringsfarve1 2 4 4 3 2 3" xfId="31678"/>
    <cellStyle name="40 % - Markeringsfarve1 2 4 4 3 3" xfId="15319"/>
    <cellStyle name="40 % - Markeringsfarve1 2 4 4 3 4" xfId="26677"/>
    <cellStyle name="40 % - Markeringsfarve1 2 4 4 4" xfId="6174"/>
    <cellStyle name="40 % - Markeringsfarve1 2 4 4 4 2" xfId="16982"/>
    <cellStyle name="40 % - Markeringsfarve1 2 4 4 4 3" xfId="28356"/>
    <cellStyle name="40 % - Markeringsfarve1 2 4 4 5" xfId="11997"/>
    <cellStyle name="40 % - Markeringsfarve1 2 4 4 6" xfId="23355"/>
    <cellStyle name="40 % - Markeringsfarve1 2 4 5" xfId="2018"/>
    <cellStyle name="40 % - Markeringsfarve1 2 4 5 2" xfId="7006"/>
    <cellStyle name="40 % - Markeringsfarve1 2 4 5 2 2" xfId="17814"/>
    <cellStyle name="40 % - Markeringsfarve1 2 4 5 2 3" xfId="29188"/>
    <cellStyle name="40 % - Markeringsfarve1 2 4 5 3" xfId="12829"/>
    <cellStyle name="40 % - Markeringsfarve1 2 4 5 4" xfId="24187"/>
    <cellStyle name="40 % - Markeringsfarve1 2 4 6" xfId="3683"/>
    <cellStyle name="40 % - Markeringsfarve1 2 4 6 2" xfId="8668"/>
    <cellStyle name="40 % - Markeringsfarve1 2 4 6 2 2" xfId="19475"/>
    <cellStyle name="40 % - Markeringsfarve1 2 4 6 2 3" xfId="30849"/>
    <cellStyle name="40 % - Markeringsfarve1 2 4 6 3" xfId="14490"/>
    <cellStyle name="40 % - Markeringsfarve1 2 4 6 4" xfId="25848"/>
    <cellStyle name="40 % - Markeringsfarve1 2 4 7" xfId="5344"/>
    <cellStyle name="40 % - Markeringsfarve1 2 4 7 2" xfId="16153"/>
    <cellStyle name="40 % - Markeringsfarve1 2 4 7 3" xfId="27527"/>
    <cellStyle name="40 % - Markeringsfarve1 2 4 8" xfId="10329"/>
    <cellStyle name="40 % - Markeringsfarve1 2 4 8 2" xfId="21136"/>
    <cellStyle name="40 % - Markeringsfarve1 2 4 8 3" xfId="32510"/>
    <cellStyle name="40 % - Markeringsfarve1 2 4 9" xfId="11163"/>
    <cellStyle name="40 % - Markeringsfarve1 2 5" xfId="304"/>
    <cellStyle name="40 % - Markeringsfarve1 2 5 10" xfId="22026"/>
    <cellStyle name="40 % - Markeringsfarve1 2 5 11" xfId="22579"/>
    <cellStyle name="40 % - Markeringsfarve1 2 5 12" xfId="33399"/>
    <cellStyle name="40 % - Markeringsfarve1 2 5 13" xfId="33674"/>
    <cellStyle name="40 % - Markeringsfarve1 2 5 14" xfId="33945"/>
    <cellStyle name="40 % - Markeringsfarve1 2 5 2" xfId="678"/>
    <cellStyle name="40 % - Markeringsfarve1 2 5 2 2" xfId="1515"/>
    <cellStyle name="40 % - Markeringsfarve1 2 5 2 2 2" xfId="3183"/>
    <cellStyle name="40 % - Markeringsfarve1 2 5 2 2 2 2" xfId="8171"/>
    <cellStyle name="40 % - Markeringsfarve1 2 5 2 2 2 2 2" xfId="18978"/>
    <cellStyle name="40 % - Markeringsfarve1 2 5 2 2 2 2 3" xfId="30352"/>
    <cellStyle name="40 % - Markeringsfarve1 2 5 2 2 2 3" xfId="13993"/>
    <cellStyle name="40 % - Markeringsfarve1 2 5 2 2 2 4" xfId="25351"/>
    <cellStyle name="40 % - Markeringsfarve1 2 5 2 2 3" xfId="4847"/>
    <cellStyle name="40 % - Markeringsfarve1 2 5 2 2 3 2" xfId="9832"/>
    <cellStyle name="40 % - Markeringsfarve1 2 5 2 2 3 2 2" xfId="20639"/>
    <cellStyle name="40 % - Markeringsfarve1 2 5 2 2 3 2 3" xfId="32013"/>
    <cellStyle name="40 % - Markeringsfarve1 2 5 2 2 3 3" xfId="15654"/>
    <cellStyle name="40 % - Markeringsfarve1 2 5 2 2 3 4" xfId="27012"/>
    <cellStyle name="40 % - Markeringsfarve1 2 5 2 2 4" xfId="6509"/>
    <cellStyle name="40 % - Markeringsfarve1 2 5 2 2 4 2" xfId="17317"/>
    <cellStyle name="40 % - Markeringsfarve1 2 5 2 2 4 3" xfId="28691"/>
    <cellStyle name="40 % - Markeringsfarve1 2 5 2 2 5" xfId="12332"/>
    <cellStyle name="40 % - Markeringsfarve1 2 5 2 2 6" xfId="23690"/>
    <cellStyle name="40 % - Markeringsfarve1 2 5 2 3" xfId="2352"/>
    <cellStyle name="40 % - Markeringsfarve1 2 5 2 3 2" xfId="7340"/>
    <cellStyle name="40 % - Markeringsfarve1 2 5 2 3 2 2" xfId="18147"/>
    <cellStyle name="40 % - Markeringsfarve1 2 5 2 3 2 3" xfId="29521"/>
    <cellStyle name="40 % - Markeringsfarve1 2 5 2 3 3" xfId="13162"/>
    <cellStyle name="40 % - Markeringsfarve1 2 5 2 3 4" xfId="24520"/>
    <cellStyle name="40 % - Markeringsfarve1 2 5 2 4" xfId="4016"/>
    <cellStyle name="40 % - Markeringsfarve1 2 5 2 4 2" xfId="9001"/>
    <cellStyle name="40 % - Markeringsfarve1 2 5 2 4 2 2" xfId="19808"/>
    <cellStyle name="40 % - Markeringsfarve1 2 5 2 4 2 3" xfId="31182"/>
    <cellStyle name="40 % - Markeringsfarve1 2 5 2 4 3" xfId="14823"/>
    <cellStyle name="40 % - Markeringsfarve1 2 5 2 4 4" xfId="26181"/>
    <cellStyle name="40 % - Markeringsfarve1 2 5 2 5" xfId="5678"/>
    <cellStyle name="40 % - Markeringsfarve1 2 5 2 5 2" xfId="16486"/>
    <cellStyle name="40 % - Markeringsfarve1 2 5 2 5 3" xfId="27860"/>
    <cellStyle name="40 % - Markeringsfarve1 2 5 2 6" xfId="10665"/>
    <cellStyle name="40 % - Markeringsfarve1 2 5 2 6 2" xfId="21472"/>
    <cellStyle name="40 % - Markeringsfarve1 2 5 2 6 3" xfId="32846"/>
    <cellStyle name="40 % - Markeringsfarve1 2 5 2 7" xfId="11499"/>
    <cellStyle name="40 % - Markeringsfarve1 2 5 2 8" xfId="22305"/>
    <cellStyle name="40 % - Markeringsfarve1 2 5 2 9" xfId="22859"/>
    <cellStyle name="40 % - Markeringsfarve1 2 5 3" xfId="955"/>
    <cellStyle name="40 % - Markeringsfarve1 2 5 3 2" xfId="1789"/>
    <cellStyle name="40 % - Markeringsfarve1 2 5 3 2 2" xfId="3457"/>
    <cellStyle name="40 % - Markeringsfarve1 2 5 3 2 2 2" xfId="8445"/>
    <cellStyle name="40 % - Markeringsfarve1 2 5 3 2 2 2 2" xfId="19252"/>
    <cellStyle name="40 % - Markeringsfarve1 2 5 3 2 2 2 3" xfId="30626"/>
    <cellStyle name="40 % - Markeringsfarve1 2 5 3 2 2 3" xfId="14267"/>
    <cellStyle name="40 % - Markeringsfarve1 2 5 3 2 2 4" xfId="25625"/>
    <cellStyle name="40 % - Markeringsfarve1 2 5 3 2 3" xfId="5121"/>
    <cellStyle name="40 % - Markeringsfarve1 2 5 3 2 3 2" xfId="10106"/>
    <cellStyle name="40 % - Markeringsfarve1 2 5 3 2 3 2 2" xfId="20913"/>
    <cellStyle name="40 % - Markeringsfarve1 2 5 3 2 3 2 3" xfId="32287"/>
    <cellStyle name="40 % - Markeringsfarve1 2 5 3 2 3 3" xfId="15928"/>
    <cellStyle name="40 % - Markeringsfarve1 2 5 3 2 3 4" xfId="27286"/>
    <cellStyle name="40 % - Markeringsfarve1 2 5 3 2 4" xfId="6783"/>
    <cellStyle name="40 % - Markeringsfarve1 2 5 3 2 4 2" xfId="17591"/>
    <cellStyle name="40 % - Markeringsfarve1 2 5 3 2 4 3" xfId="28965"/>
    <cellStyle name="40 % - Markeringsfarve1 2 5 3 2 5" xfId="12606"/>
    <cellStyle name="40 % - Markeringsfarve1 2 5 3 2 6" xfId="23964"/>
    <cellStyle name="40 % - Markeringsfarve1 2 5 3 3" xfId="2626"/>
    <cellStyle name="40 % - Markeringsfarve1 2 5 3 3 2" xfId="7614"/>
    <cellStyle name="40 % - Markeringsfarve1 2 5 3 3 2 2" xfId="18421"/>
    <cellStyle name="40 % - Markeringsfarve1 2 5 3 3 2 3" xfId="29795"/>
    <cellStyle name="40 % - Markeringsfarve1 2 5 3 3 3" xfId="13436"/>
    <cellStyle name="40 % - Markeringsfarve1 2 5 3 3 4" xfId="24794"/>
    <cellStyle name="40 % - Markeringsfarve1 2 5 3 4" xfId="4290"/>
    <cellStyle name="40 % - Markeringsfarve1 2 5 3 4 2" xfId="9275"/>
    <cellStyle name="40 % - Markeringsfarve1 2 5 3 4 2 2" xfId="20082"/>
    <cellStyle name="40 % - Markeringsfarve1 2 5 3 4 2 3" xfId="31456"/>
    <cellStyle name="40 % - Markeringsfarve1 2 5 3 4 3" xfId="15097"/>
    <cellStyle name="40 % - Markeringsfarve1 2 5 3 4 4" xfId="26455"/>
    <cellStyle name="40 % - Markeringsfarve1 2 5 3 5" xfId="5952"/>
    <cellStyle name="40 % - Markeringsfarve1 2 5 3 5 2" xfId="16760"/>
    <cellStyle name="40 % - Markeringsfarve1 2 5 3 5 3" xfId="28134"/>
    <cellStyle name="40 % - Markeringsfarve1 2 5 3 6" xfId="10939"/>
    <cellStyle name="40 % - Markeringsfarve1 2 5 3 6 2" xfId="21746"/>
    <cellStyle name="40 % - Markeringsfarve1 2 5 3 6 3" xfId="33120"/>
    <cellStyle name="40 % - Markeringsfarve1 2 5 3 7" xfId="11774"/>
    <cellStyle name="40 % - Markeringsfarve1 2 5 3 8" xfId="23133"/>
    <cellStyle name="40 % - Markeringsfarve1 2 5 4" xfId="1236"/>
    <cellStyle name="40 % - Markeringsfarve1 2 5 4 2" xfId="2904"/>
    <cellStyle name="40 % - Markeringsfarve1 2 5 4 2 2" xfId="7892"/>
    <cellStyle name="40 % - Markeringsfarve1 2 5 4 2 2 2" xfId="18699"/>
    <cellStyle name="40 % - Markeringsfarve1 2 5 4 2 2 3" xfId="30073"/>
    <cellStyle name="40 % - Markeringsfarve1 2 5 4 2 3" xfId="13714"/>
    <cellStyle name="40 % - Markeringsfarve1 2 5 4 2 4" xfId="25072"/>
    <cellStyle name="40 % - Markeringsfarve1 2 5 4 3" xfId="4568"/>
    <cellStyle name="40 % - Markeringsfarve1 2 5 4 3 2" xfId="9553"/>
    <cellStyle name="40 % - Markeringsfarve1 2 5 4 3 2 2" xfId="20360"/>
    <cellStyle name="40 % - Markeringsfarve1 2 5 4 3 2 3" xfId="31734"/>
    <cellStyle name="40 % - Markeringsfarve1 2 5 4 3 3" xfId="15375"/>
    <cellStyle name="40 % - Markeringsfarve1 2 5 4 3 4" xfId="26733"/>
    <cellStyle name="40 % - Markeringsfarve1 2 5 4 4" xfId="6230"/>
    <cellStyle name="40 % - Markeringsfarve1 2 5 4 4 2" xfId="17038"/>
    <cellStyle name="40 % - Markeringsfarve1 2 5 4 4 3" xfId="28412"/>
    <cellStyle name="40 % - Markeringsfarve1 2 5 4 5" xfId="12053"/>
    <cellStyle name="40 % - Markeringsfarve1 2 5 4 6" xfId="23411"/>
    <cellStyle name="40 % - Markeringsfarve1 2 5 5" xfId="2074"/>
    <cellStyle name="40 % - Markeringsfarve1 2 5 5 2" xfId="7062"/>
    <cellStyle name="40 % - Markeringsfarve1 2 5 5 2 2" xfId="17870"/>
    <cellStyle name="40 % - Markeringsfarve1 2 5 5 2 3" xfId="29244"/>
    <cellStyle name="40 % - Markeringsfarve1 2 5 5 3" xfId="12885"/>
    <cellStyle name="40 % - Markeringsfarve1 2 5 5 4" xfId="24243"/>
    <cellStyle name="40 % - Markeringsfarve1 2 5 6" xfId="3739"/>
    <cellStyle name="40 % - Markeringsfarve1 2 5 6 2" xfId="8724"/>
    <cellStyle name="40 % - Markeringsfarve1 2 5 6 2 2" xfId="19531"/>
    <cellStyle name="40 % - Markeringsfarve1 2 5 6 2 3" xfId="30905"/>
    <cellStyle name="40 % - Markeringsfarve1 2 5 6 3" xfId="14546"/>
    <cellStyle name="40 % - Markeringsfarve1 2 5 6 4" xfId="25904"/>
    <cellStyle name="40 % - Markeringsfarve1 2 5 7" xfId="5400"/>
    <cellStyle name="40 % - Markeringsfarve1 2 5 7 2" xfId="16209"/>
    <cellStyle name="40 % - Markeringsfarve1 2 5 7 3" xfId="27583"/>
    <cellStyle name="40 % - Markeringsfarve1 2 5 8" xfId="10385"/>
    <cellStyle name="40 % - Markeringsfarve1 2 5 8 2" xfId="21192"/>
    <cellStyle name="40 % - Markeringsfarve1 2 5 8 3" xfId="32566"/>
    <cellStyle name="40 % - Markeringsfarve1 2 5 9" xfId="11219"/>
    <cellStyle name="40 % - Markeringsfarve1 2 6" xfId="459"/>
    <cellStyle name="40 % - Markeringsfarve1 2 6 2" xfId="1296"/>
    <cellStyle name="40 % - Markeringsfarve1 2 6 2 2" xfId="2964"/>
    <cellStyle name="40 % - Markeringsfarve1 2 6 2 2 2" xfId="7952"/>
    <cellStyle name="40 % - Markeringsfarve1 2 6 2 2 2 2" xfId="18759"/>
    <cellStyle name="40 % - Markeringsfarve1 2 6 2 2 2 3" xfId="30133"/>
    <cellStyle name="40 % - Markeringsfarve1 2 6 2 2 3" xfId="13774"/>
    <cellStyle name="40 % - Markeringsfarve1 2 6 2 2 4" xfId="25132"/>
    <cellStyle name="40 % - Markeringsfarve1 2 6 2 3" xfId="4628"/>
    <cellStyle name="40 % - Markeringsfarve1 2 6 2 3 2" xfId="9613"/>
    <cellStyle name="40 % - Markeringsfarve1 2 6 2 3 2 2" xfId="20420"/>
    <cellStyle name="40 % - Markeringsfarve1 2 6 2 3 2 3" xfId="31794"/>
    <cellStyle name="40 % - Markeringsfarve1 2 6 2 3 3" xfId="15435"/>
    <cellStyle name="40 % - Markeringsfarve1 2 6 2 3 4" xfId="26793"/>
    <cellStyle name="40 % - Markeringsfarve1 2 6 2 4" xfId="6290"/>
    <cellStyle name="40 % - Markeringsfarve1 2 6 2 4 2" xfId="17098"/>
    <cellStyle name="40 % - Markeringsfarve1 2 6 2 4 3" xfId="28472"/>
    <cellStyle name="40 % - Markeringsfarve1 2 6 2 5" xfId="12113"/>
    <cellStyle name="40 % - Markeringsfarve1 2 6 2 6" xfId="23471"/>
    <cellStyle name="40 % - Markeringsfarve1 2 6 3" xfId="2135"/>
    <cellStyle name="40 % - Markeringsfarve1 2 6 3 2" xfId="7123"/>
    <cellStyle name="40 % - Markeringsfarve1 2 6 3 2 2" xfId="17930"/>
    <cellStyle name="40 % - Markeringsfarve1 2 6 3 2 3" xfId="29304"/>
    <cellStyle name="40 % - Markeringsfarve1 2 6 3 3" xfId="12945"/>
    <cellStyle name="40 % - Markeringsfarve1 2 6 3 4" xfId="24303"/>
    <cellStyle name="40 % - Markeringsfarve1 2 6 4" xfId="3799"/>
    <cellStyle name="40 % - Markeringsfarve1 2 6 4 2" xfId="8784"/>
    <cellStyle name="40 % - Markeringsfarve1 2 6 4 2 2" xfId="19591"/>
    <cellStyle name="40 % - Markeringsfarve1 2 6 4 2 3" xfId="30965"/>
    <cellStyle name="40 % - Markeringsfarve1 2 6 4 3" xfId="14606"/>
    <cellStyle name="40 % - Markeringsfarve1 2 6 4 4" xfId="25964"/>
    <cellStyle name="40 % - Markeringsfarve1 2 6 5" xfId="5461"/>
    <cellStyle name="40 % - Markeringsfarve1 2 6 5 2" xfId="16269"/>
    <cellStyle name="40 % - Markeringsfarve1 2 6 5 3" xfId="27643"/>
    <cellStyle name="40 % - Markeringsfarve1 2 6 6" xfId="10420"/>
    <cellStyle name="40 % - Markeringsfarve1 2 6 6 2" xfId="21227"/>
    <cellStyle name="40 % - Markeringsfarve1 2 6 6 3" xfId="32601"/>
    <cellStyle name="40 % - Markeringsfarve1 2 6 7" xfId="11280"/>
    <cellStyle name="40 % - Markeringsfarve1 2 6 8" xfId="22086"/>
    <cellStyle name="40 % - Markeringsfarve1 2 6 9" xfId="22640"/>
    <cellStyle name="40 % - Markeringsfarve1 2 7" xfId="736"/>
    <cellStyle name="40 % - Markeringsfarve1 2 7 2" xfId="1570"/>
    <cellStyle name="40 % - Markeringsfarve1 2 7 2 2" xfId="3238"/>
    <cellStyle name="40 % - Markeringsfarve1 2 7 2 2 2" xfId="8226"/>
    <cellStyle name="40 % - Markeringsfarve1 2 7 2 2 2 2" xfId="19033"/>
    <cellStyle name="40 % - Markeringsfarve1 2 7 2 2 2 3" xfId="30407"/>
    <cellStyle name="40 % - Markeringsfarve1 2 7 2 2 3" xfId="14048"/>
    <cellStyle name="40 % - Markeringsfarve1 2 7 2 2 4" xfId="25406"/>
    <cellStyle name="40 % - Markeringsfarve1 2 7 2 3" xfId="4902"/>
    <cellStyle name="40 % - Markeringsfarve1 2 7 2 3 2" xfId="9887"/>
    <cellStyle name="40 % - Markeringsfarve1 2 7 2 3 2 2" xfId="20694"/>
    <cellStyle name="40 % - Markeringsfarve1 2 7 2 3 2 3" xfId="32068"/>
    <cellStyle name="40 % - Markeringsfarve1 2 7 2 3 3" xfId="15709"/>
    <cellStyle name="40 % - Markeringsfarve1 2 7 2 3 4" xfId="27067"/>
    <cellStyle name="40 % - Markeringsfarve1 2 7 2 4" xfId="6564"/>
    <cellStyle name="40 % - Markeringsfarve1 2 7 2 4 2" xfId="17372"/>
    <cellStyle name="40 % - Markeringsfarve1 2 7 2 4 3" xfId="28746"/>
    <cellStyle name="40 % - Markeringsfarve1 2 7 2 5" xfId="12387"/>
    <cellStyle name="40 % - Markeringsfarve1 2 7 2 6" xfId="23745"/>
    <cellStyle name="40 % - Markeringsfarve1 2 7 3" xfId="2407"/>
    <cellStyle name="40 % - Markeringsfarve1 2 7 3 2" xfId="7395"/>
    <cellStyle name="40 % - Markeringsfarve1 2 7 3 2 2" xfId="18202"/>
    <cellStyle name="40 % - Markeringsfarve1 2 7 3 2 3" xfId="29576"/>
    <cellStyle name="40 % - Markeringsfarve1 2 7 3 3" xfId="13217"/>
    <cellStyle name="40 % - Markeringsfarve1 2 7 3 4" xfId="24575"/>
    <cellStyle name="40 % - Markeringsfarve1 2 7 4" xfId="4071"/>
    <cellStyle name="40 % - Markeringsfarve1 2 7 4 2" xfId="9056"/>
    <cellStyle name="40 % - Markeringsfarve1 2 7 4 2 2" xfId="19863"/>
    <cellStyle name="40 % - Markeringsfarve1 2 7 4 2 3" xfId="31237"/>
    <cellStyle name="40 % - Markeringsfarve1 2 7 4 3" xfId="14878"/>
    <cellStyle name="40 % - Markeringsfarve1 2 7 4 4" xfId="26236"/>
    <cellStyle name="40 % - Markeringsfarve1 2 7 5" xfId="5733"/>
    <cellStyle name="40 % - Markeringsfarve1 2 7 5 2" xfId="16541"/>
    <cellStyle name="40 % - Markeringsfarve1 2 7 5 3" xfId="27915"/>
    <cellStyle name="40 % - Markeringsfarve1 2 7 6" xfId="10720"/>
    <cellStyle name="40 % - Markeringsfarve1 2 7 6 2" xfId="21527"/>
    <cellStyle name="40 % - Markeringsfarve1 2 7 6 3" xfId="32901"/>
    <cellStyle name="40 % - Markeringsfarve1 2 7 7" xfId="11555"/>
    <cellStyle name="40 % - Markeringsfarve1 2 7 8" xfId="22914"/>
    <cellStyle name="40 % - Markeringsfarve1 2 8" xfId="1017"/>
    <cellStyle name="40 % - Markeringsfarve1 2 8 2" xfId="2685"/>
    <cellStyle name="40 % - Markeringsfarve1 2 8 2 2" xfId="7673"/>
    <cellStyle name="40 % - Markeringsfarve1 2 8 2 2 2" xfId="18480"/>
    <cellStyle name="40 % - Markeringsfarve1 2 8 2 2 3" xfId="29854"/>
    <cellStyle name="40 % - Markeringsfarve1 2 8 2 3" xfId="13495"/>
    <cellStyle name="40 % - Markeringsfarve1 2 8 2 4" xfId="24853"/>
    <cellStyle name="40 % - Markeringsfarve1 2 8 3" xfId="4349"/>
    <cellStyle name="40 % - Markeringsfarve1 2 8 3 2" xfId="9334"/>
    <cellStyle name="40 % - Markeringsfarve1 2 8 3 2 2" xfId="20141"/>
    <cellStyle name="40 % - Markeringsfarve1 2 8 3 2 3" xfId="31515"/>
    <cellStyle name="40 % - Markeringsfarve1 2 8 3 3" xfId="15156"/>
    <cellStyle name="40 % - Markeringsfarve1 2 8 3 4" xfId="26514"/>
    <cellStyle name="40 % - Markeringsfarve1 2 8 4" xfId="6011"/>
    <cellStyle name="40 % - Markeringsfarve1 2 8 4 2" xfId="16819"/>
    <cellStyle name="40 % - Markeringsfarve1 2 8 4 3" xfId="28193"/>
    <cellStyle name="40 % - Markeringsfarve1 2 8 5" xfId="11834"/>
    <cellStyle name="40 % - Markeringsfarve1 2 8 6" xfId="23192"/>
    <cellStyle name="40 % - Markeringsfarve1 2 9" xfId="1853"/>
    <cellStyle name="40 % - Markeringsfarve1 2 9 2" xfId="6844"/>
    <cellStyle name="40 % - Markeringsfarve1 2 9 2 2" xfId="17652"/>
    <cellStyle name="40 % - Markeringsfarve1 2 9 2 3" xfId="29026"/>
    <cellStyle name="40 % - Markeringsfarve1 2 9 3" xfId="12667"/>
    <cellStyle name="40 % - Markeringsfarve1 2 9 4" xfId="24025"/>
    <cellStyle name="40 % - Markeringsfarve1 20" xfId="33707"/>
    <cellStyle name="40 % - Markeringsfarve1 3" xfId="97"/>
    <cellStyle name="40 % - Markeringsfarve1 3 10" xfId="3540"/>
    <cellStyle name="40 % - Markeringsfarve1 3 10 2" xfId="8525"/>
    <cellStyle name="40 % - Markeringsfarve1 3 10 2 2" xfId="19332"/>
    <cellStyle name="40 % - Markeringsfarve1 3 10 2 3" xfId="30706"/>
    <cellStyle name="40 % - Markeringsfarve1 3 10 3" xfId="14347"/>
    <cellStyle name="40 % - Markeringsfarve1 3 10 4" xfId="25705"/>
    <cellStyle name="40 % - Markeringsfarve1 3 11" xfId="5201"/>
    <cellStyle name="40 % - Markeringsfarve1 3 11 2" xfId="16010"/>
    <cellStyle name="40 % - Markeringsfarve1 3 11 3" xfId="27384"/>
    <cellStyle name="40 % - Markeringsfarve1 3 12" xfId="10185"/>
    <cellStyle name="40 % - Markeringsfarve1 3 12 2" xfId="20992"/>
    <cellStyle name="40 % - Markeringsfarve1 3 12 3" xfId="32366"/>
    <cellStyle name="40 % - Markeringsfarve1 3 13" xfId="11019"/>
    <cellStyle name="40 % - Markeringsfarve1 3 14" xfId="21826"/>
    <cellStyle name="40 % - Markeringsfarve1 3 15" xfId="22379"/>
    <cellStyle name="40 % - Markeringsfarve1 3 16" xfId="33199"/>
    <cellStyle name="40 % - Markeringsfarve1 3 17" xfId="33473"/>
    <cellStyle name="40 % - Markeringsfarve1 3 18" xfId="33744"/>
    <cellStyle name="40 % - Markeringsfarve1 3 2" xfId="157"/>
    <cellStyle name="40 % - Markeringsfarve1 3 2 10" xfId="21880"/>
    <cellStyle name="40 % - Markeringsfarve1 3 2 11" xfId="22433"/>
    <cellStyle name="40 % - Markeringsfarve1 3 2 12" xfId="33253"/>
    <cellStyle name="40 % - Markeringsfarve1 3 2 13" xfId="33528"/>
    <cellStyle name="40 % - Markeringsfarve1 3 2 14" xfId="33799"/>
    <cellStyle name="40 % - Markeringsfarve1 3 2 2" xfId="532"/>
    <cellStyle name="40 % - Markeringsfarve1 3 2 2 2" xfId="1369"/>
    <cellStyle name="40 % - Markeringsfarve1 3 2 2 2 2" xfId="3037"/>
    <cellStyle name="40 % - Markeringsfarve1 3 2 2 2 2 2" xfId="8025"/>
    <cellStyle name="40 % - Markeringsfarve1 3 2 2 2 2 2 2" xfId="18832"/>
    <cellStyle name="40 % - Markeringsfarve1 3 2 2 2 2 2 3" xfId="30206"/>
    <cellStyle name="40 % - Markeringsfarve1 3 2 2 2 2 3" xfId="13847"/>
    <cellStyle name="40 % - Markeringsfarve1 3 2 2 2 2 4" xfId="25205"/>
    <cellStyle name="40 % - Markeringsfarve1 3 2 2 2 3" xfId="4701"/>
    <cellStyle name="40 % - Markeringsfarve1 3 2 2 2 3 2" xfId="9686"/>
    <cellStyle name="40 % - Markeringsfarve1 3 2 2 2 3 2 2" xfId="20493"/>
    <cellStyle name="40 % - Markeringsfarve1 3 2 2 2 3 2 3" xfId="31867"/>
    <cellStyle name="40 % - Markeringsfarve1 3 2 2 2 3 3" xfId="15508"/>
    <cellStyle name="40 % - Markeringsfarve1 3 2 2 2 3 4" xfId="26866"/>
    <cellStyle name="40 % - Markeringsfarve1 3 2 2 2 4" xfId="6363"/>
    <cellStyle name="40 % - Markeringsfarve1 3 2 2 2 4 2" xfId="17171"/>
    <cellStyle name="40 % - Markeringsfarve1 3 2 2 2 4 3" xfId="28545"/>
    <cellStyle name="40 % - Markeringsfarve1 3 2 2 2 5" xfId="12186"/>
    <cellStyle name="40 % - Markeringsfarve1 3 2 2 2 6" xfId="23544"/>
    <cellStyle name="40 % - Markeringsfarve1 3 2 2 3" xfId="2206"/>
    <cellStyle name="40 % - Markeringsfarve1 3 2 2 3 2" xfId="7194"/>
    <cellStyle name="40 % - Markeringsfarve1 3 2 2 3 2 2" xfId="18001"/>
    <cellStyle name="40 % - Markeringsfarve1 3 2 2 3 2 3" xfId="29375"/>
    <cellStyle name="40 % - Markeringsfarve1 3 2 2 3 3" xfId="13016"/>
    <cellStyle name="40 % - Markeringsfarve1 3 2 2 3 4" xfId="24374"/>
    <cellStyle name="40 % - Markeringsfarve1 3 2 2 4" xfId="3870"/>
    <cellStyle name="40 % - Markeringsfarve1 3 2 2 4 2" xfId="8855"/>
    <cellStyle name="40 % - Markeringsfarve1 3 2 2 4 2 2" xfId="19662"/>
    <cellStyle name="40 % - Markeringsfarve1 3 2 2 4 2 3" xfId="31036"/>
    <cellStyle name="40 % - Markeringsfarve1 3 2 2 4 3" xfId="14677"/>
    <cellStyle name="40 % - Markeringsfarve1 3 2 2 4 4" xfId="26035"/>
    <cellStyle name="40 % - Markeringsfarve1 3 2 2 5" xfId="5532"/>
    <cellStyle name="40 % - Markeringsfarve1 3 2 2 5 2" xfId="16340"/>
    <cellStyle name="40 % - Markeringsfarve1 3 2 2 5 3" xfId="27714"/>
    <cellStyle name="40 % - Markeringsfarve1 3 2 2 6" xfId="10519"/>
    <cellStyle name="40 % - Markeringsfarve1 3 2 2 6 2" xfId="21326"/>
    <cellStyle name="40 % - Markeringsfarve1 3 2 2 6 3" xfId="32700"/>
    <cellStyle name="40 % - Markeringsfarve1 3 2 2 7" xfId="11353"/>
    <cellStyle name="40 % - Markeringsfarve1 3 2 2 8" xfId="22159"/>
    <cellStyle name="40 % - Markeringsfarve1 3 2 2 9" xfId="22713"/>
    <cellStyle name="40 % - Markeringsfarve1 3 2 3" xfId="809"/>
    <cellStyle name="40 % - Markeringsfarve1 3 2 3 2" xfId="1643"/>
    <cellStyle name="40 % - Markeringsfarve1 3 2 3 2 2" xfId="3311"/>
    <cellStyle name="40 % - Markeringsfarve1 3 2 3 2 2 2" xfId="8299"/>
    <cellStyle name="40 % - Markeringsfarve1 3 2 3 2 2 2 2" xfId="19106"/>
    <cellStyle name="40 % - Markeringsfarve1 3 2 3 2 2 2 3" xfId="30480"/>
    <cellStyle name="40 % - Markeringsfarve1 3 2 3 2 2 3" xfId="14121"/>
    <cellStyle name="40 % - Markeringsfarve1 3 2 3 2 2 4" xfId="25479"/>
    <cellStyle name="40 % - Markeringsfarve1 3 2 3 2 3" xfId="4975"/>
    <cellStyle name="40 % - Markeringsfarve1 3 2 3 2 3 2" xfId="9960"/>
    <cellStyle name="40 % - Markeringsfarve1 3 2 3 2 3 2 2" xfId="20767"/>
    <cellStyle name="40 % - Markeringsfarve1 3 2 3 2 3 2 3" xfId="32141"/>
    <cellStyle name="40 % - Markeringsfarve1 3 2 3 2 3 3" xfId="15782"/>
    <cellStyle name="40 % - Markeringsfarve1 3 2 3 2 3 4" xfId="27140"/>
    <cellStyle name="40 % - Markeringsfarve1 3 2 3 2 4" xfId="6637"/>
    <cellStyle name="40 % - Markeringsfarve1 3 2 3 2 4 2" xfId="17445"/>
    <cellStyle name="40 % - Markeringsfarve1 3 2 3 2 4 3" xfId="28819"/>
    <cellStyle name="40 % - Markeringsfarve1 3 2 3 2 5" xfId="12460"/>
    <cellStyle name="40 % - Markeringsfarve1 3 2 3 2 6" xfId="23818"/>
    <cellStyle name="40 % - Markeringsfarve1 3 2 3 3" xfId="2480"/>
    <cellStyle name="40 % - Markeringsfarve1 3 2 3 3 2" xfId="7468"/>
    <cellStyle name="40 % - Markeringsfarve1 3 2 3 3 2 2" xfId="18275"/>
    <cellStyle name="40 % - Markeringsfarve1 3 2 3 3 2 3" xfId="29649"/>
    <cellStyle name="40 % - Markeringsfarve1 3 2 3 3 3" xfId="13290"/>
    <cellStyle name="40 % - Markeringsfarve1 3 2 3 3 4" xfId="24648"/>
    <cellStyle name="40 % - Markeringsfarve1 3 2 3 4" xfId="4144"/>
    <cellStyle name="40 % - Markeringsfarve1 3 2 3 4 2" xfId="9129"/>
    <cellStyle name="40 % - Markeringsfarve1 3 2 3 4 2 2" xfId="19936"/>
    <cellStyle name="40 % - Markeringsfarve1 3 2 3 4 2 3" xfId="31310"/>
    <cellStyle name="40 % - Markeringsfarve1 3 2 3 4 3" xfId="14951"/>
    <cellStyle name="40 % - Markeringsfarve1 3 2 3 4 4" xfId="26309"/>
    <cellStyle name="40 % - Markeringsfarve1 3 2 3 5" xfId="5806"/>
    <cellStyle name="40 % - Markeringsfarve1 3 2 3 5 2" xfId="16614"/>
    <cellStyle name="40 % - Markeringsfarve1 3 2 3 5 3" xfId="27988"/>
    <cellStyle name="40 % - Markeringsfarve1 3 2 3 6" xfId="10793"/>
    <cellStyle name="40 % - Markeringsfarve1 3 2 3 6 2" xfId="21600"/>
    <cellStyle name="40 % - Markeringsfarve1 3 2 3 6 3" xfId="32974"/>
    <cellStyle name="40 % - Markeringsfarve1 3 2 3 7" xfId="11628"/>
    <cellStyle name="40 % - Markeringsfarve1 3 2 3 8" xfId="22987"/>
    <cellStyle name="40 % - Markeringsfarve1 3 2 4" xfId="1090"/>
    <cellStyle name="40 % - Markeringsfarve1 3 2 4 2" xfId="2758"/>
    <cellStyle name="40 % - Markeringsfarve1 3 2 4 2 2" xfId="7746"/>
    <cellStyle name="40 % - Markeringsfarve1 3 2 4 2 2 2" xfId="18553"/>
    <cellStyle name="40 % - Markeringsfarve1 3 2 4 2 2 3" xfId="29927"/>
    <cellStyle name="40 % - Markeringsfarve1 3 2 4 2 3" xfId="13568"/>
    <cellStyle name="40 % - Markeringsfarve1 3 2 4 2 4" xfId="24926"/>
    <cellStyle name="40 % - Markeringsfarve1 3 2 4 3" xfId="4422"/>
    <cellStyle name="40 % - Markeringsfarve1 3 2 4 3 2" xfId="9407"/>
    <cellStyle name="40 % - Markeringsfarve1 3 2 4 3 2 2" xfId="20214"/>
    <cellStyle name="40 % - Markeringsfarve1 3 2 4 3 2 3" xfId="31588"/>
    <cellStyle name="40 % - Markeringsfarve1 3 2 4 3 3" xfId="15229"/>
    <cellStyle name="40 % - Markeringsfarve1 3 2 4 3 4" xfId="26587"/>
    <cellStyle name="40 % - Markeringsfarve1 3 2 4 4" xfId="6084"/>
    <cellStyle name="40 % - Markeringsfarve1 3 2 4 4 2" xfId="16892"/>
    <cellStyle name="40 % - Markeringsfarve1 3 2 4 4 3" xfId="28266"/>
    <cellStyle name="40 % - Markeringsfarve1 3 2 4 5" xfId="11907"/>
    <cellStyle name="40 % - Markeringsfarve1 3 2 4 6" xfId="23265"/>
    <cellStyle name="40 % - Markeringsfarve1 3 2 5" xfId="1928"/>
    <cellStyle name="40 % - Markeringsfarve1 3 2 5 2" xfId="6916"/>
    <cellStyle name="40 % - Markeringsfarve1 3 2 5 2 2" xfId="17724"/>
    <cellStyle name="40 % - Markeringsfarve1 3 2 5 2 3" xfId="29098"/>
    <cellStyle name="40 % - Markeringsfarve1 3 2 5 3" xfId="12739"/>
    <cellStyle name="40 % - Markeringsfarve1 3 2 5 4" xfId="24097"/>
    <cellStyle name="40 % - Markeringsfarve1 3 2 6" xfId="3593"/>
    <cellStyle name="40 % - Markeringsfarve1 3 2 6 2" xfId="8578"/>
    <cellStyle name="40 % - Markeringsfarve1 3 2 6 2 2" xfId="19385"/>
    <cellStyle name="40 % - Markeringsfarve1 3 2 6 2 3" xfId="30759"/>
    <cellStyle name="40 % - Markeringsfarve1 3 2 6 3" xfId="14400"/>
    <cellStyle name="40 % - Markeringsfarve1 3 2 6 4" xfId="25758"/>
    <cellStyle name="40 % - Markeringsfarve1 3 2 7" xfId="5254"/>
    <cellStyle name="40 % - Markeringsfarve1 3 2 7 2" xfId="16063"/>
    <cellStyle name="40 % - Markeringsfarve1 3 2 7 3" xfId="27437"/>
    <cellStyle name="40 % - Markeringsfarve1 3 2 8" xfId="10239"/>
    <cellStyle name="40 % - Markeringsfarve1 3 2 8 2" xfId="21046"/>
    <cellStyle name="40 % - Markeringsfarve1 3 2 8 3" xfId="32420"/>
    <cellStyle name="40 % - Markeringsfarve1 3 2 9" xfId="11073"/>
    <cellStyle name="40 % - Markeringsfarve1 3 3" xfId="212"/>
    <cellStyle name="40 % - Markeringsfarve1 3 3 10" xfId="21934"/>
    <cellStyle name="40 % - Markeringsfarve1 3 3 11" xfId="22487"/>
    <cellStyle name="40 % - Markeringsfarve1 3 3 12" xfId="33307"/>
    <cellStyle name="40 % - Markeringsfarve1 3 3 13" xfId="33582"/>
    <cellStyle name="40 % - Markeringsfarve1 3 3 14" xfId="33853"/>
    <cellStyle name="40 % - Markeringsfarve1 3 3 2" xfId="586"/>
    <cellStyle name="40 % - Markeringsfarve1 3 3 2 2" xfId="1423"/>
    <cellStyle name="40 % - Markeringsfarve1 3 3 2 2 2" xfId="3091"/>
    <cellStyle name="40 % - Markeringsfarve1 3 3 2 2 2 2" xfId="8079"/>
    <cellStyle name="40 % - Markeringsfarve1 3 3 2 2 2 2 2" xfId="18886"/>
    <cellStyle name="40 % - Markeringsfarve1 3 3 2 2 2 2 3" xfId="30260"/>
    <cellStyle name="40 % - Markeringsfarve1 3 3 2 2 2 3" xfId="13901"/>
    <cellStyle name="40 % - Markeringsfarve1 3 3 2 2 2 4" xfId="25259"/>
    <cellStyle name="40 % - Markeringsfarve1 3 3 2 2 3" xfId="4755"/>
    <cellStyle name="40 % - Markeringsfarve1 3 3 2 2 3 2" xfId="9740"/>
    <cellStyle name="40 % - Markeringsfarve1 3 3 2 2 3 2 2" xfId="20547"/>
    <cellStyle name="40 % - Markeringsfarve1 3 3 2 2 3 2 3" xfId="31921"/>
    <cellStyle name="40 % - Markeringsfarve1 3 3 2 2 3 3" xfId="15562"/>
    <cellStyle name="40 % - Markeringsfarve1 3 3 2 2 3 4" xfId="26920"/>
    <cellStyle name="40 % - Markeringsfarve1 3 3 2 2 4" xfId="6417"/>
    <cellStyle name="40 % - Markeringsfarve1 3 3 2 2 4 2" xfId="17225"/>
    <cellStyle name="40 % - Markeringsfarve1 3 3 2 2 4 3" xfId="28599"/>
    <cellStyle name="40 % - Markeringsfarve1 3 3 2 2 5" xfId="12240"/>
    <cellStyle name="40 % - Markeringsfarve1 3 3 2 2 6" xfId="23598"/>
    <cellStyle name="40 % - Markeringsfarve1 3 3 2 3" xfId="2260"/>
    <cellStyle name="40 % - Markeringsfarve1 3 3 2 3 2" xfId="7248"/>
    <cellStyle name="40 % - Markeringsfarve1 3 3 2 3 2 2" xfId="18055"/>
    <cellStyle name="40 % - Markeringsfarve1 3 3 2 3 2 3" xfId="29429"/>
    <cellStyle name="40 % - Markeringsfarve1 3 3 2 3 3" xfId="13070"/>
    <cellStyle name="40 % - Markeringsfarve1 3 3 2 3 4" xfId="24428"/>
    <cellStyle name="40 % - Markeringsfarve1 3 3 2 4" xfId="3924"/>
    <cellStyle name="40 % - Markeringsfarve1 3 3 2 4 2" xfId="8909"/>
    <cellStyle name="40 % - Markeringsfarve1 3 3 2 4 2 2" xfId="19716"/>
    <cellStyle name="40 % - Markeringsfarve1 3 3 2 4 2 3" xfId="31090"/>
    <cellStyle name="40 % - Markeringsfarve1 3 3 2 4 3" xfId="14731"/>
    <cellStyle name="40 % - Markeringsfarve1 3 3 2 4 4" xfId="26089"/>
    <cellStyle name="40 % - Markeringsfarve1 3 3 2 5" xfId="5586"/>
    <cellStyle name="40 % - Markeringsfarve1 3 3 2 5 2" xfId="16394"/>
    <cellStyle name="40 % - Markeringsfarve1 3 3 2 5 3" xfId="27768"/>
    <cellStyle name="40 % - Markeringsfarve1 3 3 2 6" xfId="10573"/>
    <cellStyle name="40 % - Markeringsfarve1 3 3 2 6 2" xfId="21380"/>
    <cellStyle name="40 % - Markeringsfarve1 3 3 2 6 3" xfId="32754"/>
    <cellStyle name="40 % - Markeringsfarve1 3 3 2 7" xfId="11407"/>
    <cellStyle name="40 % - Markeringsfarve1 3 3 2 8" xfId="22213"/>
    <cellStyle name="40 % - Markeringsfarve1 3 3 2 9" xfId="22767"/>
    <cellStyle name="40 % - Markeringsfarve1 3 3 3" xfId="863"/>
    <cellStyle name="40 % - Markeringsfarve1 3 3 3 2" xfId="1697"/>
    <cellStyle name="40 % - Markeringsfarve1 3 3 3 2 2" xfId="3365"/>
    <cellStyle name="40 % - Markeringsfarve1 3 3 3 2 2 2" xfId="8353"/>
    <cellStyle name="40 % - Markeringsfarve1 3 3 3 2 2 2 2" xfId="19160"/>
    <cellStyle name="40 % - Markeringsfarve1 3 3 3 2 2 2 3" xfId="30534"/>
    <cellStyle name="40 % - Markeringsfarve1 3 3 3 2 2 3" xfId="14175"/>
    <cellStyle name="40 % - Markeringsfarve1 3 3 3 2 2 4" xfId="25533"/>
    <cellStyle name="40 % - Markeringsfarve1 3 3 3 2 3" xfId="5029"/>
    <cellStyle name="40 % - Markeringsfarve1 3 3 3 2 3 2" xfId="10014"/>
    <cellStyle name="40 % - Markeringsfarve1 3 3 3 2 3 2 2" xfId="20821"/>
    <cellStyle name="40 % - Markeringsfarve1 3 3 3 2 3 2 3" xfId="32195"/>
    <cellStyle name="40 % - Markeringsfarve1 3 3 3 2 3 3" xfId="15836"/>
    <cellStyle name="40 % - Markeringsfarve1 3 3 3 2 3 4" xfId="27194"/>
    <cellStyle name="40 % - Markeringsfarve1 3 3 3 2 4" xfId="6691"/>
    <cellStyle name="40 % - Markeringsfarve1 3 3 3 2 4 2" xfId="17499"/>
    <cellStyle name="40 % - Markeringsfarve1 3 3 3 2 4 3" xfId="28873"/>
    <cellStyle name="40 % - Markeringsfarve1 3 3 3 2 5" xfId="12514"/>
    <cellStyle name="40 % - Markeringsfarve1 3 3 3 2 6" xfId="23872"/>
    <cellStyle name="40 % - Markeringsfarve1 3 3 3 3" xfId="2534"/>
    <cellStyle name="40 % - Markeringsfarve1 3 3 3 3 2" xfId="7522"/>
    <cellStyle name="40 % - Markeringsfarve1 3 3 3 3 2 2" xfId="18329"/>
    <cellStyle name="40 % - Markeringsfarve1 3 3 3 3 2 3" xfId="29703"/>
    <cellStyle name="40 % - Markeringsfarve1 3 3 3 3 3" xfId="13344"/>
    <cellStyle name="40 % - Markeringsfarve1 3 3 3 3 4" xfId="24702"/>
    <cellStyle name="40 % - Markeringsfarve1 3 3 3 4" xfId="4198"/>
    <cellStyle name="40 % - Markeringsfarve1 3 3 3 4 2" xfId="9183"/>
    <cellStyle name="40 % - Markeringsfarve1 3 3 3 4 2 2" xfId="19990"/>
    <cellStyle name="40 % - Markeringsfarve1 3 3 3 4 2 3" xfId="31364"/>
    <cellStyle name="40 % - Markeringsfarve1 3 3 3 4 3" xfId="15005"/>
    <cellStyle name="40 % - Markeringsfarve1 3 3 3 4 4" xfId="26363"/>
    <cellStyle name="40 % - Markeringsfarve1 3 3 3 5" xfId="5860"/>
    <cellStyle name="40 % - Markeringsfarve1 3 3 3 5 2" xfId="16668"/>
    <cellStyle name="40 % - Markeringsfarve1 3 3 3 5 3" xfId="28042"/>
    <cellStyle name="40 % - Markeringsfarve1 3 3 3 6" xfId="10847"/>
    <cellStyle name="40 % - Markeringsfarve1 3 3 3 6 2" xfId="21654"/>
    <cellStyle name="40 % - Markeringsfarve1 3 3 3 6 3" xfId="33028"/>
    <cellStyle name="40 % - Markeringsfarve1 3 3 3 7" xfId="11682"/>
    <cellStyle name="40 % - Markeringsfarve1 3 3 3 8" xfId="23041"/>
    <cellStyle name="40 % - Markeringsfarve1 3 3 4" xfId="1144"/>
    <cellStyle name="40 % - Markeringsfarve1 3 3 4 2" xfId="2812"/>
    <cellStyle name="40 % - Markeringsfarve1 3 3 4 2 2" xfId="7800"/>
    <cellStyle name="40 % - Markeringsfarve1 3 3 4 2 2 2" xfId="18607"/>
    <cellStyle name="40 % - Markeringsfarve1 3 3 4 2 2 3" xfId="29981"/>
    <cellStyle name="40 % - Markeringsfarve1 3 3 4 2 3" xfId="13622"/>
    <cellStyle name="40 % - Markeringsfarve1 3 3 4 2 4" xfId="24980"/>
    <cellStyle name="40 % - Markeringsfarve1 3 3 4 3" xfId="4476"/>
    <cellStyle name="40 % - Markeringsfarve1 3 3 4 3 2" xfId="9461"/>
    <cellStyle name="40 % - Markeringsfarve1 3 3 4 3 2 2" xfId="20268"/>
    <cellStyle name="40 % - Markeringsfarve1 3 3 4 3 2 3" xfId="31642"/>
    <cellStyle name="40 % - Markeringsfarve1 3 3 4 3 3" xfId="15283"/>
    <cellStyle name="40 % - Markeringsfarve1 3 3 4 3 4" xfId="26641"/>
    <cellStyle name="40 % - Markeringsfarve1 3 3 4 4" xfId="6138"/>
    <cellStyle name="40 % - Markeringsfarve1 3 3 4 4 2" xfId="16946"/>
    <cellStyle name="40 % - Markeringsfarve1 3 3 4 4 3" xfId="28320"/>
    <cellStyle name="40 % - Markeringsfarve1 3 3 4 5" xfId="11961"/>
    <cellStyle name="40 % - Markeringsfarve1 3 3 4 6" xfId="23319"/>
    <cellStyle name="40 % - Markeringsfarve1 3 3 5" xfId="1982"/>
    <cellStyle name="40 % - Markeringsfarve1 3 3 5 2" xfId="6970"/>
    <cellStyle name="40 % - Markeringsfarve1 3 3 5 2 2" xfId="17778"/>
    <cellStyle name="40 % - Markeringsfarve1 3 3 5 2 3" xfId="29152"/>
    <cellStyle name="40 % - Markeringsfarve1 3 3 5 3" xfId="12793"/>
    <cellStyle name="40 % - Markeringsfarve1 3 3 5 4" xfId="24151"/>
    <cellStyle name="40 % - Markeringsfarve1 3 3 6" xfId="3647"/>
    <cellStyle name="40 % - Markeringsfarve1 3 3 6 2" xfId="8632"/>
    <cellStyle name="40 % - Markeringsfarve1 3 3 6 2 2" xfId="19439"/>
    <cellStyle name="40 % - Markeringsfarve1 3 3 6 2 3" xfId="30813"/>
    <cellStyle name="40 % - Markeringsfarve1 3 3 6 3" xfId="14454"/>
    <cellStyle name="40 % - Markeringsfarve1 3 3 6 4" xfId="25812"/>
    <cellStyle name="40 % - Markeringsfarve1 3 3 7" xfId="5308"/>
    <cellStyle name="40 % - Markeringsfarve1 3 3 7 2" xfId="16117"/>
    <cellStyle name="40 % - Markeringsfarve1 3 3 7 3" xfId="27491"/>
    <cellStyle name="40 % - Markeringsfarve1 3 3 8" xfId="10293"/>
    <cellStyle name="40 % - Markeringsfarve1 3 3 8 2" xfId="21100"/>
    <cellStyle name="40 % - Markeringsfarve1 3 3 8 3" xfId="32474"/>
    <cellStyle name="40 % - Markeringsfarve1 3 3 9" xfId="11127"/>
    <cellStyle name="40 % - Markeringsfarve1 3 4" xfId="267"/>
    <cellStyle name="40 % - Markeringsfarve1 3 4 10" xfId="21989"/>
    <cellStyle name="40 % - Markeringsfarve1 3 4 11" xfId="22542"/>
    <cellStyle name="40 % - Markeringsfarve1 3 4 12" xfId="33362"/>
    <cellStyle name="40 % - Markeringsfarve1 3 4 13" xfId="33637"/>
    <cellStyle name="40 % - Markeringsfarve1 3 4 14" xfId="33908"/>
    <cellStyle name="40 % - Markeringsfarve1 3 4 2" xfId="641"/>
    <cellStyle name="40 % - Markeringsfarve1 3 4 2 2" xfId="1478"/>
    <cellStyle name="40 % - Markeringsfarve1 3 4 2 2 2" xfId="3146"/>
    <cellStyle name="40 % - Markeringsfarve1 3 4 2 2 2 2" xfId="8134"/>
    <cellStyle name="40 % - Markeringsfarve1 3 4 2 2 2 2 2" xfId="18941"/>
    <cellStyle name="40 % - Markeringsfarve1 3 4 2 2 2 2 3" xfId="30315"/>
    <cellStyle name="40 % - Markeringsfarve1 3 4 2 2 2 3" xfId="13956"/>
    <cellStyle name="40 % - Markeringsfarve1 3 4 2 2 2 4" xfId="25314"/>
    <cellStyle name="40 % - Markeringsfarve1 3 4 2 2 3" xfId="4810"/>
    <cellStyle name="40 % - Markeringsfarve1 3 4 2 2 3 2" xfId="9795"/>
    <cellStyle name="40 % - Markeringsfarve1 3 4 2 2 3 2 2" xfId="20602"/>
    <cellStyle name="40 % - Markeringsfarve1 3 4 2 2 3 2 3" xfId="31976"/>
    <cellStyle name="40 % - Markeringsfarve1 3 4 2 2 3 3" xfId="15617"/>
    <cellStyle name="40 % - Markeringsfarve1 3 4 2 2 3 4" xfId="26975"/>
    <cellStyle name="40 % - Markeringsfarve1 3 4 2 2 4" xfId="6472"/>
    <cellStyle name="40 % - Markeringsfarve1 3 4 2 2 4 2" xfId="17280"/>
    <cellStyle name="40 % - Markeringsfarve1 3 4 2 2 4 3" xfId="28654"/>
    <cellStyle name="40 % - Markeringsfarve1 3 4 2 2 5" xfId="12295"/>
    <cellStyle name="40 % - Markeringsfarve1 3 4 2 2 6" xfId="23653"/>
    <cellStyle name="40 % - Markeringsfarve1 3 4 2 3" xfId="2315"/>
    <cellStyle name="40 % - Markeringsfarve1 3 4 2 3 2" xfId="7303"/>
    <cellStyle name="40 % - Markeringsfarve1 3 4 2 3 2 2" xfId="18110"/>
    <cellStyle name="40 % - Markeringsfarve1 3 4 2 3 2 3" xfId="29484"/>
    <cellStyle name="40 % - Markeringsfarve1 3 4 2 3 3" xfId="13125"/>
    <cellStyle name="40 % - Markeringsfarve1 3 4 2 3 4" xfId="24483"/>
    <cellStyle name="40 % - Markeringsfarve1 3 4 2 4" xfId="3979"/>
    <cellStyle name="40 % - Markeringsfarve1 3 4 2 4 2" xfId="8964"/>
    <cellStyle name="40 % - Markeringsfarve1 3 4 2 4 2 2" xfId="19771"/>
    <cellStyle name="40 % - Markeringsfarve1 3 4 2 4 2 3" xfId="31145"/>
    <cellStyle name="40 % - Markeringsfarve1 3 4 2 4 3" xfId="14786"/>
    <cellStyle name="40 % - Markeringsfarve1 3 4 2 4 4" xfId="26144"/>
    <cellStyle name="40 % - Markeringsfarve1 3 4 2 5" xfId="5641"/>
    <cellStyle name="40 % - Markeringsfarve1 3 4 2 5 2" xfId="16449"/>
    <cellStyle name="40 % - Markeringsfarve1 3 4 2 5 3" xfId="27823"/>
    <cellStyle name="40 % - Markeringsfarve1 3 4 2 6" xfId="10628"/>
    <cellStyle name="40 % - Markeringsfarve1 3 4 2 6 2" xfId="21435"/>
    <cellStyle name="40 % - Markeringsfarve1 3 4 2 6 3" xfId="32809"/>
    <cellStyle name="40 % - Markeringsfarve1 3 4 2 7" xfId="11462"/>
    <cellStyle name="40 % - Markeringsfarve1 3 4 2 8" xfId="22268"/>
    <cellStyle name="40 % - Markeringsfarve1 3 4 2 9" xfId="22822"/>
    <cellStyle name="40 % - Markeringsfarve1 3 4 3" xfId="918"/>
    <cellStyle name="40 % - Markeringsfarve1 3 4 3 2" xfId="1752"/>
    <cellStyle name="40 % - Markeringsfarve1 3 4 3 2 2" xfId="3420"/>
    <cellStyle name="40 % - Markeringsfarve1 3 4 3 2 2 2" xfId="8408"/>
    <cellStyle name="40 % - Markeringsfarve1 3 4 3 2 2 2 2" xfId="19215"/>
    <cellStyle name="40 % - Markeringsfarve1 3 4 3 2 2 2 3" xfId="30589"/>
    <cellStyle name="40 % - Markeringsfarve1 3 4 3 2 2 3" xfId="14230"/>
    <cellStyle name="40 % - Markeringsfarve1 3 4 3 2 2 4" xfId="25588"/>
    <cellStyle name="40 % - Markeringsfarve1 3 4 3 2 3" xfId="5084"/>
    <cellStyle name="40 % - Markeringsfarve1 3 4 3 2 3 2" xfId="10069"/>
    <cellStyle name="40 % - Markeringsfarve1 3 4 3 2 3 2 2" xfId="20876"/>
    <cellStyle name="40 % - Markeringsfarve1 3 4 3 2 3 2 3" xfId="32250"/>
    <cellStyle name="40 % - Markeringsfarve1 3 4 3 2 3 3" xfId="15891"/>
    <cellStyle name="40 % - Markeringsfarve1 3 4 3 2 3 4" xfId="27249"/>
    <cellStyle name="40 % - Markeringsfarve1 3 4 3 2 4" xfId="6746"/>
    <cellStyle name="40 % - Markeringsfarve1 3 4 3 2 4 2" xfId="17554"/>
    <cellStyle name="40 % - Markeringsfarve1 3 4 3 2 4 3" xfId="28928"/>
    <cellStyle name="40 % - Markeringsfarve1 3 4 3 2 5" xfId="12569"/>
    <cellStyle name="40 % - Markeringsfarve1 3 4 3 2 6" xfId="23927"/>
    <cellStyle name="40 % - Markeringsfarve1 3 4 3 3" xfId="2589"/>
    <cellStyle name="40 % - Markeringsfarve1 3 4 3 3 2" xfId="7577"/>
    <cellStyle name="40 % - Markeringsfarve1 3 4 3 3 2 2" xfId="18384"/>
    <cellStyle name="40 % - Markeringsfarve1 3 4 3 3 2 3" xfId="29758"/>
    <cellStyle name="40 % - Markeringsfarve1 3 4 3 3 3" xfId="13399"/>
    <cellStyle name="40 % - Markeringsfarve1 3 4 3 3 4" xfId="24757"/>
    <cellStyle name="40 % - Markeringsfarve1 3 4 3 4" xfId="4253"/>
    <cellStyle name="40 % - Markeringsfarve1 3 4 3 4 2" xfId="9238"/>
    <cellStyle name="40 % - Markeringsfarve1 3 4 3 4 2 2" xfId="20045"/>
    <cellStyle name="40 % - Markeringsfarve1 3 4 3 4 2 3" xfId="31419"/>
    <cellStyle name="40 % - Markeringsfarve1 3 4 3 4 3" xfId="15060"/>
    <cellStyle name="40 % - Markeringsfarve1 3 4 3 4 4" xfId="26418"/>
    <cellStyle name="40 % - Markeringsfarve1 3 4 3 5" xfId="5915"/>
    <cellStyle name="40 % - Markeringsfarve1 3 4 3 5 2" xfId="16723"/>
    <cellStyle name="40 % - Markeringsfarve1 3 4 3 5 3" xfId="28097"/>
    <cellStyle name="40 % - Markeringsfarve1 3 4 3 6" xfId="10902"/>
    <cellStyle name="40 % - Markeringsfarve1 3 4 3 6 2" xfId="21709"/>
    <cellStyle name="40 % - Markeringsfarve1 3 4 3 6 3" xfId="33083"/>
    <cellStyle name="40 % - Markeringsfarve1 3 4 3 7" xfId="11737"/>
    <cellStyle name="40 % - Markeringsfarve1 3 4 3 8" xfId="23096"/>
    <cellStyle name="40 % - Markeringsfarve1 3 4 4" xfId="1199"/>
    <cellStyle name="40 % - Markeringsfarve1 3 4 4 2" xfId="2867"/>
    <cellStyle name="40 % - Markeringsfarve1 3 4 4 2 2" xfId="7855"/>
    <cellStyle name="40 % - Markeringsfarve1 3 4 4 2 2 2" xfId="18662"/>
    <cellStyle name="40 % - Markeringsfarve1 3 4 4 2 2 3" xfId="30036"/>
    <cellStyle name="40 % - Markeringsfarve1 3 4 4 2 3" xfId="13677"/>
    <cellStyle name="40 % - Markeringsfarve1 3 4 4 2 4" xfId="25035"/>
    <cellStyle name="40 % - Markeringsfarve1 3 4 4 3" xfId="4531"/>
    <cellStyle name="40 % - Markeringsfarve1 3 4 4 3 2" xfId="9516"/>
    <cellStyle name="40 % - Markeringsfarve1 3 4 4 3 2 2" xfId="20323"/>
    <cellStyle name="40 % - Markeringsfarve1 3 4 4 3 2 3" xfId="31697"/>
    <cellStyle name="40 % - Markeringsfarve1 3 4 4 3 3" xfId="15338"/>
    <cellStyle name="40 % - Markeringsfarve1 3 4 4 3 4" xfId="26696"/>
    <cellStyle name="40 % - Markeringsfarve1 3 4 4 4" xfId="6193"/>
    <cellStyle name="40 % - Markeringsfarve1 3 4 4 4 2" xfId="17001"/>
    <cellStyle name="40 % - Markeringsfarve1 3 4 4 4 3" xfId="28375"/>
    <cellStyle name="40 % - Markeringsfarve1 3 4 4 5" xfId="12016"/>
    <cellStyle name="40 % - Markeringsfarve1 3 4 4 6" xfId="23374"/>
    <cellStyle name="40 % - Markeringsfarve1 3 4 5" xfId="2037"/>
    <cellStyle name="40 % - Markeringsfarve1 3 4 5 2" xfId="7025"/>
    <cellStyle name="40 % - Markeringsfarve1 3 4 5 2 2" xfId="17833"/>
    <cellStyle name="40 % - Markeringsfarve1 3 4 5 2 3" xfId="29207"/>
    <cellStyle name="40 % - Markeringsfarve1 3 4 5 3" xfId="12848"/>
    <cellStyle name="40 % - Markeringsfarve1 3 4 5 4" xfId="24206"/>
    <cellStyle name="40 % - Markeringsfarve1 3 4 6" xfId="3702"/>
    <cellStyle name="40 % - Markeringsfarve1 3 4 6 2" xfId="8687"/>
    <cellStyle name="40 % - Markeringsfarve1 3 4 6 2 2" xfId="19494"/>
    <cellStyle name="40 % - Markeringsfarve1 3 4 6 2 3" xfId="30868"/>
    <cellStyle name="40 % - Markeringsfarve1 3 4 6 3" xfId="14509"/>
    <cellStyle name="40 % - Markeringsfarve1 3 4 6 4" xfId="25867"/>
    <cellStyle name="40 % - Markeringsfarve1 3 4 7" xfId="5363"/>
    <cellStyle name="40 % - Markeringsfarve1 3 4 7 2" xfId="16172"/>
    <cellStyle name="40 % - Markeringsfarve1 3 4 7 3" xfId="27546"/>
    <cellStyle name="40 % - Markeringsfarve1 3 4 8" xfId="10348"/>
    <cellStyle name="40 % - Markeringsfarve1 3 4 8 2" xfId="21155"/>
    <cellStyle name="40 % - Markeringsfarve1 3 4 8 3" xfId="32529"/>
    <cellStyle name="40 % - Markeringsfarve1 3 4 9" xfId="11182"/>
    <cellStyle name="40 % - Markeringsfarve1 3 5" xfId="323"/>
    <cellStyle name="40 % - Markeringsfarve1 3 5 10" xfId="22045"/>
    <cellStyle name="40 % - Markeringsfarve1 3 5 11" xfId="22598"/>
    <cellStyle name="40 % - Markeringsfarve1 3 5 12" xfId="33418"/>
    <cellStyle name="40 % - Markeringsfarve1 3 5 13" xfId="33693"/>
    <cellStyle name="40 % - Markeringsfarve1 3 5 14" xfId="33964"/>
    <cellStyle name="40 % - Markeringsfarve1 3 5 2" xfId="697"/>
    <cellStyle name="40 % - Markeringsfarve1 3 5 2 2" xfId="1534"/>
    <cellStyle name="40 % - Markeringsfarve1 3 5 2 2 2" xfId="3202"/>
    <cellStyle name="40 % - Markeringsfarve1 3 5 2 2 2 2" xfId="8190"/>
    <cellStyle name="40 % - Markeringsfarve1 3 5 2 2 2 2 2" xfId="18997"/>
    <cellStyle name="40 % - Markeringsfarve1 3 5 2 2 2 2 3" xfId="30371"/>
    <cellStyle name="40 % - Markeringsfarve1 3 5 2 2 2 3" xfId="14012"/>
    <cellStyle name="40 % - Markeringsfarve1 3 5 2 2 2 4" xfId="25370"/>
    <cellStyle name="40 % - Markeringsfarve1 3 5 2 2 3" xfId="4866"/>
    <cellStyle name="40 % - Markeringsfarve1 3 5 2 2 3 2" xfId="9851"/>
    <cellStyle name="40 % - Markeringsfarve1 3 5 2 2 3 2 2" xfId="20658"/>
    <cellStyle name="40 % - Markeringsfarve1 3 5 2 2 3 2 3" xfId="32032"/>
    <cellStyle name="40 % - Markeringsfarve1 3 5 2 2 3 3" xfId="15673"/>
    <cellStyle name="40 % - Markeringsfarve1 3 5 2 2 3 4" xfId="27031"/>
    <cellStyle name="40 % - Markeringsfarve1 3 5 2 2 4" xfId="6528"/>
    <cellStyle name="40 % - Markeringsfarve1 3 5 2 2 4 2" xfId="17336"/>
    <cellStyle name="40 % - Markeringsfarve1 3 5 2 2 4 3" xfId="28710"/>
    <cellStyle name="40 % - Markeringsfarve1 3 5 2 2 5" xfId="12351"/>
    <cellStyle name="40 % - Markeringsfarve1 3 5 2 2 6" xfId="23709"/>
    <cellStyle name="40 % - Markeringsfarve1 3 5 2 3" xfId="2371"/>
    <cellStyle name="40 % - Markeringsfarve1 3 5 2 3 2" xfId="7359"/>
    <cellStyle name="40 % - Markeringsfarve1 3 5 2 3 2 2" xfId="18166"/>
    <cellStyle name="40 % - Markeringsfarve1 3 5 2 3 2 3" xfId="29540"/>
    <cellStyle name="40 % - Markeringsfarve1 3 5 2 3 3" xfId="13181"/>
    <cellStyle name="40 % - Markeringsfarve1 3 5 2 3 4" xfId="24539"/>
    <cellStyle name="40 % - Markeringsfarve1 3 5 2 4" xfId="4035"/>
    <cellStyle name="40 % - Markeringsfarve1 3 5 2 4 2" xfId="9020"/>
    <cellStyle name="40 % - Markeringsfarve1 3 5 2 4 2 2" xfId="19827"/>
    <cellStyle name="40 % - Markeringsfarve1 3 5 2 4 2 3" xfId="31201"/>
    <cellStyle name="40 % - Markeringsfarve1 3 5 2 4 3" xfId="14842"/>
    <cellStyle name="40 % - Markeringsfarve1 3 5 2 4 4" xfId="26200"/>
    <cellStyle name="40 % - Markeringsfarve1 3 5 2 5" xfId="5697"/>
    <cellStyle name="40 % - Markeringsfarve1 3 5 2 5 2" xfId="16505"/>
    <cellStyle name="40 % - Markeringsfarve1 3 5 2 5 3" xfId="27879"/>
    <cellStyle name="40 % - Markeringsfarve1 3 5 2 6" xfId="10684"/>
    <cellStyle name="40 % - Markeringsfarve1 3 5 2 6 2" xfId="21491"/>
    <cellStyle name="40 % - Markeringsfarve1 3 5 2 6 3" xfId="32865"/>
    <cellStyle name="40 % - Markeringsfarve1 3 5 2 7" xfId="11518"/>
    <cellStyle name="40 % - Markeringsfarve1 3 5 2 8" xfId="22324"/>
    <cellStyle name="40 % - Markeringsfarve1 3 5 2 9" xfId="22878"/>
    <cellStyle name="40 % - Markeringsfarve1 3 5 3" xfId="974"/>
    <cellStyle name="40 % - Markeringsfarve1 3 5 3 2" xfId="1808"/>
    <cellStyle name="40 % - Markeringsfarve1 3 5 3 2 2" xfId="3476"/>
    <cellStyle name="40 % - Markeringsfarve1 3 5 3 2 2 2" xfId="8464"/>
    <cellStyle name="40 % - Markeringsfarve1 3 5 3 2 2 2 2" xfId="19271"/>
    <cellStyle name="40 % - Markeringsfarve1 3 5 3 2 2 2 3" xfId="30645"/>
    <cellStyle name="40 % - Markeringsfarve1 3 5 3 2 2 3" xfId="14286"/>
    <cellStyle name="40 % - Markeringsfarve1 3 5 3 2 2 4" xfId="25644"/>
    <cellStyle name="40 % - Markeringsfarve1 3 5 3 2 3" xfId="5140"/>
    <cellStyle name="40 % - Markeringsfarve1 3 5 3 2 3 2" xfId="10125"/>
    <cellStyle name="40 % - Markeringsfarve1 3 5 3 2 3 2 2" xfId="20932"/>
    <cellStyle name="40 % - Markeringsfarve1 3 5 3 2 3 2 3" xfId="32306"/>
    <cellStyle name="40 % - Markeringsfarve1 3 5 3 2 3 3" xfId="15947"/>
    <cellStyle name="40 % - Markeringsfarve1 3 5 3 2 3 4" xfId="27305"/>
    <cellStyle name="40 % - Markeringsfarve1 3 5 3 2 4" xfId="6802"/>
    <cellStyle name="40 % - Markeringsfarve1 3 5 3 2 4 2" xfId="17610"/>
    <cellStyle name="40 % - Markeringsfarve1 3 5 3 2 4 3" xfId="28984"/>
    <cellStyle name="40 % - Markeringsfarve1 3 5 3 2 5" xfId="12625"/>
    <cellStyle name="40 % - Markeringsfarve1 3 5 3 2 6" xfId="23983"/>
    <cellStyle name="40 % - Markeringsfarve1 3 5 3 3" xfId="2645"/>
    <cellStyle name="40 % - Markeringsfarve1 3 5 3 3 2" xfId="7633"/>
    <cellStyle name="40 % - Markeringsfarve1 3 5 3 3 2 2" xfId="18440"/>
    <cellStyle name="40 % - Markeringsfarve1 3 5 3 3 2 3" xfId="29814"/>
    <cellStyle name="40 % - Markeringsfarve1 3 5 3 3 3" xfId="13455"/>
    <cellStyle name="40 % - Markeringsfarve1 3 5 3 3 4" xfId="24813"/>
    <cellStyle name="40 % - Markeringsfarve1 3 5 3 4" xfId="4309"/>
    <cellStyle name="40 % - Markeringsfarve1 3 5 3 4 2" xfId="9294"/>
    <cellStyle name="40 % - Markeringsfarve1 3 5 3 4 2 2" xfId="20101"/>
    <cellStyle name="40 % - Markeringsfarve1 3 5 3 4 2 3" xfId="31475"/>
    <cellStyle name="40 % - Markeringsfarve1 3 5 3 4 3" xfId="15116"/>
    <cellStyle name="40 % - Markeringsfarve1 3 5 3 4 4" xfId="26474"/>
    <cellStyle name="40 % - Markeringsfarve1 3 5 3 5" xfId="5971"/>
    <cellStyle name="40 % - Markeringsfarve1 3 5 3 5 2" xfId="16779"/>
    <cellStyle name="40 % - Markeringsfarve1 3 5 3 5 3" xfId="28153"/>
    <cellStyle name="40 % - Markeringsfarve1 3 5 3 6" xfId="10958"/>
    <cellStyle name="40 % - Markeringsfarve1 3 5 3 6 2" xfId="21765"/>
    <cellStyle name="40 % - Markeringsfarve1 3 5 3 6 3" xfId="33139"/>
    <cellStyle name="40 % - Markeringsfarve1 3 5 3 7" xfId="11793"/>
    <cellStyle name="40 % - Markeringsfarve1 3 5 3 8" xfId="23152"/>
    <cellStyle name="40 % - Markeringsfarve1 3 5 4" xfId="1255"/>
    <cellStyle name="40 % - Markeringsfarve1 3 5 4 2" xfId="2923"/>
    <cellStyle name="40 % - Markeringsfarve1 3 5 4 2 2" xfId="7911"/>
    <cellStyle name="40 % - Markeringsfarve1 3 5 4 2 2 2" xfId="18718"/>
    <cellStyle name="40 % - Markeringsfarve1 3 5 4 2 2 3" xfId="30092"/>
    <cellStyle name="40 % - Markeringsfarve1 3 5 4 2 3" xfId="13733"/>
    <cellStyle name="40 % - Markeringsfarve1 3 5 4 2 4" xfId="25091"/>
    <cellStyle name="40 % - Markeringsfarve1 3 5 4 3" xfId="4587"/>
    <cellStyle name="40 % - Markeringsfarve1 3 5 4 3 2" xfId="9572"/>
    <cellStyle name="40 % - Markeringsfarve1 3 5 4 3 2 2" xfId="20379"/>
    <cellStyle name="40 % - Markeringsfarve1 3 5 4 3 2 3" xfId="31753"/>
    <cellStyle name="40 % - Markeringsfarve1 3 5 4 3 3" xfId="15394"/>
    <cellStyle name="40 % - Markeringsfarve1 3 5 4 3 4" xfId="26752"/>
    <cellStyle name="40 % - Markeringsfarve1 3 5 4 4" xfId="6249"/>
    <cellStyle name="40 % - Markeringsfarve1 3 5 4 4 2" xfId="17057"/>
    <cellStyle name="40 % - Markeringsfarve1 3 5 4 4 3" xfId="28431"/>
    <cellStyle name="40 % - Markeringsfarve1 3 5 4 5" xfId="12072"/>
    <cellStyle name="40 % - Markeringsfarve1 3 5 4 6" xfId="23430"/>
    <cellStyle name="40 % - Markeringsfarve1 3 5 5" xfId="2093"/>
    <cellStyle name="40 % - Markeringsfarve1 3 5 5 2" xfId="7081"/>
    <cellStyle name="40 % - Markeringsfarve1 3 5 5 2 2" xfId="17889"/>
    <cellStyle name="40 % - Markeringsfarve1 3 5 5 2 3" xfId="29263"/>
    <cellStyle name="40 % - Markeringsfarve1 3 5 5 3" xfId="12904"/>
    <cellStyle name="40 % - Markeringsfarve1 3 5 5 4" xfId="24262"/>
    <cellStyle name="40 % - Markeringsfarve1 3 5 6" xfId="3758"/>
    <cellStyle name="40 % - Markeringsfarve1 3 5 6 2" xfId="8743"/>
    <cellStyle name="40 % - Markeringsfarve1 3 5 6 2 2" xfId="19550"/>
    <cellStyle name="40 % - Markeringsfarve1 3 5 6 2 3" xfId="30924"/>
    <cellStyle name="40 % - Markeringsfarve1 3 5 6 3" xfId="14565"/>
    <cellStyle name="40 % - Markeringsfarve1 3 5 6 4" xfId="25923"/>
    <cellStyle name="40 % - Markeringsfarve1 3 5 7" xfId="5419"/>
    <cellStyle name="40 % - Markeringsfarve1 3 5 7 2" xfId="16228"/>
    <cellStyle name="40 % - Markeringsfarve1 3 5 7 3" xfId="27602"/>
    <cellStyle name="40 % - Markeringsfarve1 3 5 8" xfId="10404"/>
    <cellStyle name="40 % - Markeringsfarve1 3 5 8 2" xfId="21211"/>
    <cellStyle name="40 % - Markeringsfarve1 3 5 8 3" xfId="32585"/>
    <cellStyle name="40 % - Markeringsfarve1 3 5 9" xfId="11238"/>
    <cellStyle name="40 % - Markeringsfarve1 3 6" xfId="478"/>
    <cellStyle name="40 % - Markeringsfarve1 3 6 2" xfId="1315"/>
    <cellStyle name="40 % - Markeringsfarve1 3 6 2 2" xfId="2983"/>
    <cellStyle name="40 % - Markeringsfarve1 3 6 2 2 2" xfId="7971"/>
    <cellStyle name="40 % - Markeringsfarve1 3 6 2 2 2 2" xfId="18778"/>
    <cellStyle name="40 % - Markeringsfarve1 3 6 2 2 2 3" xfId="30152"/>
    <cellStyle name="40 % - Markeringsfarve1 3 6 2 2 3" xfId="13793"/>
    <cellStyle name="40 % - Markeringsfarve1 3 6 2 2 4" xfId="25151"/>
    <cellStyle name="40 % - Markeringsfarve1 3 6 2 3" xfId="4647"/>
    <cellStyle name="40 % - Markeringsfarve1 3 6 2 3 2" xfId="9632"/>
    <cellStyle name="40 % - Markeringsfarve1 3 6 2 3 2 2" xfId="20439"/>
    <cellStyle name="40 % - Markeringsfarve1 3 6 2 3 2 3" xfId="31813"/>
    <cellStyle name="40 % - Markeringsfarve1 3 6 2 3 3" xfId="15454"/>
    <cellStyle name="40 % - Markeringsfarve1 3 6 2 3 4" xfId="26812"/>
    <cellStyle name="40 % - Markeringsfarve1 3 6 2 4" xfId="6309"/>
    <cellStyle name="40 % - Markeringsfarve1 3 6 2 4 2" xfId="17117"/>
    <cellStyle name="40 % - Markeringsfarve1 3 6 2 4 3" xfId="28491"/>
    <cellStyle name="40 % - Markeringsfarve1 3 6 2 5" xfId="12132"/>
    <cellStyle name="40 % - Markeringsfarve1 3 6 2 6" xfId="23490"/>
    <cellStyle name="40 % - Markeringsfarve1 3 6 3" xfId="2154"/>
    <cellStyle name="40 % - Markeringsfarve1 3 6 3 2" xfId="7142"/>
    <cellStyle name="40 % - Markeringsfarve1 3 6 3 2 2" xfId="17949"/>
    <cellStyle name="40 % - Markeringsfarve1 3 6 3 2 3" xfId="29323"/>
    <cellStyle name="40 % - Markeringsfarve1 3 6 3 3" xfId="12964"/>
    <cellStyle name="40 % - Markeringsfarve1 3 6 3 4" xfId="24322"/>
    <cellStyle name="40 % - Markeringsfarve1 3 6 4" xfId="3818"/>
    <cellStyle name="40 % - Markeringsfarve1 3 6 4 2" xfId="8803"/>
    <cellStyle name="40 % - Markeringsfarve1 3 6 4 2 2" xfId="19610"/>
    <cellStyle name="40 % - Markeringsfarve1 3 6 4 2 3" xfId="30984"/>
    <cellStyle name="40 % - Markeringsfarve1 3 6 4 3" xfId="14625"/>
    <cellStyle name="40 % - Markeringsfarve1 3 6 4 4" xfId="25983"/>
    <cellStyle name="40 % - Markeringsfarve1 3 6 5" xfId="5480"/>
    <cellStyle name="40 % - Markeringsfarve1 3 6 5 2" xfId="16288"/>
    <cellStyle name="40 % - Markeringsfarve1 3 6 5 3" xfId="27662"/>
    <cellStyle name="40 % - Markeringsfarve1 3 6 6" xfId="10465"/>
    <cellStyle name="40 % - Markeringsfarve1 3 6 6 2" xfId="21272"/>
    <cellStyle name="40 % - Markeringsfarve1 3 6 6 3" xfId="32646"/>
    <cellStyle name="40 % - Markeringsfarve1 3 6 7" xfId="11299"/>
    <cellStyle name="40 % - Markeringsfarve1 3 6 8" xfId="22105"/>
    <cellStyle name="40 % - Markeringsfarve1 3 6 9" xfId="22659"/>
    <cellStyle name="40 % - Markeringsfarve1 3 7" xfId="755"/>
    <cellStyle name="40 % - Markeringsfarve1 3 7 2" xfId="1589"/>
    <cellStyle name="40 % - Markeringsfarve1 3 7 2 2" xfId="3257"/>
    <cellStyle name="40 % - Markeringsfarve1 3 7 2 2 2" xfId="8245"/>
    <cellStyle name="40 % - Markeringsfarve1 3 7 2 2 2 2" xfId="19052"/>
    <cellStyle name="40 % - Markeringsfarve1 3 7 2 2 2 3" xfId="30426"/>
    <cellStyle name="40 % - Markeringsfarve1 3 7 2 2 3" xfId="14067"/>
    <cellStyle name="40 % - Markeringsfarve1 3 7 2 2 4" xfId="25425"/>
    <cellStyle name="40 % - Markeringsfarve1 3 7 2 3" xfId="4921"/>
    <cellStyle name="40 % - Markeringsfarve1 3 7 2 3 2" xfId="9906"/>
    <cellStyle name="40 % - Markeringsfarve1 3 7 2 3 2 2" xfId="20713"/>
    <cellStyle name="40 % - Markeringsfarve1 3 7 2 3 2 3" xfId="32087"/>
    <cellStyle name="40 % - Markeringsfarve1 3 7 2 3 3" xfId="15728"/>
    <cellStyle name="40 % - Markeringsfarve1 3 7 2 3 4" xfId="27086"/>
    <cellStyle name="40 % - Markeringsfarve1 3 7 2 4" xfId="6583"/>
    <cellStyle name="40 % - Markeringsfarve1 3 7 2 4 2" xfId="17391"/>
    <cellStyle name="40 % - Markeringsfarve1 3 7 2 4 3" xfId="28765"/>
    <cellStyle name="40 % - Markeringsfarve1 3 7 2 5" xfId="12406"/>
    <cellStyle name="40 % - Markeringsfarve1 3 7 2 6" xfId="23764"/>
    <cellStyle name="40 % - Markeringsfarve1 3 7 3" xfId="2426"/>
    <cellStyle name="40 % - Markeringsfarve1 3 7 3 2" xfId="7414"/>
    <cellStyle name="40 % - Markeringsfarve1 3 7 3 2 2" xfId="18221"/>
    <cellStyle name="40 % - Markeringsfarve1 3 7 3 2 3" xfId="29595"/>
    <cellStyle name="40 % - Markeringsfarve1 3 7 3 3" xfId="13236"/>
    <cellStyle name="40 % - Markeringsfarve1 3 7 3 4" xfId="24594"/>
    <cellStyle name="40 % - Markeringsfarve1 3 7 4" xfId="4090"/>
    <cellStyle name="40 % - Markeringsfarve1 3 7 4 2" xfId="9075"/>
    <cellStyle name="40 % - Markeringsfarve1 3 7 4 2 2" xfId="19882"/>
    <cellStyle name="40 % - Markeringsfarve1 3 7 4 2 3" xfId="31256"/>
    <cellStyle name="40 % - Markeringsfarve1 3 7 4 3" xfId="14897"/>
    <cellStyle name="40 % - Markeringsfarve1 3 7 4 4" xfId="26255"/>
    <cellStyle name="40 % - Markeringsfarve1 3 7 5" xfId="5752"/>
    <cellStyle name="40 % - Markeringsfarve1 3 7 5 2" xfId="16560"/>
    <cellStyle name="40 % - Markeringsfarve1 3 7 5 3" xfId="27934"/>
    <cellStyle name="40 % - Markeringsfarve1 3 7 6" xfId="10739"/>
    <cellStyle name="40 % - Markeringsfarve1 3 7 6 2" xfId="21546"/>
    <cellStyle name="40 % - Markeringsfarve1 3 7 6 3" xfId="32920"/>
    <cellStyle name="40 % - Markeringsfarve1 3 7 7" xfId="11574"/>
    <cellStyle name="40 % - Markeringsfarve1 3 7 8" xfId="22933"/>
    <cellStyle name="40 % - Markeringsfarve1 3 8" xfId="1036"/>
    <cellStyle name="40 % - Markeringsfarve1 3 8 2" xfId="2704"/>
    <cellStyle name="40 % - Markeringsfarve1 3 8 2 2" xfId="7692"/>
    <cellStyle name="40 % - Markeringsfarve1 3 8 2 2 2" xfId="18499"/>
    <cellStyle name="40 % - Markeringsfarve1 3 8 2 2 3" xfId="29873"/>
    <cellStyle name="40 % - Markeringsfarve1 3 8 2 3" xfId="13514"/>
    <cellStyle name="40 % - Markeringsfarve1 3 8 2 4" xfId="24872"/>
    <cellStyle name="40 % - Markeringsfarve1 3 8 3" xfId="4368"/>
    <cellStyle name="40 % - Markeringsfarve1 3 8 3 2" xfId="9353"/>
    <cellStyle name="40 % - Markeringsfarve1 3 8 3 2 2" xfId="20160"/>
    <cellStyle name="40 % - Markeringsfarve1 3 8 3 2 3" xfId="31534"/>
    <cellStyle name="40 % - Markeringsfarve1 3 8 3 3" xfId="15175"/>
    <cellStyle name="40 % - Markeringsfarve1 3 8 3 4" xfId="26533"/>
    <cellStyle name="40 % - Markeringsfarve1 3 8 4" xfId="6030"/>
    <cellStyle name="40 % - Markeringsfarve1 3 8 4 2" xfId="16838"/>
    <cellStyle name="40 % - Markeringsfarve1 3 8 4 3" xfId="28212"/>
    <cellStyle name="40 % - Markeringsfarve1 3 8 5" xfId="11853"/>
    <cellStyle name="40 % - Markeringsfarve1 3 8 6" xfId="23211"/>
    <cellStyle name="40 % - Markeringsfarve1 3 9" xfId="1872"/>
    <cellStyle name="40 % - Markeringsfarve1 3 9 2" xfId="6863"/>
    <cellStyle name="40 % - Markeringsfarve1 3 9 2 2" xfId="17671"/>
    <cellStyle name="40 % - Markeringsfarve1 3 9 2 3" xfId="29045"/>
    <cellStyle name="40 % - Markeringsfarve1 3 9 3" xfId="12686"/>
    <cellStyle name="40 % - Markeringsfarve1 3 9 4" xfId="24044"/>
    <cellStyle name="40 % - Markeringsfarve1 4" xfId="116"/>
    <cellStyle name="40 % - Markeringsfarve1 4 10" xfId="21839"/>
    <cellStyle name="40 % - Markeringsfarve1 4 11" xfId="22392"/>
    <cellStyle name="40 % - Markeringsfarve1 4 12" xfId="33212"/>
    <cellStyle name="40 % - Markeringsfarve1 4 13" xfId="33485"/>
    <cellStyle name="40 % - Markeringsfarve1 4 14" xfId="33756"/>
    <cellStyle name="40 % - Markeringsfarve1 4 2" xfId="491"/>
    <cellStyle name="40 % - Markeringsfarve1 4 2 2" xfId="1328"/>
    <cellStyle name="40 % - Markeringsfarve1 4 2 2 2" xfId="2996"/>
    <cellStyle name="40 % - Markeringsfarve1 4 2 2 2 2" xfId="7984"/>
    <cellStyle name="40 % - Markeringsfarve1 4 2 2 2 2 2" xfId="18791"/>
    <cellStyle name="40 % - Markeringsfarve1 4 2 2 2 2 3" xfId="30165"/>
    <cellStyle name="40 % - Markeringsfarve1 4 2 2 2 3" xfId="13806"/>
    <cellStyle name="40 % - Markeringsfarve1 4 2 2 2 4" xfId="25164"/>
    <cellStyle name="40 % - Markeringsfarve1 4 2 2 3" xfId="4660"/>
    <cellStyle name="40 % - Markeringsfarve1 4 2 2 3 2" xfId="9645"/>
    <cellStyle name="40 % - Markeringsfarve1 4 2 2 3 2 2" xfId="20452"/>
    <cellStyle name="40 % - Markeringsfarve1 4 2 2 3 2 3" xfId="31826"/>
    <cellStyle name="40 % - Markeringsfarve1 4 2 2 3 3" xfId="15467"/>
    <cellStyle name="40 % - Markeringsfarve1 4 2 2 3 4" xfId="26825"/>
    <cellStyle name="40 % - Markeringsfarve1 4 2 2 4" xfId="6322"/>
    <cellStyle name="40 % - Markeringsfarve1 4 2 2 4 2" xfId="17130"/>
    <cellStyle name="40 % - Markeringsfarve1 4 2 2 4 3" xfId="28504"/>
    <cellStyle name="40 % - Markeringsfarve1 4 2 2 5" xfId="12145"/>
    <cellStyle name="40 % - Markeringsfarve1 4 2 2 6" xfId="23503"/>
    <cellStyle name="40 % - Markeringsfarve1 4 2 3" xfId="2167"/>
    <cellStyle name="40 % - Markeringsfarve1 4 2 3 2" xfId="7155"/>
    <cellStyle name="40 % - Markeringsfarve1 4 2 3 2 2" xfId="17962"/>
    <cellStyle name="40 % - Markeringsfarve1 4 2 3 2 3" xfId="29336"/>
    <cellStyle name="40 % - Markeringsfarve1 4 2 3 3" xfId="12977"/>
    <cellStyle name="40 % - Markeringsfarve1 4 2 3 4" xfId="24335"/>
    <cellStyle name="40 % - Markeringsfarve1 4 2 4" xfId="3831"/>
    <cellStyle name="40 % - Markeringsfarve1 4 2 4 2" xfId="8816"/>
    <cellStyle name="40 % - Markeringsfarve1 4 2 4 2 2" xfId="19623"/>
    <cellStyle name="40 % - Markeringsfarve1 4 2 4 2 3" xfId="30997"/>
    <cellStyle name="40 % - Markeringsfarve1 4 2 4 3" xfId="14638"/>
    <cellStyle name="40 % - Markeringsfarve1 4 2 4 4" xfId="25996"/>
    <cellStyle name="40 % - Markeringsfarve1 4 2 5" xfId="5493"/>
    <cellStyle name="40 % - Markeringsfarve1 4 2 5 2" xfId="16301"/>
    <cellStyle name="40 % - Markeringsfarve1 4 2 5 3" xfId="27675"/>
    <cellStyle name="40 % - Markeringsfarve1 4 2 6" xfId="10478"/>
    <cellStyle name="40 % - Markeringsfarve1 4 2 6 2" xfId="21285"/>
    <cellStyle name="40 % - Markeringsfarve1 4 2 6 3" xfId="32659"/>
    <cellStyle name="40 % - Markeringsfarve1 4 2 7" xfId="11312"/>
    <cellStyle name="40 % - Markeringsfarve1 4 2 8" xfId="22118"/>
    <cellStyle name="40 % - Markeringsfarve1 4 2 9" xfId="22672"/>
    <cellStyle name="40 % - Markeringsfarve1 4 3" xfId="768"/>
    <cellStyle name="40 % - Markeringsfarve1 4 3 2" xfId="1602"/>
    <cellStyle name="40 % - Markeringsfarve1 4 3 2 2" xfId="3270"/>
    <cellStyle name="40 % - Markeringsfarve1 4 3 2 2 2" xfId="8258"/>
    <cellStyle name="40 % - Markeringsfarve1 4 3 2 2 2 2" xfId="19065"/>
    <cellStyle name="40 % - Markeringsfarve1 4 3 2 2 2 3" xfId="30439"/>
    <cellStyle name="40 % - Markeringsfarve1 4 3 2 2 3" xfId="14080"/>
    <cellStyle name="40 % - Markeringsfarve1 4 3 2 2 4" xfId="25438"/>
    <cellStyle name="40 % - Markeringsfarve1 4 3 2 3" xfId="4934"/>
    <cellStyle name="40 % - Markeringsfarve1 4 3 2 3 2" xfId="9919"/>
    <cellStyle name="40 % - Markeringsfarve1 4 3 2 3 2 2" xfId="20726"/>
    <cellStyle name="40 % - Markeringsfarve1 4 3 2 3 2 3" xfId="32100"/>
    <cellStyle name="40 % - Markeringsfarve1 4 3 2 3 3" xfId="15741"/>
    <cellStyle name="40 % - Markeringsfarve1 4 3 2 3 4" xfId="27099"/>
    <cellStyle name="40 % - Markeringsfarve1 4 3 2 4" xfId="6596"/>
    <cellStyle name="40 % - Markeringsfarve1 4 3 2 4 2" xfId="17404"/>
    <cellStyle name="40 % - Markeringsfarve1 4 3 2 4 3" xfId="28778"/>
    <cellStyle name="40 % - Markeringsfarve1 4 3 2 5" xfId="12419"/>
    <cellStyle name="40 % - Markeringsfarve1 4 3 2 6" xfId="23777"/>
    <cellStyle name="40 % - Markeringsfarve1 4 3 3" xfId="2439"/>
    <cellStyle name="40 % - Markeringsfarve1 4 3 3 2" xfId="7427"/>
    <cellStyle name="40 % - Markeringsfarve1 4 3 3 2 2" xfId="18234"/>
    <cellStyle name="40 % - Markeringsfarve1 4 3 3 2 3" xfId="29608"/>
    <cellStyle name="40 % - Markeringsfarve1 4 3 3 3" xfId="13249"/>
    <cellStyle name="40 % - Markeringsfarve1 4 3 3 4" xfId="24607"/>
    <cellStyle name="40 % - Markeringsfarve1 4 3 4" xfId="4103"/>
    <cellStyle name="40 % - Markeringsfarve1 4 3 4 2" xfId="9088"/>
    <cellStyle name="40 % - Markeringsfarve1 4 3 4 2 2" xfId="19895"/>
    <cellStyle name="40 % - Markeringsfarve1 4 3 4 2 3" xfId="31269"/>
    <cellStyle name="40 % - Markeringsfarve1 4 3 4 3" xfId="14910"/>
    <cellStyle name="40 % - Markeringsfarve1 4 3 4 4" xfId="26268"/>
    <cellStyle name="40 % - Markeringsfarve1 4 3 5" xfId="5765"/>
    <cellStyle name="40 % - Markeringsfarve1 4 3 5 2" xfId="16573"/>
    <cellStyle name="40 % - Markeringsfarve1 4 3 5 3" xfId="27947"/>
    <cellStyle name="40 % - Markeringsfarve1 4 3 6" xfId="10752"/>
    <cellStyle name="40 % - Markeringsfarve1 4 3 6 2" xfId="21559"/>
    <cellStyle name="40 % - Markeringsfarve1 4 3 6 3" xfId="32933"/>
    <cellStyle name="40 % - Markeringsfarve1 4 3 7" xfId="11587"/>
    <cellStyle name="40 % - Markeringsfarve1 4 3 8" xfId="22946"/>
    <cellStyle name="40 % - Markeringsfarve1 4 4" xfId="1049"/>
    <cellStyle name="40 % - Markeringsfarve1 4 4 2" xfId="2717"/>
    <cellStyle name="40 % - Markeringsfarve1 4 4 2 2" xfId="7705"/>
    <cellStyle name="40 % - Markeringsfarve1 4 4 2 2 2" xfId="18512"/>
    <cellStyle name="40 % - Markeringsfarve1 4 4 2 2 3" xfId="29886"/>
    <cellStyle name="40 % - Markeringsfarve1 4 4 2 3" xfId="13527"/>
    <cellStyle name="40 % - Markeringsfarve1 4 4 2 4" xfId="24885"/>
    <cellStyle name="40 % - Markeringsfarve1 4 4 3" xfId="4381"/>
    <cellStyle name="40 % - Markeringsfarve1 4 4 3 2" xfId="9366"/>
    <cellStyle name="40 % - Markeringsfarve1 4 4 3 2 2" xfId="20173"/>
    <cellStyle name="40 % - Markeringsfarve1 4 4 3 2 3" xfId="31547"/>
    <cellStyle name="40 % - Markeringsfarve1 4 4 3 3" xfId="15188"/>
    <cellStyle name="40 % - Markeringsfarve1 4 4 3 4" xfId="26546"/>
    <cellStyle name="40 % - Markeringsfarve1 4 4 4" xfId="6043"/>
    <cellStyle name="40 % - Markeringsfarve1 4 4 4 2" xfId="16851"/>
    <cellStyle name="40 % - Markeringsfarve1 4 4 4 3" xfId="28225"/>
    <cellStyle name="40 % - Markeringsfarve1 4 4 5" xfId="11866"/>
    <cellStyle name="40 % - Markeringsfarve1 4 4 6" xfId="23224"/>
    <cellStyle name="40 % - Markeringsfarve1 4 5" xfId="1887"/>
    <cellStyle name="40 % - Markeringsfarve1 4 5 2" xfId="6875"/>
    <cellStyle name="40 % - Markeringsfarve1 4 5 2 2" xfId="17683"/>
    <cellStyle name="40 % - Markeringsfarve1 4 5 2 3" xfId="29057"/>
    <cellStyle name="40 % - Markeringsfarve1 4 5 3" xfId="12698"/>
    <cellStyle name="40 % - Markeringsfarve1 4 5 4" xfId="24056"/>
    <cellStyle name="40 % - Markeringsfarve1 4 6" xfId="3552"/>
    <cellStyle name="40 % - Markeringsfarve1 4 6 2" xfId="8537"/>
    <cellStyle name="40 % - Markeringsfarve1 4 6 2 2" xfId="19344"/>
    <cellStyle name="40 % - Markeringsfarve1 4 6 2 3" xfId="30718"/>
    <cellStyle name="40 % - Markeringsfarve1 4 6 3" xfId="14359"/>
    <cellStyle name="40 % - Markeringsfarve1 4 6 4" xfId="25717"/>
    <cellStyle name="40 % - Markeringsfarve1 4 7" xfId="5213"/>
    <cellStyle name="40 % - Markeringsfarve1 4 7 2" xfId="16022"/>
    <cellStyle name="40 % - Markeringsfarve1 4 7 3" xfId="27396"/>
    <cellStyle name="40 % - Markeringsfarve1 4 8" xfId="10198"/>
    <cellStyle name="40 % - Markeringsfarve1 4 8 2" xfId="21005"/>
    <cellStyle name="40 % - Markeringsfarve1 4 8 3" xfId="32379"/>
    <cellStyle name="40 % - Markeringsfarve1 4 9" xfId="11032"/>
    <cellStyle name="40 % - Markeringsfarve1 5" xfId="169"/>
    <cellStyle name="40 % - Markeringsfarve1 5 10" xfId="21892"/>
    <cellStyle name="40 % - Markeringsfarve1 5 11" xfId="22445"/>
    <cellStyle name="40 % - Markeringsfarve1 5 12" xfId="33265"/>
    <cellStyle name="40 % - Markeringsfarve1 5 13" xfId="33540"/>
    <cellStyle name="40 % - Markeringsfarve1 5 14" xfId="33811"/>
    <cellStyle name="40 % - Markeringsfarve1 5 2" xfId="544"/>
    <cellStyle name="40 % - Markeringsfarve1 5 2 2" xfId="1381"/>
    <cellStyle name="40 % - Markeringsfarve1 5 2 2 2" xfId="3049"/>
    <cellStyle name="40 % - Markeringsfarve1 5 2 2 2 2" xfId="8037"/>
    <cellStyle name="40 % - Markeringsfarve1 5 2 2 2 2 2" xfId="18844"/>
    <cellStyle name="40 % - Markeringsfarve1 5 2 2 2 2 3" xfId="30218"/>
    <cellStyle name="40 % - Markeringsfarve1 5 2 2 2 3" xfId="13859"/>
    <cellStyle name="40 % - Markeringsfarve1 5 2 2 2 4" xfId="25217"/>
    <cellStyle name="40 % - Markeringsfarve1 5 2 2 3" xfId="4713"/>
    <cellStyle name="40 % - Markeringsfarve1 5 2 2 3 2" xfId="9698"/>
    <cellStyle name="40 % - Markeringsfarve1 5 2 2 3 2 2" xfId="20505"/>
    <cellStyle name="40 % - Markeringsfarve1 5 2 2 3 2 3" xfId="31879"/>
    <cellStyle name="40 % - Markeringsfarve1 5 2 2 3 3" xfId="15520"/>
    <cellStyle name="40 % - Markeringsfarve1 5 2 2 3 4" xfId="26878"/>
    <cellStyle name="40 % - Markeringsfarve1 5 2 2 4" xfId="6375"/>
    <cellStyle name="40 % - Markeringsfarve1 5 2 2 4 2" xfId="17183"/>
    <cellStyle name="40 % - Markeringsfarve1 5 2 2 4 3" xfId="28557"/>
    <cellStyle name="40 % - Markeringsfarve1 5 2 2 5" xfId="12198"/>
    <cellStyle name="40 % - Markeringsfarve1 5 2 2 6" xfId="23556"/>
    <cellStyle name="40 % - Markeringsfarve1 5 2 3" xfId="2218"/>
    <cellStyle name="40 % - Markeringsfarve1 5 2 3 2" xfId="7206"/>
    <cellStyle name="40 % - Markeringsfarve1 5 2 3 2 2" xfId="18013"/>
    <cellStyle name="40 % - Markeringsfarve1 5 2 3 2 3" xfId="29387"/>
    <cellStyle name="40 % - Markeringsfarve1 5 2 3 3" xfId="13028"/>
    <cellStyle name="40 % - Markeringsfarve1 5 2 3 4" xfId="24386"/>
    <cellStyle name="40 % - Markeringsfarve1 5 2 4" xfId="3882"/>
    <cellStyle name="40 % - Markeringsfarve1 5 2 4 2" xfId="8867"/>
    <cellStyle name="40 % - Markeringsfarve1 5 2 4 2 2" xfId="19674"/>
    <cellStyle name="40 % - Markeringsfarve1 5 2 4 2 3" xfId="31048"/>
    <cellStyle name="40 % - Markeringsfarve1 5 2 4 3" xfId="14689"/>
    <cellStyle name="40 % - Markeringsfarve1 5 2 4 4" xfId="26047"/>
    <cellStyle name="40 % - Markeringsfarve1 5 2 5" xfId="5544"/>
    <cellStyle name="40 % - Markeringsfarve1 5 2 5 2" xfId="16352"/>
    <cellStyle name="40 % - Markeringsfarve1 5 2 5 3" xfId="27726"/>
    <cellStyle name="40 % - Markeringsfarve1 5 2 6" xfId="10531"/>
    <cellStyle name="40 % - Markeringsfarve1 5 2 6 2" xfId="21338"/>
    <cellStyle name="40 % - Markeringsfarve1 5 2 6 3" xfId="32712"/>
    <cellStyle name="40 % - Markeringsfarve1 5 2 7" xfId="11365"/>
    <cellStyle name="40 % - Markeringsfarve1 5 2 8" xfId="22171"/>
    <cellStyle name="40 % - Markeringsfarve1 5 2 9" xfId="22725"/>
    <cellStyle name="40 % - Markeringsfarve1 5 3" xfId="821"/>
    <cellStyle name="40 % - Markeringsfarve1 5 3 2" xfId="1655"/>
    <cellStyle name="40 % - Markeringsfarve1 5 3 2 2" xfId="3323"/>
    <cellStyle name="40 % - Markeringsfarve1 5 3 2 2 2" xfId="8311"/>
    <cellStyle name="40 % - Markeringsfarve1 5 3 2 2 2 2" xfId="19118"/>
    <cellStyle name="40 % - Markeringsfarve1 5 3 2 2 2 3" xfId="30492"/>
    <cellStyle name="40 % - Markeringsfarve1 5 3 2 2 3" xfId="14133"/>
    <cellStyle name="40 % - Markeringsfarve1 5 3 2 2 4" xfId="25491"/>
    <cellStyle name="40 % - Markeringsfarve1 5 3 2 3" xfId="4987"/>
    <cellStyle name="40 % - Markeringsfarve1 5 3 2 3 2" xfId="9972"/>
    <cellStyle name="40 % - Markeringsfarve1 5 3 2 3 2 2" xfId="20779"/>
    <cellStyle name="40 % - Markeringsfarve1 5 3 2 3 2 3" xfId="32153"/>
    <cellStyle name="40 % - Markeringsfarve1 5 3 2 3 3" xfId="15794"/>
    <cellStyle name="40 % - Markeringsfarve1 5 3 2 3 4" xfId="27152"/>
    <cellStyle name="40 % - Markeringsfarve1 5 3 2 4" xfId="6649"/>
    <cellStyle name="40 % - Markeringsfarve1 5 3 2 4 2" xfId="17457"/>
    <cellStyle name="40 % - Markeringsfarve1 5 3 2 4 3" xfId="28831"/>
    <cellStyle name="40 % - Markeringsfarve1 5 3 2 5" xfId="12472"/>
    <cellStyle name="40 % - Markeringsfarve1 5 3 2 6" xfId="23830"/>
    <cellStyle name="40 % - Markeringsfarve1 5 3 3" xfId="2492"/>
    <cellStyle name="40 % - Markeringsfarve1 5 3 3 2" xfId="7480"/>
    <cellStyle name="40 % - Markeringsfarve1 5 3 3 2 2" xfId="18287"/>
    <cellStyle name="40 % - Markeringsfarve1 5 3 3 2 3" xfId="29661"/>
    <cellStyle name="40 % - Markeringsfarve1 5 3 3 3" xfId="13302"/>
    <cellStyle name="40 % - Markeringsfarve1 5 3 3 4" xfId="24660"/>
    <cellStyle name="40 % - Markeringsfarve1 5 3 4" xfId="4156"/>
    <cellStyle name="40 % - Markeringsfarve1 5 3 4 2" xfId="9141"/>
    <cellStyle name="40 % - Markeringsfarve1 5 3 4 2 2" xfId="19948"/>
    <cellStyle name="40 % - Markeringsfarve1 5 3 4 2 3" xfId="31322"/>
    <cellStyle name="40 % - Markeringsfarve1 5 3 4 3" xfId="14963"/>
    <cellStyle name="40 % - Markeringsfarve1 5 3 4 4" xfId="26321"/>
    <cellStyle name="40 % - Markeringsfarve1 5 3 5" xfId="5818"/>
    <cellStyle name="40 % - Markeringsfarve1 5 3 5 2" xfId="16626"/>
    <cellStyle name="40 % - Markeringsfarve1 5 3 5 3" xfId="28000"/>
    <cellStyle name="40 % - Markeringsfarve1 5 3 6" xfId="10805"/>
    <cellStyle name="40 % - Markeringsfarve1 5 3 6 2" xfId="21612"/>
    <cellStyle name="40 % - Markeringsfarve1 5 3 6 3" xfId="32986"/>
    <cellStyle name="40 % - Markeringsfarve1 5 3 7" xfId="11640"/>
    <cellStyle name="40 % - Markeringsfarve1 5 3 8" xfId="22999"/>
    <cellStyle name="40 % - Markeringsfarve1 5 4" xfId="1102"/>
    <cellStyle name="40 % - Markeringsfarve1 5 4 2" xfId="2770"/>
    <cellStyle name="40 % - Markeringsfarve1 5 4 2 2" xfId="7758"/>
    <cellStyle name="40 % - Markeringsfarve1 5 4 2 2 2" xfId="18565"/>
    <cellStyle name="40 % - Markeringsfarve1 5 4 2 2 3" xfId="29939"/>
    <cellStyle name="40 % - Markeringsfarve1 5 4 2 3" xfId="13580"/>
    <cellStyle name="40 % - Markeringsfarve1 5 4 2 4" xfId="24938"/>
    <cellStyle name="40 % - Markeringsfarve1 5 4 3" xfId="4434"/>
    <cellStyle name="40 % - Markeringsfarve1 5 4 3 2" xfId="9419"/>
    <cellStyle name="40 % - Markeringsfarve1 5 4 3 2 2" xfId="20226"/>
    <cellStyle name="40 % - Markeringsfarve1 5 4 3 2 3" xfId="31600"/>
    <cellStyle name="40 % - Markeringsfarve1 5 4 3 3" xfId="15241"/>
    <cellStyle name="40 % - Markeringsfarve1 5 4 3 4" xfId="26599"/>
    <cellStyle name="40 % - Markeringsfarve1 5 4 4" xfId="6096"/>
    <cellStyle name="40 % - Markeringsfarve1 5 4 4 2" xfId="16904"/>
    <cellStyle name="40 % - Markeringsfarve1 5 4 4 3" xfId="28278"/>
    <cellStyle name="40 % - Markeringsfarve1 5 4 5" xfId="11919"/>
    <cellStyle name="40 % - Markeringsfarve1 5 4 6" xfId="23277"/>
    <cellStyle name="40 % - Markeringsfarve1 5 5" xfId="1940"/>
    <cellStyle name="40 % - Markeringsfarve1 5 5 2" xfId="6928"/>
    <cellStyle name="40 % - Markeringsfarve1 5 5 2 2" xfId="17736"/>
    <cellStyle name="40 % - Markeringsfarve1 5 5 2 3" xfId="29110"/>
    <cellStyle name="40 % - Markeringsfarve1 5 5 3" xfId="12751"/>
    <cellStyle name="40 % - Markeringsfarve1 5 5 4" xfId="24109"/>
    <cellStyle name="40 % - Markeringsfarve1 5 6" xfId="3605"/>
    <cellStyle name="40 % - Markeringsfarve1 5 6 2" xfId="8590"/>
    <cellStyle name="40 % - Markeringsfarve1 5 6 2 2" xfId="19397"/>
    <cellStyle name="40 % - Markeringsfarve1 5 6 2 3" xfId="30771"/>
    <cellStyle name="40 % - Markeringsfarve1 5 6 3" xfId="14412"/>
    <cellStyle name="40 % - Markeringsfarve1 5 6 4" xfId="25770"/>
    <cellStyle name="40 % - Markeringsfarve1 5 7" xfId="5266"/>
    <cellStyle name="40 % - Markeringsfarve1 5 7 2" xfId="16075"/>
    <cellStyle name="40 % - Markeringsfarve1 5 7 3" xfId="27449"/>
    <cellStyle name="40 % - Markeringsfarve1 5 8" xfId="10251"/>
    <cellStyle name="40 % - Markeringsfarve1 5 8 2" xfId="21058"/>
    <cellStyle name="40 % - Markeringsfarve1 5 8 3" xfId="32432"/>
    <cellStyle name="40 % - Markeringsfarve1 5 9" xfId="11085"/>
    <cellStyle name="40 % - Markeringsfarve1 6" xfId="225"/>
    <cellStyle name="40 % - Markeringsfarve1 6 10" xfId="21947"/>
    <cellStyle name="40 % - Markeringsfarve1 6 11" xfId="22500"/>
    <cellStyle name="40 % - Markeringsfarve1 6 12" xfId="33320"/>
    <cellStyle name="40 % - Markeringsfarve1 6 13" xfId="33595"/>
    <cellStyle name="40 % - Markeringsfarve1 6 14" xfId="33866"/>
    <cellStyle name="40 % - Markeringsfarve1 6 2" xfId="599"/>
    <cellStyle name="40 % - Markeringsfarve1 6 2 2" xfId="1436"/>
    <cellStyle name="40 % - Markeringsfarve1 6 2 2 2" xfId="3104"/>
    <cellStyle name="40 % - Markeringsfarve1 6 2 2 2 2" xfId="8092"/>
    <cellStyle name="40 % - Markeringsfarve1 6 2 2 2 2 2" xfId="18899"/>
    <cellStyle name="40 % - Markeringsfarve1 6 2 2 2 2 3" xfId="30273"/>
    <cellStyle name="40 % - Markeringsfarve1 6 2 2 2 3" xfId="13914"/>
    <cellStyle name="40 % - Markeringsfarve1 6 2 2 2 4" xfId="25272"/>
    <cellStyle name="40 % - Markeringsfarve1 6 2 2 3" xfId="4768"/>
    <cellStyle name="40 % - Markeringsfarve1 6 2 2 3 2" xfId="9753"/>
    <cellStyle name="40 % - Markeringsfarve1 6 2 2 3 2 2" xfId="20560"/>
    <cellStyle name="40 % - Markeringsfarve1 6 2 2 3 2 3" xfId="31934"/>
    <cellStyle name="40 % - Markeringsfarve1 6 2 2 3 3" xfId="15575"/>
    <cellStyle name="40 % - Markeringsfarve1 6 2 2 3 4" xfId="26933"/>
    <cellStyle name="40 % - Markeringsfarve1 6 2 2 4" xfId="6430"/>
    <cellStyle name="40 % - Markeringsfarve1 6 2 2 4 2" xfId="17238"/>
    <cellStyle name="40 % - Markeringsfarve1 6 2 2 4 3" xfId="28612"/>
    <cellStyle name="40 % - Markeringsfarve1 6 2 2 5" xfId="12253"/>
    <cellStyle name="40 % - Markeringsfarve1 6 2 2 6" xfId="23611"/>
    <cellStyle name="40 % - Markeringsfarve1 6 2 3" xfId="2273"/>
    <cellStyle name="40 % - Markeringsfarve1 6 2 3 2" xfId="7261"/>
    <cellStyle name="40 % - Markeringsfarve1 6 2 3 2 2" xfId="18068"/>
    <cellStyle name="40 % - Markeringsfarve1 6 2 3 2 3" xfId="29442"/>
    <cellStyle name="40 % - Markeringsfarve1 6 2 3 3" xfId="13083"/>
    <cellStyle name="40 % - Markeringsfarve1 6 2 3 4" xfId="24441"/>
    <cellStyle name="40 % - Markeringsfarve1 6 2 4" xfId="3937"/>
    <cellStyle name="40 % - Markeringsfarve1 6 2 4 2" xfId="8922"/>
    <cellStyle name="40 % - Markeringsfarve1 6 2 4 2 2" xfId="19729"/>
    <cellStyle name="40 % - Markeringsfarve1 6 2 4 2 3" xfId="31103"/>
    <cellStyle name="40 % - Markeringsfarve1 6 2 4 3" xfId="14744"/>
    <cellStyle name="40 % - Markeringsfarve1 6 2 4 4" xfId="26102"/>
    <cellStyle name="40 % - Markeringsfarve1 6 2 5" xfId="5599"/>
    <cellStyle name="40 % - Markeringsfarve1 6 2 5 2" xfId="16407"/>
    <cellStyle name="40 % - Markeringsfarve1 6 2 5 3" xfId="27781"/>
    <cellStyle name="40 % - Markeringsfarve1 6 2 6" xfId="10586"/>
    <cellStyle name="40 % - Markeringsfarve1 6 2 6 2" xfId="21393"/>
    <cellStyle name="40 % - Markeringsfarve1 6 2 6 3" xfId="32767"/>
    <cellStyle name="40 % - Markeringsfarve1 6 2 7" xfId="11420"/>
    <cellStyle name="40 % - Markeringsfarve1 6 2 8" xfId="22226"/>
    <cellStyle name="40 % - Markeringsfarve1 6 2 9" xfId="22780"/>
    <cellStyle name="40 % - Markeringsfarve1 6 3" xfId="876"/>
    <cellStyle name="40 % - Markeringsfarve1 6 3 2" xfId="1710"/>
    <cellStyle name="40 % - Markeringsfarve1 6 3 2 2" xfId="3378"/>
    <cellStyle name="40 % - Markeringsfarve1 6 3 2 2 2" xfId="8366"/>
    <cellStyle name="40 % - Markeringsfarve1 6 3 2 2 2 2" xfId="19173"/>
    <cellStyle name="40 % - Markeringsfarve1 6 3 2 2 2 3" xfId="30547"/>
    <cellStyle name="40 % - Markeringsfarve1 6 3 2 2 3" xfId="14188"/>
    <cellStyle name="40 % - Markeringsfarve1 6 3 2 2 4" xfId="25546"/>
    <cellStyle name="40 % - Markeringsfarve1 6 3 2 3" xfId="5042"/>
    <cellStyle name="40 % - Markeringsfarve1 6 3 2 3 2" xfId="10027"/>
    <cellStyle name="40 % - Markeringsfarve1 6 3 2 3 2 2" xfId="20834"/>
    <cellStyle name="40 % - Markeringsfarve1 6 3 2 3 2 3" xfId="32208"/>
    <cellStyle name="40 % - Markeringsfarve1 6 3 2 3 3" xfId="15849"/>
    <cellStyle name="40 % - Markeringsfarve1 6 3 2 3 4" xfId="27207"/>
    <cellStyle name="40 % - Markeringsfarve1 6 3 2 4" xfId="6704"/>
    <cellStyle name="40 % - Markeringsfarve1 6 3 2 4 2" xfId="17512"/>
    <cellStyle name="40 % - Markeringsfarve1 6 3 2 4 3" xfId="28886"/>
    <cellStyle name="40 % - Markeringsfarve1 6 3 2 5" xfId="12527"/>
    <cellStyle name="40 % - Markeringsfarve1 6 3 2 6" xfId="23885"/>
    <cellStyle name="40 % - Markeringsfarve1 6 3 3" xfId="2547"/>
    <cellStyle name="40 % - Markeringsfarve1 6 3 3 2" xfId="7535"/>
    <cellStyle name="40 % - Markeringsfarve1 6 3 3 2 2" xfId="18342"/>
    <cellStyle name="40 % - Markeringsfarve1 6 3 3 2 3" xfId="29716"/>
    <cellStyle name="40 % - Markeringsfarve1 6 3 3 3" xfId="13357"/>
    <cellStyle name="40 % - Markeringsfarve1 6 3 3 4" xfId="24715"/>
    <cellStyle name="40 % - Markeringsfarve1 6 3 4" xfId="4211"/>
    <cellStyle name="40 % - Markeringsfarve1 6 3 4 2" xfId="9196"/>
    <cellStyle name="40 % - Markeringsfarve1 6 3 4 2 2" xfId="20003"/>
    <cellStyle name="40 % - Markeringsfarve1 6 3 4 2 3" xfId="31377"/>
    <cellStyle name="40 % - Markeringsfarve1 6 3 4 3" xfId="15018"/>
    <cellStyle name="40 % - Markeringsfarve1 6 3 4 4" xfId="26376"/>
    <cellStyle name="40 % - Markeringsfarve1 6 3 5" xfId="5873"/>
    <cellStyle name="40 % - Markeringsfarve1 6 3 5 2" xfId="16681"/>
    <cellStyle name="40 % - Markeringsfarve1 6 3 5 3" xfId="28055"/>
    <cellStyle name="40 % - Markeringsfarve1 6 3 6" xfId="10860"/>
    <cellStyle name="40 % - Markeringsfarve1 6 3 6 2" xfId="21667"/>
    <cellStyle name="40 % - Markeringsfarve1 6 3 6 3" xfId="33041"/>
    <cellStyle name="40 % - Markeringsfarve1 6 3 7" xfId="11695"/>
    <cellStyle name="40 % - Markeringsfarve1 6 3 8" xfId="23054"/>
    <cellStyle name="40 % - Markeringsfarve1 6 4" xfId="1157"/>
    <cellStyle name="40 % - Markeringsfarve1 6 4 2" xfId="2825"/>
    <cellStyle name="40 % - Markeringsfarve1 6 4 2 2" xfId="7813"/>
    <cellStyle name="40 % - Markeringsfarve1 6 4 2 2 2" xfId="18620"/>
    <cellStyle name="40 % - Markeringsfarve1 6 4 2 2 3" xfId="29994"/>
    <cellStyle name="40 % - Markeringsfarve1 6 4 2 3" xfId="13635"/>
    <cellStyle name="40 % - Markeringsfarve1 6 4 2 4" xfId="24993"/>
    <cellStyle name="40 % - Markeringsfarve1 6 4 3" xfId="4489"/>
    <cellStyle name="40 % - Markeringsfarve1 6 4 3 2" xfId="9474"/>
    <cellStyle name="40 % - Markeringsfarve1 6 4 3 2 2" xfId="20281"/>
    <cellStyle name="40 % - Markeringsfarve1 6 4 3 2 3" xfId="31655"/>
    <cellStyle name="40 % - Markeringsfarve1 6 4 3 3" xfId="15296"/>
    <cellStyle name="40 % - Markeringsfarve1 6 4 3 4" xfId="26654"/>
    <cellStyle name="40 % - Markeringsfarve1 6 4 4" xfId="6151"/>
    <cellStyle name="40 % - Markeringsfarve1 6 4 4 2" xfId="16959"/>
    <cellStyle name="40 % - Markeringsfarve1 6 4 4 3" xfId="28333"/>
    <cellStyle name="40 % - Markeringsfarve1 6 4 5" xfId="11974"/>
    <cellStyle name="40 % - Markeringsfarve1 6 4 6" xfId="23332"/>
    <cellStyle name="40 % - Markeringsfarve1 6 5" xfId="1995"/>
    <cellStyle name="40 % - Markeringsfarve1 6 5 2" xfId="6983"/>
    <cellStyle name="40 % - Markeringsfarve1 6 5 2 2" xfId="17791"/>
    <cellStyle name="40 % - Markeringsfarve1 6 5 2 3" xfId="29165"/>
    <cellStyle name="40 % - Markeringsfarve1 6 5 3" xfId="12806"/>
    <cellStyle name="40 % - Markeringsfarve1 6 5 4" xfId="24164"/>
    <cellStyle name="40 % - Markeringsfarve1 6 6" xfId="3660"/>
    <cellStyle name="40 % - Markeringsfarve1 6 6 2" xfId="8645"/>
    <cellStyle name="40 % - Markeringsfarve1 6 6 2 2" xfId="19452"/>
    <cellStyle name="40 % - Markeringsfarve1 6 6 2 3" xfId="30826"/>
    <cellStyle name="40 % - Markeringsfarve1 6 6 3" xfId="14467"/>
    <cellStyle name="40 % - Markeringsfarve1 6 6 4" xfId="25825"/>
    <cellStyle name="40 % - Markeringsfarve1 6 7" xfId="5321"/>
    <cellStyle name="40 % - Markeringsfarve1 6 7 2" xfId="16130"/>
    <cellStyle name="40 % - Markeringsfarve1 6 7 3" xfId="27504"/>
    <cellStyle name="40 % - Markeringsfarve1 6 8" xfId="10306"/>
    <cellStyle name="40 % - Markeringsfarve1 6 8 2" xfId="21113"/>
    <cellStyle name="40 % - Markeringsfarve1 6 8 3" xfId="32487"/>
    <cellStyle name="40 % - Markeringsfarve1 6 9" xfId="11140"/>
    <cellStyle name="40 % - Markeringsfarve1 7" xfId="280"/>
    <cellStyle name="40 % - Markeringsfarve1 7 10" xfId="22002"/>
    <cellStyle name="40 % - Markeringsfarve1 7 11" xfId="22555"/>
    <cellStyle name="40 % - Markeringsfarve1 7 12" xfId="33375"/>
    <cellStyle name="40 % - Markeringsfarve1 7 13" xfId="33650"/>
    <cellStyle name="40 % - Markeringsfarve1 7 14" xfId="33921"/>
    <cellStyle name="40 % - Markeringsfarve1 7 2" xfId="654"/>
    <cellStyle name="40 % - Markeringsfarve1 7 2 2" xfId="1491"/>
    <cellStyle name="40 % - Markeringsfarve1 7 2 2 2" xfId="3159"/>
    <cellStyle name="40 % - Markeringsfarve1 7 2 2 2 2" xfId="8147"/>
    <cellStyle name="40 % - Markeringsfarve1 7 2 2 2 2 2" xfId="18954"/>
    <cellStyle name="40 % - Markeringsfarve1 7 2 2 2 2 3" xfId="30328"/>
    <cellStyle name="40 % - Markeringsfarve1 7 2 2 2 3" xfId="13969"/>
    <cellStyle name="40 % - Markeringsfarve1 7 2 2 2 4" xfId="25327"/>
    <cellStyle name="40 % - Markeringsfarve1 7 2 2 3" xfId="4823"/>
    <cellStyle name="40 % - Markeringsfarve1 7 2 2 3 2" xfId="9808"/>
    <cellStyle name="40 % - Markeringsfarve1 7 2 2 3 2 2" xfId="20615"/>
    <cellStyle name="40 % - Markeringsfarve1 7 2 2 3 2 3" xfId="31989"/>
    <cellStyle name="40 % - Markeringsfarve1 7 2 2 3 3" xfId="15630"/>
    <cellStyle name="40 % - Markeringsfarve1 7 2 2 3 4" xfId="26988"/>
    <cellStyle name="40 % - Markeringsfarve1 7 2 2 4" xfId="6485"/>
    <cellStyle name="40 % - Markeringsfarve1 7 2 2 4 2" xfId="17293"/>
    <cellStyle name="40 % - Markeringsfarve1 7 2 2 4 3" xfId="28667"/>
    <cellStyle name="40 % - Markeringsfarve1 7 2 2 5" xfId="12308"/>
    <cellStyle name="40 % - Markeringsfarve1 7 2 2 6" xfId="23666"/>
    <cellStyle name="40 % - Markeringsfarve1 7 2 3" xfId="2328"/>
    <cellStyle name="40 % - Markeringsfarve1 7 2 3 2" xfId="7316"/>
    <cellStyle name="40 % - Markeringsfarve1 7 2 3 2 2" xfId="18123"/>
    <cellStyle name="40 % - Markeringsfarve1 7 2 3 2 3" xfId="29497"/>
    <cellStyle name="40 % - Markeringsfarve1 7 2 3 3" xfId="13138"/>
    <cellStyle name="40 % - Markeringsfarve1 7 2 3 4" xfId="24496"/>
    <cellStyle name="40 % - Markeringsfarve1 7 2 4" xfId="3992"/>
    <cellStyle name="40 % - Markeringsfarve1 7 2 4 2" xfId="8977"/>
    <cellStyle name="40 % - Markeringsfarve1 7 2 4 2 2" xfId="19784"/>
    <cellStyle name="40 % - Markeringsfarve1 7 2 4 2 3" xfId="31158"/>
    <cellStyle name="40 % - Markeringsfarve1 7 2 4 3" xfId="14799"/>
    <cellStyle name="40 % - Markeringsfarve1 7 2 4 4" xfId="26157"/>
    <cellStyle name="40 % - Markeringsfarve1 7 2 5" xfId="5654"/>
    <cellStyle name="40 % - Markeringsfarve1 7 2 5 2" xfId="16462"/>
    <cellStyle name="40 % - Markeringsfarve1 7 2 5 3" xfId="27836"/>
    <cellStyle name="40 % - Markeringsfarve1 7 2 6" xfId="10641"/>
    <cellStyle name="40 % - Markeringsfarve1 7 2 6 2" xfId="21448"/>
    <cellStyle name="40 % - Markeringsfarve1 7 2 6 3" xfId="32822"/>
    <cellStyle name="40 % - Markeringsfarve1 7 2 7" xfId="11475"/>
    <cellStyle name="40 % - Markeringsfarve1 7 2 8" xfId="22281"/>
    <cellStyle name="40 % - Markeringsfarve1 7 2 9" xfId="22835"/>
    <cellStyle name="40 % - Markeringsfarve1 7 3" xfId="931"/>
    <cellStyle name="40 % - Markeringsfarve1 7 3 2" xfId="1765"/>
    <cellStyle name="40 % - Markeringsfarve1 7 3 2 2" xfId="3433"/>
    <cellStyle name="40 % - Markeringsfarve1 7 3 2 2 2" xfId="8421"/>
    <cellStyle name="40 % - Markeringsfarve1 7 3 2 2 2 2" xfId="19228"/>
    <cellStyle name="40 % - Markeringsfarve1 7 3 2 2 2 3" xfId="30602"/>
    <cellStyle name="40 % - Markeringsfarve1 7 3 2 2 3" xfId="14243"/>
    <cellStyle name="40 % - Markeringsfarve1 7 3 2 2 4" xfId="25601"/>
    <cellStyle name="40 % - Markeringsfarve1 7 3 2 3" xfId="5097"/>
    <cellStyle name="40 % - Markeringsfarve1 7 3 2 3 2" xfId="10082"/>
    <cellStyle name="40 % - Markeringsfarve1 7 3 2 3 2 2" xfId="20889"/>
    <cellStyle name="40 % - Markeringsfarve1 7 3 2 3 2 3" xfId="32263"/>
    <cellStyle name="40 % - Markeringsfarve1 7 3 2 3 3" xfId="15904"/>
    <cellStyle name="40 % - Markeringsfarve1 7 3 2 3 4" xfId="27262"/>
    <cellStyle name="40 % - Markeringsfarve1 7 3 2 4" xfId="6759"/>
    <cellStyle name="40 % - Markeringsfarve1 7 3 2 4 2" xfId="17567"/>
    <cellStyle name="40 % - Markeringsfarve1 7 3 2 4 3" xfId="28941"/>
    <cellStyle name="40 % - Markeringsfarve1 7 3 2 5" xfId="12582"/>
    <cellStyle name="40 % - Markeringsfarve1 7 3 2 6" xfId="23940"/>
    <cellStyle name="40 % - Markeringsfarve1 7 3 3" xfId="2602"/>
    <cellStyle name="40 % - Markeringsfarve1 7 3 3 2" xfId="7590"/>
    <cellStyle name="40 % - Markeringsfarve1 7 3 3 2 2" xfId="18397"/>
    <cellStyle name="40 % - Markeringsfarve1 7 3 3 2 3" xfId="29771"/>
    <cellStyle name="40 % - Markeringsfarve1 7 3 3 3" xfId="13412"/>
    <cellStyle name="40 % - Markeringsfarve1 7 3 3 4" xfId="24770"/>
    <cellStyle name="40 % - Markeringsfarve1 7 3 4" xfId="4266"/>
    <cellStyle name="40 % - Markeringsfarve1 7 3 4 2" xfId="9251"/>
    <cellStyle name="40 % - Markeringsfarve1 7 3 4 2 2" xfId="20058"/>
    <cellStyle name="40 % - Markeringsfarve1 7 3 4 2 3" xfId="31432"/>
    <cellStyle name="40 % - Markeringsfarve1 7 3 4 3" xfId="15073"/>
    <cellStyle name="40 % - Markeringsfarve1 7 3 4 4" xfId="26431"/>
    <cellStyle name="40 % - Markeringsfarve1 7 3 5" xfId="5928"/>
    <cellStyle name="40 % - Markeringsfarve1 7 3 5 2" xfId="16736"/>
    <cellStyle name="40 % - Markeringsfarve1 7 3 5 3" xfId="28110"/>
    <cellStyle name="40 % - Markeringsfarve1 7 3 6" xfId="10915"/>
    <cellStyle name="40 % - Markeringsfarve1 7 3 6 2" xfId="21722"/>
    <cellStyle name="40 % - Markeringsfarve1 7 3 6 3" xfId="33096"/>
    <cellStyle name="40 % - Markeringsfarve1 7 3 7" xfId="11750"/>
    <cellStyle name="40 % - Markeringsfarve1 7 3 8" xfId="23109"/>
    <cellStyle name="40 % - Markeringsfarve1 7 4" xfId="1212"/>
    <cellStyle name="40 % - Markeringsfarve1 7 4 2" xfId="2880"/>
    <cellStyle name="40 % - Markeringsfarve1 7 4 2 2" xfId="7868"/>
    <cellStyle name="40 % - Markeringsfarve1 7 4 2 2 2" xfId="18675"/>
    <cellStyle name="40 % - Markeringsfarve1 7 4 2 2 3" xfId="30049"/>
    <cellStyle name="40 % - Markeringsfarve1 7 4 2 3" xfId="13690"/>
    <cellStyle name="40 % - Markeringsfarve1 7 4 2 4" xfId="25048"/>
    <cellStyle name="40 % - Markeringsfarve1 7 4 3" xfId="4544"/>
    <cellStyle name="40 % - Markeringsfarve1 7 4 3 2" xfId="9529"/>
    <cellStyle name="40 % - Markeringsfarve1 7 4 3 2 2" xfId="20336"/>
    <cellStyle name="40 % - Markeringsfarve1 7 4 3 2 3" xfId="31710"/>
    <cellStyle name="40 % - Markeringsfarve1 7 4 3 3" xfId="15351"/>
    <cellStyle name="40 % - Markeringsfarve1 7 4 3 4" xfId="26709"/>
    <cellStyle name="40 % - Markeringsfarve1 7 4 4" xfId="6206"/>
    <cellStyle name="40 % - Markeringsfarve1 7 4 4 2" xfId="17014"/>
    <cellStyle name="40 % - Markeringsfarve1 7 4 4 3" xfId="28388"/>
    <cellStyle name="40 % - Markeringsfarve1 7 4 5" xfId="12029"/>
    <cellStyle name="40 % - Markeringsfarve1 7 4 6" xfId="23387"/>
    <cellStyle name="40 % - Markeringsfarve1 7 5" xfId="2050"/>
    <cellStyle name="40 % - Markeringsfarve1 7 5 2" xfId="7038"/>
    <cellStyle name="40 % - Markeringsfarve1 7 5 2 2" xfId="17846"/>
    <cellStyle name="40 % - Markeringsfarve1 7 5 2 3" xfId="29220"/>
    <cellStyle name="40 % - Markeringsfarve1 7 5 3" xfId="12861"/>
    <cellStyle name="40 % - Markeringsfarve1 7 5 4" xfId="24219"/>
    <cellStyle name="40 % - Markeringsfarve1 7 6" xfId="3715"/>
    <cellStyle name="40 % - Markeringsfarve1 7 6 2" xfId="8700"/>
    <cellStyle name="40 % - Markeringsfarve1 7 6 2 2" xfId="19507"/>
    <cellStyle name="40 % - Markeringsfarve1 7 6 2 3" xfId="30881"/>
    <cellStyle name="40 % - Markeringsfarve1 7 6 3" xfId="14522"/>
    <cellStyle name="40 % - Markeringsfarve1 7 6 4" xfId="25880"/>
    <cellStyle name="40 % - Markeringsfarve1 7 7" xfId="5376"/>
    <cellStyle name="40 % - Markeringsfarve1 7 7 2" xfId="16185"/>
    <cellStyle name="40 % - Markeringsfarve1 7 7 3" xfId="27559"/>
    <cellStyle name="40 % - Markeringsfarve1 7 8" xfId="10361"/>
    <cellStyle name="40 % - Markeringsfarve1 7 8 2" xfId="21168"/>
    <cellStyle name="40 % - Markeringsfarve1 7 8 3" xfId="32542"/>
    <cellStyle name="40 % - Markeringsfarve1 7 9" xfId="11195"/>
    <cellStyle name="40 % - Markeringsfarve1 8" xfId="436"/>
    <cellStyle name="40 % - Markeringsfarve1 8 2" xfId="1273"/>
    <cellStyle name="40 % - Markeringsfarve1 8 2 2" xfId="2941"/>
    <cellStyle name="40 % - Markeringsfarve1 8 2 2 2" xfId="7929"/>
    <cellStyle name="40 % - Markeringsfarve1 8 2 2 2 2" xfId="18736"/>
    <cellStyle name="40 % - Markeringsfarve1 8 2 2 2 3" xfId="30110"/>
    <cellStyle name="40 % - Markeringsfarve1 8 2 2 3" xfId="13751"/>
    <cellStyle name="40 % - Markeringsfarve1 8 2 2 4" xfId="25109"/>
    <cellStyle name="40 % - Markeringsfarve1 8 2 3" xfId="4605"/>
    <cellStyle name="40 % - Markeringsfarve1 8 2 3 2" xfId="9590"/>
    <cellStyle name="40 % - Markeringsfarve1 8 2 3 2 2" xfId="20397"/>
    <cellStyle name="40 % - Markeringsfarve1 8 2 3 2 3" xfId="31771"/>
    <cellStyle name="40 % - Markeringsfarve1 8 2 3 3" xfId="15412"/>
    <cellStyle name="40 % - Markeringsfarve1 8 2 3 4" xfId="26770"/>
    <cellStyle name="40 % - Markeringsfarve1 8 2 4" xfId="6267"/>
    <cellStyle name="40 % - Markeringsfarve1 8 2 4 2" xfId="17075"/>
    <cellStyle name="40 % - Markeringsfarve1 8 2 4 3" xfId="28449"/>
    <cellStyle name="40 % - Markeringsfarve1 8 2 5" xfId="12090"/>
    <cellStyle name="40 % - Markeringsfarve1 8 2 6" xfId="23448"/>
    <cellStyle name="40 % - Markeringsfarve1 8 3" xfId="2112"/>
    <cellStyle name="40 % - Markeringsfarve1 8 3 2" xfId="7100"/>
    <cellStyle name="40 % - Markeringsfarve1 8 3 2 2" xfId="17907"/>
    <cellStyle name="40 % - Markeringsfarve1 8 3 2 3" xfId="29281"/>
    <cellStyle name="40 % - Markeringsfarve1 8 3 3" xfId="12922"/>
    <cellStyle name="40 % - Markeringsfarve1 8 3 4" xfId="24280"/>
    <cellStyle name="40 % - Markeringsfarve1 8 4" xfId="3776"/>
    <cellStyle name="40 % - Markeringsfarve1 8 4 2" xfId="8761"/>
    <cellStyle name="40 % - Markeringsfarve1 8 4 2 2" xfId="19568"/>
    <cellStyle name="40 % - Markeringsfarve1 8 4 2 3" xfId="30942"/>
    <cellStyle name="40 % - Markeringsfarve1 8 4 3" xfId="14583"/>
    <cellStyle name="40 % - Markeringsfarve1 8 4 4" xfId="25941"/>
    <cellStyle name="40 % - Markeringsfarve1 8 5" xfId="5438"/>
    <cellStyle name="40 % - Markeringsfarve1 8 5 2" xfId="16246"/>
    <cellStyle name="40 % - Markeringsfarve1 8 5 3" xfId="27620"/>
    <cellStyle name="40 % - Markeringsfarve1 8 6" xfId="10442"/>
    <cellStyle name="40 % - Markeringsfarve1 8 6 2" xfId="21249"/>
    <cellStyle name="40 % - Markeringsfarve1 8 6 3" xfId="32623"/>
    <cellStyle name="40 % - Markeringsfarve1 8 7" xfId="11257"/>
    <cellStyle name="40 % - Markeringsfarve1 8 8" xfId="22063"/>
    <cellStyle name="40 % - Markeringsfarve1 8 9" xfId="22617"/>
    <cellStyle name="40 % - Markeringsfarve1 9" xfId="713"/>
    <cellStyle name="40 % - Markeringsfarve1 9 2" xfId="1547"/>
    <cellStyle name="40 % - Markeringsfarve1 9 2 2" xfId="3215"/>
    <cellStyle name="40 % - Markeringsfarve1 9 2 2 2" xfId="8203"/>
    <cellStyle name="40 % - Markeringsfarve1 9 2 2 2 2" xfId="19010"/>
    <cellStyle name="40 % - Markeringsfarve1 9 2 2 2 3" xfId="30384"/>
    <cellStyle name="40 % - Markeringsfarve1 9 2 2 3" xfId="14025"/>
    <cellStyle name="40 % - Markeringsfarve1 9 2 2 4" xfId="25383"/>
    <cellStyle name="40 % - Markeringsfarve1 9 2 3" xfId="4879"/>
    <cellStyle name="40 % - Markeringsfarve1 9 2 3 2" xfId="9864"/>
    <cellStyle name="40 % - Markeringsfarve1 9 2 3 2 2" xfId="20671"/>
    <cellStyle name="40 % - Markeringsfarve1 9 2 3 2 3" xfId="32045"/>
    <cellStyle name="40 % - Markeringsfarve1 9 2 3 3" xfId="15686"/>
    <cellStyle name="40 % - Markeringsfarve1 9 2 3 4" xfId="27044"/>
    <cellStyle name="40 % - Markeringsfarve1 9 2 4" xfId="6541"/>
    <cellStyle name="40 % - Markeringsfarve1 9 2 4 2" xfId="17349"/>
    <cellStyle name="40 % - Markeringsfarve1 9 2 4 3" xfId="28723"/>
    <cellStyle name="40 % - Markeringsfarve1 9 2 5" xfId="12364"/>
    <cellStyle name="40 % - Markeringsfarve1 9 2 6" xfId="23722"/>
    <cellStyle name="40 % - Markeringsfarve1 9 3" xfId="2384"/>
    <cellStyle name="40 % - Markeringsfarve1 9 3 2" xfId="7372"/>
    <cellStyle name="40 % - Markeringsfarve1 9 3 2 2" xfId="18179"/>
    <cellStyle name="40 % - Markeringsfarve1 9 3 2 3" xfId="29553"/>
    <cellStyle name="40 % - Markeringsfarve1 9 3 3" xfId="13194"/>
    <cellStyle name="40 % - Markeringsfarve1 9 3 4" xfId="24552"/>
    <cellStyle name="40 % - Markeringsfarve1 9 4" xfId="4048"/>
    <cellStyle name="40 % - Markeringsfarve1 9 4 2" xfId="9033"/>
    <cellStyle name="40 % - Markeringsfarve1 9 4 2 2" xfId="19840"/>
    <cellStyle name="40 % - Markeringsfarve1 9 4 2 3" xfId="31214"/>
    <cellStyle name="40 % - Markeringsfarve1 9 4 3" xfId="14855"/>
    <cellStyle name="40 % - Markeringsfarve1 9 4 4" xfId="26213"/>
    <cellStyle name="40 % - Markeringsfarve1 9 5" xfId="5710"/>
    <cellStyle name="40 % - Markeringsfarve1 9 5 2" xfId="16518"/>
    <cellStyle name="40 % - Markeringsfarve1 9 5 3" xfId="27892"/>
    <cellStyle name="40 % - Markeringsfarve1 9 6" xfId="10697"/>
    <cellStyle name="40 % - Markeringsfarve1 9 6 2" xfId="21504"/>
    <cellStyle name="40 % - Markeringsfarve1 9 6 3" xfId="32878"/>
    <cellStyle name="40 % - Markeringsfarve1 9 7" xfId="11532"/>
    <cellStyle name="40 % - Markeringsfarve1 9 8" xfId="22891"/>
    <cellStyle name="40 % - Markeringsfarve2 10" xfId="996"/>
    <cellStyle name="40 % - Markeringsfarve2 10 2" xfId="2664"/>
    <cellStyle name="40 % - Markeringsfarve2 10 2 2" xfId="7652"/>
    <cellStyle name="40 % - Markeringsfarve2 10 2 2 2" xfId="18459"/>
    <cellStyle name="40 % - Markeringsfarve2 10 2 2 3" xfId="29833"/>
    <cellStyle name="40 % - Markeringsfarve2 10 2 3" xfId="13474"/>
    <cellStyle name="40 % - Markeringsfarve2 10 2 4" xfId="24832"/>
    <cellStyle name="40 % - Markeringsfarve2 10 3" xfId="4328"/>
    <cellStyle name="40 % - Markeringsfarve2 10 3 2" xfId="9313"/>
    <cellStyle name="40 % - Markeringsfarve2 10 3 2 2" xfId="20120"/>
    <cellStyle name="40 % - Markeringsfarve2 10 3 2 3" xfId="31494"/>
    <cellStyle name="40 % - Markeringsfarve2 10 3 3" xfId="15135"/>
    <cellStyle name="40 % - Markeringsfarve2 10 3 4" xfId="26493"/>
    <cellStyle name="40 % - Markeringsfarve2 10 4" xfId="5990"/>
    <cellStyle name="40 % - Markeringsfarve2 10 4 2" xfId="16798"/>
    <cellStyle name="40 % - Markeringsfarve2 10 4 3" xfId="28172"/>
    <cellStyle name="40 % - Markeringsfarve2 10 5" xfId="11813"/>
    <cellStyle name="40 % - Markeringsfarve2 10 6" xfId="23171"/>
    <cellStyle name="40 % - Markeringsfarve2 11" xfId="1831"/>
    <cellStyle name="40 % - Markeringsfarve2 11 2" xfId="6822"/>
    <cellStyle name="40 % - Markeringsfarve2 11 2 2" xfId="17630"/>
    <cellStyle name="40 % - Markeringsfarve2 11 2 3" xfId="29004"/>
    <cellStyle name="40 % - Markeringsfarve2 11 3" xfId="12645"/>
    <cellStyle name="40 % - Markeringsfarve2 11 4" xfId="24003"/>
    <cellStyle name="40 % - Markeringsfarve2 12" xfId="3499"/>
    <cellStyle name="40 % - Markeringsfarve2 12 2" xfId="8484"/>
    <cellStyle name="40 % - Markeringsfarve2 12 2 2" xfId="19291"/>
    <cellStyle name="40 % - Markeringsfarve2 12 2 3" xfId="30665"/>
    <cellStyle name="40 % - Markeringsfarve2 12 3" xfId="14306"/>
    <cellStyle name="40 % - Markeringsfarve2 12 4" xfId="25664"/>
    <cellStyle name="40 % - Markeringsfarve2 13" xfId="5160"/>
    <cellStyle name="40 % - Markeringsfarve2 13 2" xfId="15969"/>
    <cellStyle name="40 % - Markeringsfarve2 13 3" xfId="27343"/>
    <cellStyle name="40 % - Markeringsfarve2 14" xfId="10145"/>
    <cellStyle name="40 % - Markeringsfarve2 14 2" xfId="20952"/>
    <cellStyle name="40 % - Markeringsfarve2 14 3" xfId="32326"/>
    <cellStyle name="40 % - Markeringsfarve2 15" xfId="10979"/>
    <cellStyle name="40 % - Markeringsfarve2 16" xfId="21786"/>
    <cellStyle name="40 % - Markeringsfarve2 17" xfId="22339"/>
    <cellStyle name="40 % - Markeringsfarve2 18" xfId="33159"/>
    <cellStyle name="40 % - Markeringsfarve2 18 2" xfId="34063"/>
    <cellStyle name="40 % - Markeringsfarve2 19" xfId="33437"/>
    <cellStyle name="40 % - Markeringsfarve2 19 2" xfId="34020"/>
    <cellStyle name="40 % - Markeringsfarve2 2" xfId="71"/>
    <cellStyle name="40 % - Markeringsfarve2 2 10" xfId="3522"/>
    <cellStyle name="40 % - Markeringsfarve2 2 10 2" xfId="8507"/>
    <cellStyle name="40 % - Markeringsfarve2 2 10 2 2" xfId="19314"/>
    <cellStyle name="40 % - Markeringsfarve2 2 10 2 3" xfId="30688"/>
    <cellStyle name="40 % - Markeringsfarve2 2 10 3" xfId="14329"/>
    <cellStyle name="40 % - Markeringsfarve2 2 10 4" xfId="25687"/>
    <cellStyle name="40 % - Markeringsfarve2 2 11" xfId="5183"/>
    <cellStyle name="40 % - Markeringsfarve2 2 11 2" xfId="15992"/>
    <cellStyle name="40 % - Markeringsfarve2 2 11 3" xfId="27366"/>
    <cellStyle name="40 % - Markeringsfarve2 2 12" xfId="10167"/>
    <cellStyle name="40 % - Markeringsfarve2 2 12 2" xfId="20974"/>
    <cellStyle name="40 % - Markeringsfarve2 2 12 3" xfId="32348"/>
    <cellStyle name="40 % - Markeringsfarve2 2 13" xfId="11001"/>
    <cellStyle name="40 % - Markeringsfarve2 2 14" xfId="21808"/>
    <cellStyle name="40 % - Markeringsfarve2 2 15" xfId="22361"/>
    <cellStyle name="40 % - Markeringsfarve2 2 16" xfId="33181"/>
    <cellStyle name="40 % - Markeringsfarve2 2 17" xfId="33450"/>
    <cellStyle name="40 % - Markeringsfarve2 2 18" xfId="33721"/>
    <cellStyle name="40 % - Markeringsfarve2 2 2" xfId="139"/>
    <cellStyle name="40 % - Markeringsfarve2 2 2 10" xfId="21862"/>
    <cellStyle name="40 % - Markeringsfarve2 2 2 11" xfId="22415"/>
    <cellStyle name="40 % - Markeringsfarve2 2 2 12" xfId="33235"/>
    <cellStyle name="40 % - Markeringsfarve2 2 2 13" xfId="33510"/>
    <cellStyle name="40 % - Markeringsfarve2 2 2 14" xfId="33781"/>
    <cellStyle name="40 % - Markeringsfarve2 2 2 2" xfId="514"/>
    <cellStyle name="40 % - Markeringsfarve2 2 2 2 2" xfId="1351"/>
    <cellStyle name="40 % - Markeringsfarve2 2 2 2 2 2" xfId="3019"/>
    <cellStyle name="40 % - Markeringsfarve2 2 2 2 2 2 2" xfId="8007"/>
    <cellStyle name="40 % - Markeringsfarve2 2 2 2 2 2 2 2" xfId="18814"/>
    <cellStyle name="40 % - Markeringsfarve2 2 2 2 2 2 2 3" xfId="30188"/>
    <cellStyle name="40 % - Markeringsfarve2 2 2 2 2 2 3" xfId="13829"/>
    <cellStyle name="40 % - Markeringsfarve2 2 2 2 2 2 4" xfId="25187"/>
    <cellStyle name="40 % - Markeringsfarve2 2 2 2 2 3" xfId="4683"/>
    <cellStyle name="40 % - Markeringsfarve2 2 2 2 2 3 2" xfId="9668"/>
    <cellStyle name="40 % - Markeringsfarve2 2 2 2 2 3 2 2" xfId="20475"/>
    <cellStyle name="40 % - Markeringsfarve2 2 2 2 2 3 2 3" xfId="31849"/>
    <cellStyle name="40 % - Markeringsfarve2 2 2 2 2 3 3" xfId="15490"/>
    <cellStyle name="40 % - Markeringsfarve2 2 2 2 2 3 4" xfId="26848"/>
    <cellStyle name="40 % - Markeringsfarve2 2 2 2 2 4" xfId="6345"/>
    <cellStyle name="40 % - Markeringsfarve2 2 2 2 2 4 2" xfId="17153"/>
    <cellStyle name="40 % - Markeringsfarve2 2 2 2 2 4 3" xfId="28527"/>
    <cellStyle name="40 % - Markeringsfarve2 2 2 2 2 5" xfId="12168"/>
    <cellStyle name="40 % - Markeringsfarve2 2 2 2 2 6" xfId="23526"/>
    <cellStyle name="40 % - Markeringsfarve2 2 2 2 3" xfId="2188"/>
    <cellStyle name="40 % - Markeringsfarve2 2 2 2 3 2" xfId="7176"/>
    <cellStyle name="40 % - Markeringsfarve2 2 2 2 3 2 2" xfId="17983"/>
    <cellStyle name="40 % - Markeringsfarve2 2 2 2 3 2 3" xfId="29357"/>
    <cellStyle name="40 % - Markeringsfarve2 2 2 2 3 3" xfId="12998"/>
    <cellStyle name="40 % - Markeringsfarve2 2 2 2 3 4" xfId="24356"/>
    <cellStyle name="40 % - Markeringsfarve2 2 2 2 4" xfId="3852"/>
    <cellStyle name="40 % - Markeringsfarve2 2 2 2 4 2" xfId="8837"/>
    <cellStyle name="40 % - Markeringsfarve2 2 2 2 4 2 2" xfId="19644"/>
    <cellStyle name="40 % - Markeringsfarve2 2 2 2 4 2 3" xfId="31018"/>
    <cellStyle name="40 % - Markeringsfarve2 2 2 2 4 3" xfId="14659"/>
    <cellStyle name="40 % - Markeringsfarve2 2 2 2 4 4" xfId="26017"/>
    <cellStyle name="40 % - Markeringsfarve2 2 2 2 5" xfId="5514"/>
    <cellStyle name="40 % - Markeringsfarve2 2 2 2 5 2" xfId="16322"/>
    <cellStyle name="40 % - Markeringsfarve2 2 2 2 5 3" xfId="27696"/>
    <cellStyle name="40 % - Markeringsfarve2 2 2 2 6" xfId="10501"/>
    <cellStyle name="40 % - Markeringsfarve2 2 2 2 6 2" xfId="21308"/>
    <cellStyle name="40 % - Markeringsfarve2 2 2 2 6 3" xfId="32682"/>
    <cellStyle name="40 % - Markeringsfarve2 2 2 2 7" xfId="11335"/>
    <cellStyle name="40 % - Markeringsfarve2 2 2 2 8" xfId="22141"/>
    <cellStyle name="40 % - Markeringsfarve2 2 2 2 9" xfId="22695"/>
    <cellStyle name="40 % - Markeringsfarve2 2 2 3" xfId="791"/>
    <cellStyle name="40 % - Markeringsfarve2 2 2 3 2" xfId="1625"/>
    <cellStyle name="40 % - Markeringsfarve2 2 2 3 2 2" xfId="3293"/>
    <cellStyle name="40 % - Markeringsfarve2 2 2 3 2 2 2" xfId="8281"/>
    <cellStyle name="40 % - Markeringsfarve2 2 2 3 2 2 2 2" xfId="19088"/>
    <cellStyle name="40 % - Markeringsfarve2 2 2 3 2 2 2 3" xfId="30462"/>
    <cellStyle name="40 % - Markeringsfarve2 2 2 3 2 2 3" xfId="14103"/>
    <cellStyle name="40 % - Markeringsfarve2 2 2 3 2 2 4" xfId="25461"/>
    <cellStyle name="40 % - Markeringsfarve2 2 2 3 2 3" xfId="4957"/>
    <cellStyle name="40 % - Markeringsfarve2 2 2 3 2 3 2" xfId="9942"/>
    <cellStyle name="40 % - Markeringsfarve2 2 2 3 2 3 2 2" xfId="20749"/>
    <cellStyle name="40 % - Markeringsfarve2 2 2 3 2 3 2 3" xfId="32123"/>
    <cellStyle name="40 % - Markeringsfarve2 2 2 3 2 3 3" xfId="15764"/>
    <cellStyle name="40 % - Markeringsfarve2 2 2 3 2 3 4" xfId="27122"/>
    <cellStyle name="40 % - Markeringsfarve2 2 2 3 2 4" xfId="6619"/>
    <cellStyle name="40 % - Markeringsfarve2 2 2 3 2 4 2" xfId="17427"/>
    <cellStyle name="40 % - Markeringsfarve2 2 2 3 2 4 3" xfId="28801"/>
    <cellStyle name="40 % - Markeringsfarve2 2 2 3 2 5" xfId="12442"/>
    <cellStyle name="40 % - Markeringsfarve2 2 2 3 2 6" xfId="23800"/>
    <cellStyle name="40 % - Markeringsfarve2 2 2 3 3" xfId="2462"/>
    <cellStyle name="40 % - Markeringsfarve2 2 2 3 3 2" xfId="7450"/>
    <cellStyle name="40 % - Markeringsfarve2 2 2 3 3 2 2" xfId="18257"/>
    <cellStyle name="40 % - Markeringsfarve2 2 2 3 3 2 3" xfId="29631"/>
    <cellStyle name="40 % - Markeringsfarve2 2 2 3 3 3" xfId="13272"/>
    <cellStyle name="40 % - Markeringsfarve2 2 2 3 3 4" xfId="24630"/>
    <cellStyle name="40 % - Markeringsfarve2 2 2 3 4" xfId="4126"/>
    <cellStyle name="40 % - Markeringsfarve2 2 2 3 4 2" xfId="9111"/>
    <cellStyle name="40 % - Markeringsfarve2 2 2 3 4 2 2" xfId="19918"/>
    <cellStyle name="40 % - Markeringsfarve2 2 2 3 4 2 3" xfId="31292"/>
    <cellStyle name="40 % - Markeringsfarve2 2 2 3 4 3" xfId="14933"/>
    <cellStyle name="40 % - Markeringsfarve2 2 2 3 4 4" xfId="26291"/>
    <cellStyle name="40 % - Markeringsfarve2 2 2 3 5" xfId="5788"/>
    <cellStyle name="40 % - Markeringsfarve2 2 2 3 5 2" xfId="16596"/>
    <cellStyle name="40 % - Markeringsfarve2 2 2 3 5 3" xfId="27970"/>
    <cellStyle name="40 % - Markeringsfarve2 2 2 3 6" xfId="10775"/>
    <cellStyle name="40 % - Markeringsfarve2 2 2 3 6 2" xfId="21582"/>
    <cellStyle name="40 % - Markeringsfarve2 2 2 3 6 3" xfId="32956"/>
    <cellStyle name="40 % - Markeringsfarve2 2 2 3 7" xfId="11610"/>
    <cellStyle name="40 % - Markeringsfarve2 2 2 3 8" xfId="22969"/>
    <cellStyle name="40 % - Markeringsfarve2 2 2 4" xfId="1072"/>
    <cellStyle name="40 % - Markeringsfarve2 2 2 4 2" xfId="2740"/>
    <cellStyle name="40 % - Markeringsfarve2 2 2 4 2 2" xfId="7728"/>
    <cellStyle name="40 % - Markeringsfarve2 2 2 4 2 2 2" xfId="18535"/>
    <cellStyle name="40 % - Markeringsfarve2 2 2 4 2 2 3" xfId="29909"/>
    <cellStyle name="40 % - Markeringsfarve2 2 2 4 2 3" xfId="13550"/>
    <cellStyle name="40 % - Markeringsfarve2 2 2 4 2 4" xfId="24908"/>
    <cellStyle name="40 % - Markeringsfarve2 2 2 4 3" xfId="4404"/>
    <cellStyle name="40 % - Markeringsfarve2 2 2 4 3 2" xfId="9389"/>
    <cellStyle name="40 % - Markeringsfarve2 2 2 4 3 2 2" xfId="20196"/>
    <cellStyle name="40 % - Markeringsfarve2 2 2 4 3 2 3" xfId="31570"/>
    <cellStyle name="40 % - Markeringsfarve2 2 2 4 3 3" xfId="15211"/>
    <cellStyle name="40 % - Markeringsfarve2 2 2 4 3 4" xfId="26569"/>
    <cellStyle name="40 % - Markeringsfarve2 2 2 4 4" xfId="6066"/>
    <cellStyle name="40 % - Markeringsfarve2 2 2 4 4 2" xfId="16874"/>
    <cellStyle name="40 % - Markeringsfarve2 2 2 4 4 3" xfId="28248"/>
    <cellStyle name="40 % - Markeringsfarve2 2 2 4 5" xfId="11889"/>
    <cellStyle name="40 % - Markeringsfarve2 2 2 4 6" xfId="23247"/>
    <cellStyle name="40 % - Markeringsfarve2 2 2 5" xfId="1910"/>
    <cellStyle name="40 % - Markeringsfarve2 2 2 5 2" xfId="6898"/>
    <cellStyle name="40 % - Markeringsfarve2 2 2 5 2 2" xfId="17706"/>
    <cellStyle name="40 % - Markeringsfarve2 2 2 5 2 3" xfId="29080"/>
    <cellStyle name="40 % - Markeringsfarve2 2 2 5 3" xfId="12721"/>
    <cellStyle name="40 % - Markeringsfarve2 2 2 5 4" xfId="24079"/>
    <cellStyle name="40 % - Markeringsfarve2 2 2 6" xfId="3575"/>
    <cellStyle name="40 % - Markeringsfarve2 2 2 6 2" xfId="8560"/>
    <cellStyle name="40 % - Markeringsfarve2 2 2 6 2 2" xfId="19367"/>
    <cellStyle name="40 % - Markeringsfarve2 2 2 6 2 3" xfId="30741"/>
    <cellStyle name="40 % - Markeringsfarve2 2 2 6 3" xfId="14382"/>
    <cellStyle name="40 % - Markeringsfarve2 2 2 6 4" xfId="25740"/>
    <cellStyle name="40 % - Markeringsfarve2 2 2 7" xfId="5236"/>
    <cellStyle name="40 % - Markeringsfarve2 2 2 7 2" xfId="16045"/>
    <cellStyle name="40 % - Markeringsfarve2 2 2 7 3" xfId="27419"/>
    <cellStyle name="40 % - Markeringsfarve2 2 2 8" xfId="10221"/>
    <cellStyle name="40 % - Markeringsfarve2 2 2 8 2" xfId="21028"/>
    <cellStyle name="40 % - Markeringsfarve2 2 2 8 3" xfId="32402"/>
    <cellStyle name="40 % - Markeringsfarve2 2 2 9" xfId="11055"/>
    <cellStyle name="40 % - Markeringsfarve2 2 3" xfId="194"/>
    <cellStyle name="40 % - Markeringsfarve2 2 3 10" xfId="21916"/>
    <cellStyle name="40 % - Markeringsfarve2 2 3 11" xfId="22469"/>
    <cellStyle name="40 % - Markeringsfarve2 2 3 12" xfId="33289"/>
    <cellStyle name="40 % - Markeringsfarve2 2 3 13" xfId="33564"/>
    <cellStyle name="40 % - Markeringsfarve2 2 3 14" xfId="33835"/>
    <cellStyle name="40 % - Markeringsfarve2 2 3 2" xfId="568"/>
    <cellStyle name="40 % - Markeringsfarve2 2 3 2 2" xfId="1405"/>
    <cellStyle name="40 % - Markeringsfarve2 2 3 2 2 2" xfId="3073"/>
    <cellStyle name="40 % - Markeringsfarve2 2 3 2 2 2 2" xfId="8061"/>
    <cellStyle name="40 % - Markeringsfarve2 2 3 2 2 2 2 2" xfId="18868"/>
    <cellStyle name="40 % - Markeringsfarve2 2 3 2 2 2 2 3" xfId="30242"/>
    <cellStyle name="40 % - Markeringsfarve2 2 3 2 2 2 3" xfId="13883"/>
    <cellStyle name="40 % - Markeringsfarve2 2 3 2 2 2 4" xfId="25241"/>
    <cellStyle name="40 % - Markeringsfarve2 2 3 2 2 3" xfId="4737"/>
    <cellStyle name="40 % - Markeringsfarve2 2 3 2 2 3 2" xfId="9722"/>
    <cellStyle name="40 % - Markeringsfarve2 2 3 2 2 3 2 2" xfId="20529"/>
    <cellStyle name="40 % - Markeringsfarve2 2 3 2 2 3 2 3" xfId="31903"/>
    <cellStyle name="40 % - Markeringsfarve2 2 3 2 2 3 3" xfId="15544"/>
    <cellStyle name="40 % - Markeringsfarve2 2 3 2 2 3 4" xfId="26902"/>
    <cellStyle name="40 % - Markeringsfarve2 2 3 2 2 4" xfId="6399"/>
    <cellStyle name="40 % - Markeringsfarve2 2 3 2 2 4 2" xfId="17207"/>
    <cellStyle name="40 % - Markeringsfarve2 2 3 2 2 4 3" xfId="28581"/>
    <cellStyle name="40 % - Markeringsfarve2 2 3 2 2 5" xfId="12222"/>
    <cellStyle name="40 % - Markeringsfarve2 2 3 2 2 6" xfId="23580"/>
    <cellStyle name="40 % - Markeringsfarve2 2 3 2 3" xfId="2242"/>
    <cellStyle name="40 % - Markeringsfarve2 2 3 2 3 2" xfId="7230"/>
    <cellStyle name="40 % - Markeringsfarve2 2 3 2 3 2 2" xfId="18037"/>
    <cellStyle name="40 % - Markeringsfarve2 2 3 2 3 2 3" xfId="29411"/>
    <cellStyle name="40 % - Markeringsfarve2 2 3 2 3 3" xfId="13052"/>
    <cellStyle name="40 % - Markeringsfarve2 2 3 2 3 4" xfId="24410"/>
    <cellStyle name="40 % - Markeringsfarve2 2 3 2 4" xfId="3906"/>
    <cellStyle name="40 % - Markeringsfarve2 2 3 2 4 2" xfId="8891"/>
    <cellStyle name="40 % - Markeringsfarve2 2 3 2 4 2 2" xfId="19698"/>
    <cellStyle name="40 % - Markeringsfarve2 2 3 2 4 2 3" xfId="31072"/>
    <cellStyle name="40 % - Markeringsfarve2 2 3 2 4 3" xfId="14713"/>
    <cellStyle name="40 % - Markeringsfarve2 2 3 2 4 4" xfId="26071"/>
    <cellStyle name="40 % - Markeringsfarve2 2 3 2 5" xfId="5568"/>
    <cellStyle name="40 % - Markeringsfarve2 2 3 2 5 2" xfId="16376"/>
    <cellStyle name="40 % - Markeringsfarve2 2 3 2 5 3" xfId="27750"/>
    <cellStyle name="40 % - Markeringsfarve2 2 3 2 6" xfId="10555"/>
    <cellStyle name="40 % - Markeringsfarve2 2 3 2 6 2" xfId="21362"/>
    <cellStyle name="40 % - Markeringsfarve2 2 3 2 6 3" xfId="32736"/>
    <cellStyle name="40 % - Markeringsfarve2 2 3 2 7" xfId="11389"/>
    <cellStyle name="40 % - Markeringsfarve2 2 3 2 8" xfId="22195"/>
    <cellStyle name="40 % - Markeringsfarve2 2 3 2 9" xfId="22749"/>
    <cellStyle name="40 % - Markeringsfarve2 2 3 3" xfId="845"/>
    <cellStyle name="40 % - Markeringsfarve2 2 3 3 2" xfId="1679"/>
    <cellStyle name="40 % - Markeringsfarve2 2 3 3 2 2" xfId="3347"/>
    <cellStyle name="40 % - Markeringsfarve2 2 3 3 2 2 2" xfId="8335"/>
    <cellStyle name="40 % - Markeringsfarve2 2 3 3 2 2 2 2" xfId="19142"/>
    <cellStyle name="40 % - Markeringsfarve2 2 3 3 2 2 2 3" xfId="30516"/>
    <cellStyle name="40 % - Markeringsfarve2 2 3 3 2 2 3" xfId="14157"/>
    <cellStyle name="40 % - Markeringsfarve2 2 3 3 2 2 4" xfId="25515"/>
    <cellStyle name="40 % - Markeringsfarve2 2 3 3 2 3" xfId="5011"/>
    <cellStyle name="40 % - Markeringsfarve2 2 3 3 2 3 2" xfId="9996"/>
    <cellStyle name="40 % - Markeringsfarve2 2 3 3 2 3 2 2" xfId="20803"/>
    <cellStyle name="40 % - Markeringsfarve2 2 3 3 2 3 2 3" xfId="32177"/>
    <cellStyle name="40 % - Markeringsfarve2 2 3 3 2 3 3" xfId="15818"/>
    <cellStyle name="40 % - Markeringsfarve2 2 3 3 2 3 4" xfId="27176"/>
    <cellStyle name="40 % - Markeringsfarve2 2 3 3 2 4" xfId="6673"/>
    <cellStyle name="40 % - Markeringsfarve2 2 3 3 2 4 2" xfId="17481"/>
    <cellStyle name="40 % - Markeringsfarve2 2 3 3 2 4 3" xfId="28855"/>
    <cellStyle name="40 % - Markeringsfarve2 2 3 3 2 5" xfId="12496"/>
    <cellStyle name="40 % - Markeringsfarve2 2 3 3 2 6" xfId="23854"/>
    <cellStyle name="40 % - Markeringsfarve2 2 3 3 3" xfId="2516"/>
    <cellStyle name="40 % - Markeringsfarve2 2 3 3 3 2" xfId="7504"/>
    <cellStyle name="40 % - Markeringsfarve2 2 3 3 3 2 2" xfId="18311"/>
    <cellStyle name="40 % - Markeringsfarve2 2 3 3 3 2 3" xfId="29685"/>
    <cellStyle name="40 % - Markeringsfarve2 2 3 3 3 3" xfId="13326"/>
    <cellStyle name="40 % - Markeringsfarve2 2 3 3 3 4" xfId="24684"/>
    <cellStyle name="40 % - Markeringsfarve2 2 3 3 4" xfId="4180"/>
    <cellStyle name="40 % - Markeringsfarve2 2 3 3 4 2" xfId="9165"/>
    <cellStyle name="40 % - Markeringsfarve2 2 3 3 4 2 2" xfId="19972"/>
    <cellStyle name="40 % - Markeringsfarve2 2 3 3 4 2 3" xfId="31346"/>
    <cellStyle name="40 % - Markeringsfarve2 2 3 3 4 3" xfId="14987"/>
    <cellStyle name="40 % - Markeringsfarve2 2 3 3 4 4" xfId="26345"/>
    <cellStyle name="40 % - Markeringsfarve2 2 3 3 5" xfId="5842"/>
    <cellStyle name="40 % - Markeringsfarve2 2 3 3 5 2" xfId="16650"/>
    <cellStyle name="40 % - Markeringsfarve2 2 3 3 5 3" xfId="28024"/>
    <cellStyle name="40 % - Markeringsfarve2 2 3 3 6" xfId="10829"/>
    <cellStyle name="40 % - Markeringsfarve2 2 3 3 6 2" xfId="21636"/>
    <cellStyle name="40 % - Markeringsfarve2 2 3 3 6 3" xfId="33010"/>
    <cellStyle name="40 % - Markeringsfarve2 2 3 3 7" xfId="11664"/>
    <cellStyle name="40 % - Markeringsfarve2 2 3 3 8" xfId="23023"/>
    <cellStyle name="40 % - Markeringsfarve2 2 3 4" xfId="1126"/>
    <cellStyle name="40 % - Markeringsfarve2 2 3 4 2" xfId="2794"/>
    <cellStyle name="40 % - Markeringsfarve2 2 3 4 2 2" xfId="7782"/>
    <cellStyle name="40 % - Markeringsfarve2 2 3 4 2 2 2" xfId="18589"/>
    <cellStyle name="40 % - Markeringsfarve2 2 3 4 2 2 3" xfId="29963"/>
    <cellStyle name="40 % - Markeringsfarve2 2 3 4 2 3" xfId="13604"/>
    <cellStyle name="40 % - Markeringsfarve2 2 3 4 2 4" xfId="24962"/>
    <cellStyle name="40 % - Markeringsfarve2 2 3 4 3" xfId="4458"/>
    <cellStyle name="40 % - Markeringsfarve2 2 3 4 3 2" xfId="9443"/>
    <cellStyle name="40 % - Markeringsfarve2 2 3 4 3 2 2" xfId="20250"/>
    <cellStyle name="40 % - Markeringsfarve2 2 3 4 3 2 3" xfId="31624"/>
    <cellStyle name="40 % - Markeringsfarve2 2 3 4 3 3" xfId="15265"/>
    <cellStyle name="40 % - Markeringsfarve2 2 3 4 3 4" xfId="26623"/>
    <cellStyle name="40 % - Markeringsfarve2 2 3 4 4" xfId="6120"/>
    <cellStyle name="40 % - Markeringsfarve2 2 3 4 4 2" xfId="16928"/>
    <cellStyle name="40 % - Markeringsfarve2 2 3 4 4 3" xfId="28302"/>
    <cellStyle name="40 % - Markeringsfarve2 2 3 4 5" xfId="11943"/>
    <cellStyle name="40 % - Markeringsfarve2 2 3 4 6" xfId="23301"/>
    <cellStyle name="40 % - Markeringsfarve2 2 3 5" xfId="1964"/>
    <cellStyle name="40 % - Markeringsfarve2 2 3 5 2" xfId="6952"/>
    <cellStyle name="40 % - Markeringsfarve2 2 3 5 2 2" xfId="17760"/>
    <cellStyle name="40 % - Markeringsfarve2 2 3 5 2 3" xfId="29134"/>
    <cellStyle name="40 % - Markeringsfarve2 2 3 5 3" xfId="12775"/>
    <cellStyle name="40 % - Markeringsfarve2 2 3 5 4" xfId="24133"/>
    <cellStyle name="40 % - Markeringsfarve2 2 3 6" xfId="3629"/>
    <cellStyle name="40 % - Markeringsfarve2 2 3 6 2" xfId="8614"/>
    <cellStyle name="40 % - Markeringsfarve2 2 3 6 2 2" xfId="19421"/>
    <cellStyle name="40 % - Markeringsfarve2 2 3 6 2 3" xfId="30795"/>
    <cellStyle name="40 % - Markeringsfarve2 2 3 6 3" xfId="14436"/>
    <cellStyle name="40 % - Markeringsfarve2 2 3 6 4" xfId="25794"/>
    <cellStyle name="40 % - Markeringsfarve2 2 3 7" xfId="5290"/>
    <cellStyle name="40 % - Markeringsfarve2 2 3 7 2" xfId="16099"/>
    <cellStyle name="40 % - Markeringsfarve2 2 3 7 3" xfId="27473"/>
    <cellStyle name="40 % - Markeringsfarve2 2 3 8" xfId="10275"/>
    <cellStyle name="40 % - Markeringsfarve2 2 3 8 2" xfId="21082"/>
    <cellStyle name="40 % - Markeringsfarve2 2 3 8 3" xfId="32456"/>
    <cellStyle name="40 % - Markeringsfarve2 2 3 9" xfId="11109"/>
    <cellStyle name="40 % - Markeringsfarve2 2 4" xfId="249"/>
    <cellStyle name="40 % - Markeringsfarve2 2 4 10" xfId="21971"/>
    <cellStyle name="40 % - Markeringsfarve2 2 4 11" xfId="22524"/>
    <cellStyle name="40 % - Markeringsfarve2 2 4 12" xfId="33344"/>
    <cellStyle name="40 % - Markeringsfarve2 2 4 13" xfId="33619"/>
    <cellStyle name="40 % - Markeringsfarve2 2 4 14" xfId="33890"/>
    <cellStyle name="40 % - Markeringsfarve2 2 4 2" xfId="623"/>
    <cellStyle name="40 % - Markeringsfarve2 2 4 2 2" xfId="1460"/>
    <cellStyle name="40 % - Markeringsfarve2 2 4 2 2 2" xfId="3128"/>
    <cellStyle name="40 % - Markeringsfarve2 2 4 2 2 2 2" xfId="8116"/>
    <cellStyle name="40 % - Markeringsfarve2 2 4 2 2 2 2 2" xfId="18923"/>
    <cellStyle name="40 % - Markeringsfarve2 2 4 2 2 2 2 3" xfId="30297"/>
    <cellStyle name="40 % - Markeringsfarve2 2 4 2 2 2 3" xfId="13938"/>
    <cellStyle name="40 % - Markeringsfarve2 2 4 2 2 2 4" xfId="25296"/>
    <cellStyle name="40 % - Markeringsfarve2 2 4 2 2 3" xfId="4792"/>
    <cellStyle name="40 % - Markeringsfarve2 2 4 2 2 3 2" xfId="9777"/>
    <cellStyle name="40 % - Markeringsfarve2 2 4 2 2 3 2 2" xfId="20584"/>
    <cellStyle name="40 % - Markeringsfarve2 2 4 2 2 3 2 3" xfId="31958"/>
    <cellStyle name="40 % - Markeringsfarve2 2 4 2 2 3 3" xfId="15599"/>
    <cellStyle name="40 % - Markeringsfarve2 2 4 2 2 3 4" xfId="26957"/>
    <cellStyle name="40 % - Markeringsfarve2 2 4 2 2 4" xfId="6454"/>
    <cellStyle name="40 % - Markeringsfarve2 2 4 2 2 4 2" xfId="17262"/>
    <cellStyle name="40 % - Markeringsfarve2 2 4 2 2 4 3" xfId="28636"/>
    <cellStyle name="40 % - Markeringsfarve2 2 4 2 2 5" xfId="12277"/>
    <cellStyle name="40 % - Markeringsfarve2 2 4 2 2 6" xfId="23635"/>
    <cellStyle name="40 % - Markeringsfarve2 2 4 2 3" xfId="2297"/>
    <cellStyle name="40 % - Markeringsfarve2 2 4 2 3 2" xfId="7285"/>
    <cellStyle name="40 % - Markeringsfarve2 2 4 2 3 2 2" xfId="18092"/>
    <cellStyle name="40 % - Markeringsfarve2 2 4 2 3 2 3" xfId="29466"/>
    <cellStyle name="40 % - Markeringsfarve2 2 4 2 3 3" xfId="13107"/>
    <cellStyle name="40 % - Markeringsfarve2 2 4 2 3 4" xfId="24465"/>
    <cellStyle name="40 % - Markeringsfarve2 2 4 2 4" xfId="3961"/>
    <cellStyle name="40 % - Markeringsfarve2 2 4 2 4 2" xfId="8946"/>
    <cellStyle name="40 % - Markeringsfarve2 2 4 2 4 2 2" xfId="19753"/>
    <cellStyle name="40 % - Markeringsfarve2 2 4 2 4 2 3" xfId="31127"/>
    <cellStyle name="40 % - Markeringsfarve2 2 4 2 4 3" xfId="14768"/>
    <cellStyle name="40 % - Markeringsfarve2 2 4 2 4 4" xfId="26126"/>
    <cellStyle name="40 % - Markeringsfarve2 2 4 2 5" xfId="5623"/>
    <cellStyle name="40 % - Markeringsfarve2 2 4 2 5 2" xfId="16431"/>
    <cellStyle name="40 % - Markeringsfarve2 2 4 2 5 3" xfId="27805"/>
    <cellStyle name="40 % - Markeringsfarve2 2 4 2 6" xfId="10610"/>
    <cellStyle name="40 % - Markeringsfarve2 2 4 2 6 2" xfId="21417"/>
    <cellStyle name="40 % - Markeringsfarve2 2 4 2 6 3" xfId="32791"/>
    <cellStyle name="40 % - Markeringsfarve2 2 4 2 7" xfId="11444"/>
    <cellStyle name="40 % - Markeringsfarve2 2 4 2 8" xfId="22250"/>
    <cellStyle name="40 % - Markeringsfarve2 2 4 2 9" xfId="22804"/>
    <cellStyle name="40 % - Markeringsfarve2 2 4 3" xfId="900"/>
    <cellStyle name="40 % - Markeringsfarve2 2 4 3 2" xfId="1734"/>
    <cellStyle name="40 % - Markeringsfarve2 2 4 3 2 2" xfId="3402"/>
    <cellStyle name="40 % - Markeringsfarve2 2 4 3 2 2 2" xfId="8390"/>
    <cellStyle name="40 % - Markeringsfarve2 2 4 3 2 2 2 2" xfId="19197"/>
    <cellStyle name="40 % - Markeringsfarve2 2 4 3 2 2 2 3" xfId="30571"/>
    <cellStyle name="40 % - Markeringsfarve2 2 4 3 2 2 3" xfId="14212"/>
    <cellStyle name="40 % - Markeringsfarve2 2 4 3 2 2 4" xfId="25570"/>
    <cellStyle name="40 % - Markeringsfarve2 2 4 3 2 3" xfId="5066"/>
    <cellStyle name="40 % - Markeringsfarve2 2 4 3 2 3 2" xfId="10051"/>
    <cellStyle name="40 % - Markeringsfarve2 2 4 3 2 3 2 2" xfId="20858"/>
    <cellStyle name="40 % - Markeringsfarve2 2 4 3 2 3 2 3" xfId="32232"/>
    <cellStyle name="40 % - Markeringsfarve2 2 4 3 2 3 3" xfId="15873"/>
    <cellStyle name="40 % - Markeringsfarve2 2 4 3 2 3 4" xfId="27231"/>
    <cellStyle name="40 % - Markeringsfarve2 2 4 3 2 4" xfId="6728"/>
    <cellStyle name="40 % - Markeringsfarve2 2 4 3 2 4 2" xfId="17536"/>
    <cellStyle name="40 % - Markeringsfarve2 2 4 3 2 4 3" xfId="28910"/>
    <cellStyle name="40 % - Markeringsfarve2 2 4 3 2 5" xfId="12551"/>
    <cellStyle name="40 % - Markeringsfarve2 2 4 3 2 6" xfId="23909"/>
    <cellStyle name="40 % - Markeringsfarve2 2 4 3 3" xfId="2571"/>
    <cellStyle name="40 % - Markeringsfarve2 2 4 3 3 2" xfId="7559"/>
    <cellStyle name="40 % - Markeringsfarve2 2 4 3 3 2 2" xfId="18366"/>
    <cellStyle name="40 % - Markeringsfarve2 2 4 3 3 2 3" xfId="29740"/>
    <cellStyle name="40 % - Markeringsfarve2 2 4 3 3 3" xfId="13381"/>
    <cellStyle name="40 % - Markeringsfarve2 2 4 3 3 4" xfId="24739"/>
    <cellStyle name="40 % - Markeringsfarve2 2 4 3 4" xfId="4235"/>
    <cellStyle name="40 % - Markeringsfarve2 2 4 3 4 2" xfId="9220"/>
    <cellStyle name="40 % - Markeringsfarve2 2 4 3 4 2 2" xfId="20027"/>
    <cellStyle name="40 % - Markeringsfarve2 2 4 3 4 2 3" xfId="31401"/>
    <cellStyle name="40 % - Markeringsfarve2 2 4 3 4 3" xfId="15042"/>
    <cellStyle name="40 % - Markeringsfarve2 2 4 3 4 4" xfId="26400"/>
    <cellStyle name="40 % - Markeringsfarve2 2 4 3 5" xfId="5897"/>
    <cellStyle name="40 % - Markeringsfarve2 2 4 3 5 2" xfId="16705"/>
    <cellStyle name="40 % - Markeringsfarve2 2 4 3 5 3" xfId="28079"/>
    <cellStyle name="40 % - Markeringsfarve2 2 4 3 6" xfId="10884"/>
    <cellStyle name="40 % - Markeringsfarve2 2 4 3 6 2" xfId="21691"/>
    <cellStyle name="40 % - Markeringsfarve2 2 4 3 6 3" xfId="33065"/>
    <cellStyle name="40 % - Markeringsfarve2 2 4 3 7" xfId="11719"/>
    <cellStyle name="40 % - Markeringsfarve2 2 4 3 8" xfId="23078"/>
    <cellStyle name="40 % - Markeringsfarve2 2 4 4" xfId="1181"/>
    <cellStyle name="40 % - Markeringsfarve2 2 4 4 2" xfId="2849"/>
    <cellStyle name="40 % - Markeringsfarve2 2 4 4 2 2" xfId="7837"/>
    <cellStyle name="40 % - Markeringsfarve2 2 4 4 2 2 2" xfId="18644"/>
    <cellStyle name="40 % - Markeringsfarve2 2 4 4 2 2 3" xfId="30018"/>
    <cellStyle name="40 % - Markeringsfarve2 2 4 4 2 3" xfId="13659"/>
    <cellStyle name="40 % - Markeringsfarve2 2 4 4 2 4" xfId="25017"/>
    <cellStyle name="40 % - Markeringsfarve2 2 4 4 3" xfId="4513"/>
    <cellStyle name="40 % - Markeringsfarve2 2 4 4 3 2" xfId="9498"/>
    <cellStyle name="40 % - Markeringsfarve2 2 4 4 3 2 2" xfId="20305"/>
    <cellStyle name="40 % - Markeringsfarve2 2 4 4 3 2 3" xfId="31679"/>
    <cellStyle name="40 % - Markeringsfarve2 2 4 4 3 3" xfId="15320"/>
    <cellStyle name="40 % - Markeringsfarve2 2 4 4 3 4" xfId="26678"/>
    <cellStyle name="40 % - Markeringsfarve2 2 4 4 4" xfId="6175"/>
    <cellStyle name="40 % - Markeringsfarve2 2 4 4 4 2" xfId="16983"/>
    <cellStyle name="40 % - Markeringsfarve2 2 4 4 4 3" xfId="28357"/>
    <cellStyle name="40 % - Markeringsfarve2 2 4 4 5" xfId="11998"/>
    <cellStyle name="40 % - Markeringsfarve2 2 4 4 6" xfId="23356"/>
    <cellStyle name="40 % - Markeringsfarve2 2 4 5" xfId="2019"/>
    <cellStyle name="40 % - Markeringsfarve2 2 4 5 2" xfId="7007"/>
    <cellStyle name="40 % - Markeringsfarve2 2 4 5 2 2" xfId="17815"/>
    <cellStyle name="40 % - Markeringsfarve2 2 4 5 2 3" xfId="29189"/>
    <cellStyle name="40 % - Markeringsfarve2 2 4 5 3" xfId="12830"/>
    <cellStyle name="40 % - Markeringsfarve2 2 4 5 4" xfId="24188"/>
    <cellStyle name="40 % - Markeringsfarve2 2 4 6" xfId="3684"/>
    <cellStyle name="40 % - Markeringsfarve2 2 4 6 2" xfId="8669"/>
    <cellStyle name="40 % - Markeringsfarve2 2 4 6 2 2" xfId="19476"/>
    <cellStyle name="40 % - Markeringsfarve2 2 4 6 2 3" xfId="30850"/>
    <cellStyle name="40 % - Markeringsfarve2 2 4 6 3" xfId="14491"/>
    <cellStyle name="40 % - Markeringsfarve2 2 4 6 4" xfId="25849"/>
    <cellStyle name="40 % - Markeringsfarve2 2 4 7" xfId="5345"/>
    <cellStyle name="40 % - Markeringsfarve2 2 4 7 2" xfId="16154"/>
    <cellStyle name="40 % - Markeringsfarve2 2 4 7 3" xfId="27528"/>
    <cellStyle name="40 % - Markeringsfarve2 2 4 8" xfId="10330"/>
    <cellStyle name="40 % - Markeringsfarve2 2 4 8 2" xfId="21137"/>
    <cellStyle name="40 % - Markeringsfarve2 2 4 8 3" xfId="32511"/>
    <cellStyle name="40 % - Markeringsfarve2 2 4 9" xfId="11164"/>
    <cellStyle name="40 % - Markeringsfarve2 2 5" xfId="305"/>
    <cellStyle name="40 % - Markeringsfarve2 2 5 10" xfId="22027"/>
    <cellStyle name="40 % - Markeringsfarve2 2 5 11" xfId="22580"/>
    <cellStyle name="40 % - Markeringsfarve2 2 5 12" xfId="33400"/>
    <cellStyle name="40 % - Markeringsfarve2 2 5 13" xfId="33675"/>
    <cellStyle name="40 % - Markeringsfarve2 2 5 14" xfId="33946"/>
    <cellStyle name="40 % - Markeringsfarve2 2 5 2" xfId="679"/>
    <cellStyle name="40 % - Markeringsfarve2 2 5 2 2" xfId="1516"/>
    <cellStyle name="40 % - Markeringsfarve2 2 5 2 2 2" xfId="3184"/>
    <cellStyle name="40 % - Markeringsfarve2 2 5 2 2 2 2" xfId="8172"/>
    <cellStyle name="40 % - Markeringsfarve2 2 5 2 2 2 2 2" xfId="18979"/>
    <cellStyle name="40 % - Markeringsfarve2 2 5 2 2 2 2 3" xfId="30353"/>
    <cellStyle name="40 % - Markeringsfarve2 2 5 2 2 2 3" xfId="13994"/>
    <cellStyle name="40 % - Markeringsfarve2 2 5 2 2 2 4" xfId="25352"/>
    <cellStyle name="40 % - Markeringsfarve2 2 5 2 2 3" xfId="4848"/>
    <cellStyle name="40 % - Markeringsfarve2 2 5 2 2 3 2" xfId="9833"/>
    <cellStyle name="40 % - Markeringsfarve2 2 5 2 2 3 2 2" xfId="20640"/>
    <cellStyle name="40 % - Markeringsfarve2 2 5 2 2 3 2 3" xfId="32014"/>
    <cellStyle name="40 % - Markeringsfarve2 2 5 2 2 3 3" xfId="15655"/>
    <cellStyle name="40 % - Markeringsfarve2 2 5 2 2 3 4" xfId="27013"/>
    <cellStyle name="40 % - Markeringsfarve2 2 5 2 2 4" xfId="6510"/>
    <cellStyle name="40 % - Markeringsfarve2 2 5 2 2 4 2" xfId="17318"/>
    <cellStyle name="40 % - Markeringsfarve2 2 5 2 2 4 3" xfId="28692"/>
    <cellStyle name="40 % - Markeringsfarve2 2 5 2 2 5" xfId="12333"/>
    <cellStyle name="40 % - Markeringsfarve2 2 5 2 2 6" xfId="23691"/>
    <cellStyle name="40 % - Markeringsfarve2 2 5 2 3" xfId="2353"/>
    <cellStyle name="40 % - Markeringsfarve2 2 5 2 3 2" xfId="7341"/>
    <cellStyle name="40 % - Markeringsfarve2 2 5 2 3 2 2" xfId="18148"/>
    <cellStyle name="40 % - Markeringsfarve2 2 5 2 3 2 3" xfId="29522"/>
    <cellStyle name="40 % - Markeringsfarve2 2 5 2 3 3" xfId="13163"/>
    <cellStyle name="40 % - Markeringsfarve2 2 5 2 3 4" xfId="24521"/>
    <cellStyle name="40 % - Markeringsfarve2 2 5 2 4" xfId="4017"/>
    <cellStyle name="40 % - Markeringsfarve2 2 5 2 4 2" xfId="9002"/>
    <cellStyle name="40 % - Markeringsfarve2 2 5 2 4 2 2" xfId="19809"/>
    <cellStyle name="40 % - Markeringsfarve2 2 5 2 4 2 3" xfId="31183"/>
    <cellStyle name="40 % - Markeringsfarve2 2 5 2 4 3" xfId="14824"/>
    <cellStyle name="40 % - Markeringsfarve2 2 5 2 4 4" xfId="26182"/>
    <cellStyle name="40 % - Markeringsfarve2 2 5 2 5" xfId="5679"/>
    <cellStyle name="40 % - Markeringsfarve2 2 5 2 5 2" xfId="16487"/>
    <cellStyle name="40 % - Markeringsfarve2 2 5 2 5 3" xfId="27861"/>
    <cellStyle name="40 % - Markeringsfarve2 2 5 2 6" xfId="10666"/>
    <cellStyle name="40 % - Markeringsfarve2 2 5 2 6 2" xfId="21473"/>
    <cellStyle name="40 % - Markeringsfarve2 2 5 2 6 3" xfId="32847"/>
    <cellStyle name="40 % - Markeringsfarve2 2 5 2 7" xfId="11500"/>
    <cellStyle name="40 % - Markeringsfarve2 2 5 2 8" xfId="22306"/>
    <cellStyle name="40 % - Markeringsfarve2 2 5 2 9" xfId="22860"/>
    <cellStyle name="40 % - Markeringsfarve2 2 5 3" xfId="956"/>
    <cellStyle name="40 % - Markeringsfarve2 2 5 3 2" xfId="1790"/>
    <cellStyle name="40 % - Markeringsfarve2 2 5 3 2 2" xfId="3458"/>
    <cellStyle name="40 % - Markeringsfarve2 2 5 3 2 2 2" xfId="8446"/>
    <cellStyle name="40 % - Markeringsfarve2 2 5 3 2 2 2 2" xfId="19253"/>
    <cellStyle name="40 % - Markeringsfarve2 2 5 3 2 2 2 3" xfId="30627"/>
    <cellStyle name="40 % - Markeringsfarve2 2 5 3 2 2 3" xfId="14268"/>
    <cellStyle name="40 % - Markeringsfarve2 2 5 3 2 2 4" xfId="25626"/>
    <cellStyle name="40 % - Markeringsfarve2 2 5 3 2 3" xfId="5122"/>
    <cellStyle name="40 % - Markeringsfarve2 2 5 3 2 3 2" xfId="10107"/>
    <cellStyle name="40 % - Markeringsfarve2 2 5 3 2 3 2 2" xfId="20914"/>
    <cellStyle name="40 % - Markeringsfarve2 2 5 3 2 3 2 3" xfId="32288"/>
    <cellStyle name="40 % - Markeringsfarve2 2 5 3 2 3 3" xfId="15929"/>
    <cellStyle name="40 % - Markeringsfarve2 2 5 3 2 3 4" xfId="27287"/>
    <cellStyle name="40 % - Markeringsfarve2 2 5 3 2 4" xfId="6784"/>
    <cellStyle name="40 % - Markeringsfarve2 2 5 3 2 4 2" xfId="17592"/>
    <cellStyle name="40 % - Markeringsfarve2 2 5 3 2 4 3" xfId="28966"/>
    <cellStyle name="40 % - Markeringsfarve2 2 5 3 2 5" xfId="12607"/>
    <cellStyle name="40 % - Markeringsfarve2 2 5 3 2 6" xfId="23965"/>
    <cellStyle name="40 % - Markeringsfarve2 2 5 3 3" xfId="2627"/>
    <cellStyle name="40 % - Markeringsfarve2 2 5 3 3 2" xfId="7615"/>
    <cellStyle name="40 % - Markeringsfarve2 2 5 3 3 2 2" xfId="18422"/>
    <cellStyle name="40 % - Markeringsfarve2 2 5 3 3 2 3" xfId="29796"/>
    <cellStyle name="40 % - Markeringsfarve2 2 5 3 3 3" xfId="13437"/>
    <cellStyle name="40 % - Markeringsfarve2 2 5 3 3 4" xfId="24795"/>
    <cellStyle name="40 % - Markeringsfarve2 2 5 3 4" xfId="4291"/>
    <cellStyle name="40 % - Markeringsfarve2 2 5 3 4 2" xfId="9276"/>
    <cellStyle name="40 % - Markeringsfarve2 2 5 3 4 2 2" xfId="20083"/>
    <cellStyle name="40 % - Markeringsfarve2 2 5 3 4 2 3" xfId="31457"/>
    <cellStyle name="40 % - Markeringsfarve2 2 5 3 4 3" xfId="15098"/>
    <cellStyle name="40 % - Markeringsfarve2 2 5 3 4 4" xfId="26456"/>
    <cellStyle name="40 % - Markeringsfarve2 2 5 3 5" xfId="5953"/>
    <cellStyle name="40 % - Markeringsfarve2 2 5 3 5 2" xfId="16761"/>
    <cellStyle name="40 % - Markeringsfarve2 2 5 3 5 3" xfId="28135"/>
    <cellStyle name="40 % - Markeringsfarve2 2 5 3 6" xfId="10940"/>
    <cellStyle name="40 % - Markeringsfarve2 2 5 3 6 2" xfId="21747"/>
    <cellStyle name="40 % - Markeringsfarve2 2 5 3 6 3" xfId="33121"/>
    <cellStyle name="40 % - Markeringsfarve2 2 5 3 7" xfId="11775"/>
    <cellStyle name="40 % - Markeringsfarve2 2 5 3 8" xfId="23134"/>
    <cellStyle name="40 % - Markeringsfarve2 2 5 4" xfId="1237"/>
    <cellStyle name="40 % - Markeringsfarve2 2 5 4 2" xfId="2905"/>
    <cellStyle name="40 % - Markeringsfarve2 2 5 4 2 2" xfId="7893"/>
    <cellStyle name="40 % - Markeringsfarve2 2 5 4 2 2 2" xfId="18700"/>
    <cellStyle name="40 % - Markeringsfarve2 2 5 4 2 2 3" xfId="30074"/>
    <cellStyle name="40 % - Markeringsfarve2 2 5 4 2 3" xfId="13715"/>
    <cellStyle name="40 % - Markeringsfarve2 2 5 4 2 4" xfId="25073"/>
    <cellStyle name="40 % - Markeringsfarve2 2 5 4 3" xfId="4569"/>
    <cellStyle name="40 % - Markeringsfarve2 2 5 4 3 2" xfId="9554"/>
    <cellStyle name="40 % - Markeringsfarve2 2 5 4 3 2 2" xfId="20361"/>
    <cellStyle name="40 % - Markeringsfarve2 2 5 4 3 2 3" xfId="31735"/>
    <cellStyle name="40 % - Markeringsfarve2 2 5 4 3 3" xfId="15376"/>
    <cellStyle name="40 % - Markeringsfarve2 2 5 4 3 4" xfId="26734"/>
    <cellStyle name="40 % - Markeringsfarve2 2 5 4 4" xfId="6231"/>
    <cellStyle name="40 % - Markeringsfarve2 2 5 4 4 2" xfId="17039"/>
    <cellStyle name="40 % - Markeringsfarve2 2 5 4 4 3" xfId="28413"/>
    <cellStyle name="40 % - Markeringsfarve2 2 5 4 5" xfId="12054"/>
    <cellStyle name="40 % - Markeringsfarve2 2 5 4 6" xfId="23412"/>
    <cellStyle name="40 % - Markeringsfarve2 2 5 5" xfId="2075"/>
    <cellStyle name="40 % - Markeringsfarve2 2 5 5 2" xfId="7063"/>
    <cellStyle name="40 % - Markeringsfarve2 2 5 5 2 2" xfId="17871"/>
    <cellStyle name="40 % - Markeringsfarve2 2 5 5 2 3" xfId="29245"/>
    <cellStyle name="40 % - Markeringsfarve2 2 5 5 3" xfId="12886"/>
    <cellStyle name="40 % - Markeringsfarve2 2 5 5 4" xfId="24244"/>
    <cellStyle name="40 % - Markeringsfarve2 2 5 6" xfId="3740"/>
    <cellStyle name="40 % - Markeringsfarve2 2 5 6 2" xfId="8725"/>
    <cellStyle name="40 % - Markeringsfarve2 2 5 6 2 2" xfId="19532"/>
    <cellStyle name="40 % - Markeringsfarve2 2 5 6 2 3" xfId="30906"/>
    <cellStyle name="40 % - Markeringsfarve2 2 5 6 3" xfId="14547"/>
    <cellStyle name="40 % - Markeringsfarve2 2 5 6 4" xfId="25905"/>
    <cellStyle name="40 % - Markeringsfarve2 2 5 7" xfId="5401"/>
    <cellStyle name="40 % - Markeringsfarve2 2 5 7 2" xfId="16210"/>
    <cellStyle name="40 % - Markeringsfarve2 2 5 7 3" xfId="27584"/>
    <cellStyle name="40 % - Markeringsfarve2 2 5 8" xfId="10386"/>
    <cellStyle name="40 % - Markeringsfarve2 2 5 8 2" xfId="21193"/>
    <cellStyle name="40 % - Markeringsfarve2 2 5 8 3" xfId="32567"/>
    <cellStyle name="40 % - Markeringsfarve2 2 5 9" xfId="11220"/>
    <cellStyle name="40 % - Markeringsfarve2 2 6" xfId="460"/>
    <cellStyle name="40 % - Markeringsfarve2 2 6 2" xfId="1297"/>
    <cellStyle name="40 % - Markeringsfarve2 2 6 2 2" xfId="2965"/>
    <cellStyle name="40 % - Markeringsfarve2 2 6 2 2 2" xfId="7953"/>
    <cellStyle name="40 % - Markeringsfarve2 2 6 2 2 2 2" xfId="18760"/>
    <cellStyle name="40 % - Markeringsfarve2 2 6 2 2 2 3" xfId="30134"/>
    <cellStyle name="40 % - Markeringsfarve2 2 6 2 2 3" xfId="13775"/>
    <cellStyle name="40 % - Markeringsfarve2 2 6 2 2 4" xfId="25133"/>
    <cellStyle name="40 % - Markeringsfarve2 2 6 2 3" xfId="4629"/>
    <cellStyle name="40 % - Markeringsfarve2 2 6 2 3 2" xfId="9614"/>
    <cellStyle name="40 % - Markeringsfarve2 2 6 2 3 2 2" xfId="20421"/>
    <cellStyle name="40 % - Markeringsfarve2 2 6 2 3 2 3" xfId="31795"/>
    <cellStyle name="40 % - Markeringsfarve2 2 6 2 3 3" xfId="15436"/>
    <cellStyle name="40 % - Markeringsfarve2 2 6 2 3 4" xfId="26794"/>
    <cellStyle name="40 % - Markeringsfarve2 2 6 2 4" xfId="6291"/>
    <cellStyle name="40 % - Markeringsfarve2 2 6 2 4 2" xfId="17099"/>
    <cellStyle name="40 % - Markeringsfarve2 2 6 2 4 3" xfId="28473"/>
    <cellStyle name="40 % - Markeringsfarve2 2 6 2 5" xfId="12114"/>
    <cellStyle name="40 % - Markeringsfarve2 2 6 2 6" xfId="23472"/>
    <cellStyle name="40 % - Markeringsfarve2 2 6 3" xfId="2136"/>
    <cellStyle name="40 % - Markeringsfarve2 2 6 3 2" xfId="7124"/>
    <cellStyle name="40 % - Markeringsfarve2 2 6 3 2 2" xfId="17931"/>
    <cellStyle name="40 % - Markeringsfarve2 2 6 3 2 3" xfId="29305"/>
    <cellStyle name="40 % - Markeringsfarve2 2 6 3 3" xfId="12946"/>
    <cellStyle name="40 % - Markeringsfarve2 2 6 3 4" xfId="24304"/>
    <cellStyle name="40 % - Markeringsfarve2 2 6 4" xfId="3800"/>
    <cellStyle name="40 % - Markeringsfarve2 2 6 4 2" xfId="8785"/>
    <cellStyle name="40 % - Markeringsfarve2 2 6 4 2 2" xfId="19592"/>
    <cellStyle name="40 % - Markeringsfarve2 2 6 4 2 3" xfId="30966"/>
    <cellStyle name="40 % - Markeringsfarve2 2 6 4 3" xfId="14607"/>
    <cellStyle name="40 % - Markeringsfarve2 2 6 4 4" xfId="25965"/>
    <cellStyle name="40 % - Markeringsfarve2 2 6 5" xfId="5462"/>
    <cellStyle name="40 % - Markeringsfarve2 2 6 5 2" xfId="16270"/>
    <cellStyle name="40 % - Markeringsfarve2 2 6 5 3" xfId="27644"/>
    <cellStyle name="40 % - Markeringsfarve2 2 6 6" xfId="10454"/>
    <cellStyle name="40 % - Markeringsfarve2 2 6 6 2" xfId="21261"/>
    <cellStyle name="40 % - Markeringsfarve2 2 6 6 3" xfId="32635"/>
    <cellStyle name="40 % - Markeringsfarve2 2 6 7" xfId="11281"/>
    <cellStyle name="40 % - Markeringsfarve2 2 6 8" xfId="22087"/>
    <cellStyle name="40 % - Markeringsfarve2 2 6 9" xfId="22641"/>
    <cellStyle name="40 % - Markeringsfarve2 2 7" xfId="737"/>
    <cellStyle name="40 % - Markeringsfarve2 2 7 2" xfId="1571"/>
    <cellStyle name="40 % - Markeringsfarve2 2 7 2 2" xfId="3239"/>
    <cellStyle name="40 % - Markeringsfarve2 2 7 2 2 2" xfId="8227"/>
    <cellStyle name="40 % - Markeringsfarve2 2 7 2 2 2 2" xfId="19034"/>
    <cellStyle name="40 % - Markeringsfarve2 2 7 2 2 2 3" xfId="30408"/>
    <cellStyle name="40 % - Markeringsfarve2 2 7 2 2 3" xfId="14049"/>
    <cellStyle name="40 % - Markeringsfarve2 2 7 2 2 4" xfId="25407"/>
    <cellStyle name="40 % - Markeringsfarve2 2 7 2 3" xfId="4903"/>
    <cellStyle name="40 % - Markeringsfarve2 2 7 2 3 2" xfId="9888"/>
    <cellStyle name="40 % - Markeringsfarve2 2 7 2 3 2 2" xfId="20695"/>
    <cellStyle name="40 % - Markeringsfarve2 2 7 2 3 2 3" xfId="32069"/>
    <cellStyle name="40 % - Markeringsfarve2 2 7 2 3 3" xfId="15710"/>
    <cellStyle name="40 % - Markeringsfarve2 2 7 2 3 4" xfId="27068"/>
    <cellStyle name="40 % - Markeringsfarve2 2 7 2 4" xfId="6565"/>
    <cellStyle name="40 % - Markeringsfarve2 2 7 2 4 2" xfId="17373"/>
    <cellStyle name="40 % - Markeringsfarve2 2 7 2 4 3" xfId="28747"/>
    <cellStyle name="40 % - Markeringsfarve2 2 7 2 5" xfId="12388"/>
    <cellStyle name="40 % - Markeringsfarve2 2 7 2 6" xfId="23746"/>
    <cellStyle name="40 % - Markeringsfarve2 2 7 3" xfId="2408"/>
    <cellStyle name="40 % - Markeringsfarve2 2 7 3 2" xfId="7396"/>
    <cellStyle name="40 % - Markeringsfarve2 2 7 3 2 2" xfId="18203"/>
    <cellStyle name="40 % - Markeringsfarve2 2 7 3 2 3" xfId="29577"/>
    <cellStyle name="40 % - Markeringsfarve2 2 7 3 3" xfId="13218"/>
    <cellStyle name="40 % - Markeringsfarve2 2 7 3 4" xfId="24576"/>
    <cellStyle name="40 % - Markeringsfarve2 2 7 4" xfId="4072"/>
    <cellStyle name="40 % - Markeringsfarve2 2 7 4 2" xfId="9057"/>
    <cellStyle name="40 % - Markeringsfarve2 2 7 4 2 2" xfId="19864"/>
    <cellStyle name="40 % - Markeringsfarve2 2 7 4 2 3" xfId="31238"/>
    <cellStyle name="40 % - Markeringsfarve2 2 7 4 3" xfId="14879"/>
    <cellStyle name="40 % - Markeringsfarve2 2 7 4 4" xfId="26237"/>
    <cellStyle name="40 % - Markeringsfarve2 2 7 5" xfId="5734"/>
    <cellStyle name="40 % - Markeringsfarve2 2 7 5 2" xfId="16542"/>
    <cellStyle name="40 % - Markeringsfarve2 2 7 5 3" xfId="27916"/>
    <cellStyle name="40 % - Markeringsfarve2 2 7 6" xfId="10721"/>
    <cellStyle name="40 % - Markeringsfarve2 2 7 6 2" xfId="21528"/>
    <cellStyle name="40 % - Markeringsfarve2 2 7 6 3" xfId="32902"/>
    <cellStyle name="40 % - Markeringsfarve2 2 7 7" xfId="11556"/>
    <cellStyle name="40 % - Markeringsfarve2 2 7 8" xfId="22915"/>
    <cellStyle name="40 % - Markeringsfarve2 2 8" xfId="1018"/>
    <cellStyle name="40 % - Markeringsfarve2 2 8 2" xfId="2686"/>
    <cellStyle name="40 % - Markeringsfarve2 2 8 2 2" xfId="7674"/>
    <cellStyle name="40 % - Markeringsfarve2 2 8 2 2 2" xfId="18481"/>
    <cellStyle name="40 % - Markeringsfarve2 2 8 2 2 3" xfId="29855"/>
    <cellStyle name="40 % - Markeringsfarve2 2 8 2 3" xfId="13496"/>
    <cellStyle name="40 % - Markeringsfarve2 2 8 2 4" xfId="24854"/>
    <cellStyle name="40 % - Markeringsfarve2 2 8 3" xfId="4350"/>
    <cellStyle name="40 % - Markeringsfarve2 2 8 3 2" xfId="9335"/>
    <cellStyle name="40 % - Markeringsfarve2 2 8 3 2 2" xfId="20142"/>
    <cellStyle name="40 % - Markeringsfarve2 2 8 3 2 3" xfId="31516"/>
    <cellStyle name="40 % - Markeringsfarve2 2 8 3 3" xfId="15157"/>
    <cellStyle name="40 % - Markeringsfarve2 2 8 3 4" xfId="26515"/>
    <cellStyle name="40 % - Markeringsfarve2 2 8 4" xfId="6012"/>
    <cellStyle name="40 % - Markeringsfarve2 2 8 4 2" xfId="16820"/>
    <cellStyle name="40 % - Markeringsfarve2 2 8 4 3" xfId="28194"/>
    <cellStyle name="40 % - Markeringsfarve2 2 8 5" xfId="11835"/>
    <cellStyle name="40 % - Markeringsfarve2 2 8 6" xfId="23193"/>
    <cellStyle name="40 % - Markeringsfarve2 2 9" xfId="1854"/>
    <cellStyle name="40 % - Markeringsfarve2 2 9 2" xfId="6845"/>
    <cellStyle name="40 % - Markeringsfarve2 2 9 2 2" xfId="17653"/>
    <cellStyle name="40 % - Markeringsfarve2 2 9 2 3" xfId="29027"/>
    <cellStyle name="40 % - Markeringsfarve2 2 9 3" xfId="12668"/>
    <cellStyle name="40 % - Markeringsfarve2 2 9 4" xfId="24026"/>
    <cellStyle name="40 % - Markeringsfarve2 20" xfId="33708"/>
    <cellStyle name="40 % - Markeringsfarve2 3" xfId="98"/>
    <cellStyle name="40 % - Markeringsfarve2 3 10" xfId="3541"/>
    <cellStyle name="40 % - Markeringsfarve2 3 10 2" xfId="8526"/>
    <cellStyle name="40 % - Markeringsfarve2 3 10 2 2" xfId="19333"/>
    <cellStyle name="40 % - Markeringsfarve2 3 10 2 3" xfId="30707"/>
    <cellStyle name="40 % - Markeringsfarve2 3 10 3" xfId="14348"/>
    <cellStyle name="40 % - Markeringsfarve2 3 10 4" xfId="25706"/>
    <cellStyle name="40 % - Markeringsfarve2 3 11" xfId="5202"/>
    <cellStyle name="40 % - Markeringsfarve2 3 11 2" xfId="16011"/>
    <cellStyle name="40 % - Markeringsfarve2 3 11 3" xfId="27385"/>
    <cellStyle name="40 % - Markeringsfarve2 3 12" xfId="10186"/>
    <cellStyle name="40 % - Markeringsfarve2 3 12 2" xfId="20993"/>
    <cellStyle name="40 % - Markeringsfarve2 3 12 3" xfId="32367"/>
    <cellStyle name="40 % - Markeringsfarve2 3 13" xfId="11020"/>
    <cellStyle name="40 % - Markeringsfarve2 3 14" xfId="21827"/>
    <cellStyle name="40 % - Markeringsfarve2 3 15" xfId="22380"/>
    <cellStyle name="40 % - Markeringsfarve2 3 16" xfId="33200"/>
    <cellStyle name="40 % - Markeringsfarve2 3 17" xfId="33474"/>
    <cellStyle name="40 % - Markeringsfarve2 3 18" xfId="33745"/>
    <cellStyle name="40 % - Markeringsfarve2 3 2" xfId="158"/>
    <cellStyle name="40 % - Markeringsfarve2 3 2 10" xfId="21881"/>
    <cellStyle name="40 % - Markeringsfarve2 3 2 11" xfId="22434"/>
    <cellStyle name="40 % - Markeringsfarve2 3 2 12" xfId="33254"/>
    <cellStyle name="40 % - Markeringsfarve2 3 2 13" xfId="33529"/>
    <cellStyle name="40 % - Markeringsfarve2 3 2 14" xfId="33800"/>
    <cellStyle name="40 % - Markeringsfarve2 3 2 2" xfId="533"/>
    <cellStyle name="40 % - Markeringsfarve2 3 2 2 2" xfId="1370"/>
    <cellStyle name="40 % - Markeringsfarve2 3 2 2 2 2" xfId="3038"/>
    <cellStyle name="40 % - Markeringsfarve2 3 2 2 2 2 2" xfId="8026"/>
    <cellStyle name="40 % - Markeringsfarve2 3 2 2 2 2 2 2" xfId="18833"/>
    <cellStyle name="40 % - Markeringsfarve2 3 2 2 2 2 2 3" xfId="30207"/>
    <cellStyle name="40 % - Markeringsfarve2 3 2 2 2 2 3" xfId="13848"/>
    <cellStyle name="40 % - Markeringsfarve2 3 2 2 2 2 4" xfId="25206"/>
    <cellStyle name="40 % - Markeringsfarve2 3 2 2 2 3" xfId="4702"/>
    <cellStyle name="40 % - Markeringsfarve2 3 2 2 2 3 2" xfId="9687"/>
    <cellStyle name="40 % - Markeringsfarve2 3 2 2 2 3 2 2" xfId="20494"/>
    <cellStyle name="40 % - Markeringsfarve2 3 2 2 2 3 2 3" xfId="31868"/>
    <cellStyle name="40 % - Markeringsfarve2 3 2 2 2 3 3" xfId="15509"/>
    <cellStyle name="40 % - Markeringsfarve2 3 2 2 2 3 4" xfId="26867"/>
    <cellStyle name="40 % - Markeringsfarve2 3 2 2 2 4" xfId="6364"/>
    <cellStyle name="40 % - Markeringsfarve2 3 2 2 2 4 2" xfId="17172"/>
    <cellStyle name="40 % - Markeringsfarve2 3 2 2 2 4 3" xfId="28546"/>
    <cellStyle name="40 % - Markeringsfarve2 3 2 2 2 5" xfId="12187"/>
    <cellStyle name="40 % - Markeringsfarve2 3 2 2 2 6" xfId="23545"/>
    <cellStyle name="40 % - Markeringsfarve2 3 2 2 3" xfId="2207"/>
    <cellStyle name="40 % - Markeringsfarve2 3 2 2 3 2" xfId="7195"/>
    <cellStyle name="40 % - Markeringsfarve2 3 2 2 3 2 2" xfId="18002"/>
    <cellStyle name="40 % - Markeringsfarve2 3 2 2 3 2 3" xfId="29376"/>
    <cellStyle name="40 % - Markeringsfarve2 3 2 2 3 3" xfId="13017"/>
    <cellStyle name="40 % - Markeringsfarve2 3 2 2 3 4" xfId="24375"/>
    <cellStyle name="40 % - Markeringsfarve2 3 2 2 4" xfId="3871"/>
    <cellStyle name="40 % - Markeringsfarve2 3 2 2 4 2" xfId="8856"/>
    <cellStyle name="40 % - Markeringsfarve2 3 2 2 4 2 2" xfId="19663"/>
    <cellStyle name="40 % - Markeringsfarve2 3 2 2 4 2 3" xfId="31037"/>
    <cellStyle name="40 % - Markeringsfarve2 3 2 2 4 3" xfId="14678"/>
    <cellStyle name="40 % - Markeringsfarve2 3 2 2 4 4" xfId="26036"/>
    <cellStyle name="40 % - Markeringsfarve2 3 2 2 5" xfId="5533"/>
    <cellStyle name="40 % - Markeringsfarve2 3 2 2 5 2" xfId="16341"/>
    <cellStyle name="40 % - Markeringsfarve2 3 2 2 5 3" xfId="27715"/>
    <cellStyle name="40 % - Markeringsfarve2 3 2 2 6" xfId="10520"/>
    <cellStyle name="40 % - Markeringsfarve2 3 2 2 6 2" xfId="21327"/>
    <cellStyle name="40 % - Markeringsfarve2 3 2 2 6 3" xfId="32701"/>
    <cellStyle name="40 % - Markeringsfarve2 3 2 2 7" xfId="11354"/>
    <cellStyle name="40 % - Markeringsfarve2 3 2 2 8" xfId="22160"/>
    <cellStyle name="40 % - Markeringsfarve2 3 2 2 9" xfId="22714"/>
    <cellStyle name="40 % - Markeringsfarve2 3 2 3" xfId="810"/>
    <cellStyle name="40 % - Markeringsfarve2 3 2 3 2" xfId="1644"/>
    <cellStyle name="40 % - Markeringsfarve2 3 2 3 2 2" xfId="3312"/>
    <cellStyle name="40 % - Markeringsfarve2 3 2 3 2 2 2" xfId="8300"/>
    <cellStyle name="40 % - Markeringsfarve2 3 2 3 2 2 2 2" xfId="19107"/>
    <cellStyle name="40 % - Markeringsfarve2 3 2 3 2 2 2 3" xfId="30481"/>
    <cellStyle name="40 % - Markeringsfarve2 3 2 3 2 2 3" xfId="14122"/>
    <cellStyle name="40 % - Markeringsfarve2 3 2 3 2 2 4" xfId="25480"/>
    <cellStyle name="40 % - Markeringsfarve2 3 2 3 2 3" xfId="4976"/>
    <cellStyle name="40 % - Markeringsfarve2 3 2 3 2 3 2" xfId="9961"/>
    <cellStyle name="40 % - Markeringsfarve2 3 2 3 2 3 2 2" xfId="20768"/>
    <cellStyle name="40 % - Markeringsfarve2 3 2 3 2 3 2 3" xfId="32142"/>
    <cellStyle name="40 % - Markeringsfarve2 3 2 3 2 3 3" xfId="15783"/>
    <cellStyle name="40 % - Markeringsfarve2 3 2 3 2 3 4" xfId="27141"/>
    <cellStyle name="40 % - Markeringsfarve2 3 2 3 2 4" xfId="6638"/>
    <cellStyle name="40 % - Markeringsfarve2 3 2 3 2 4 2" xfId="17446"/>
    <cellStyle name="40 % - Markeringsfarve2 3 2 3 2 4 3" xfId="28820"/>
    <cellStyle name="40 % - Markeringsfarve2 3 2 3 2 5" xfId="12461"/>
    <cellStyle name="40 % - Markeringsfarve2 3 2 3 2 6" xfId="23819"/>
    <cellStyle name="40 % - Markeringsfarve2 3 2 3 3" xfId="2481"/>
    <cellStyle name="40 % - Markeringsfarve2 3 2 3 3 2" xfId="7469"/>
    <cellStyle name="40 % - Markeringsfarve2 3 2 3 3 2 2" xfId="18276"/>
    <cellStyle name="40 % - Markeringsfarve2 3 2 3 3 2 3" xfId="29650"/>
    <cellStyle name="40 % - Markeringsfarve2 3 2 3 3 3" xfId="13291"/>
    <cellStyle name="40 % - Markeringsfarve2 3 2 3 3 4" xfId="24649"/>
    <cellStyle name="40 % - Markeringsfarve2 3 2 3 4" xfId="4145"/>
    <cellStyle name="40 % - Markeringsfarve2 3 2 3 4 2" xfId="9130"/>
    <cellStyle name="40 % - Markeringsfarve2 3 2 3 4 2 2" xfId="19937"/>
    <cellStyle name="40 % - Markeringsfarve2 3 2 3 4 2 3" xfId="31311"/>
    <cellStyle name="40 % - Markeringsfarve2 3 2 3 4 3" xfId="14952"/>
    <cellStyle name="40 % - Markeringsfarve2 3 2 3 4 4" xfId="26310"/>
    <cellStyle name="40 % - Markeringsfarve2 3 2 3 5" xfId="5807"/>
    <cellStyle name="40 % - Markeringsfarve2 3 2 3 5 2" xfId="16615"/>
    <cellStyle name="40 % - Markeringsfarve2 3 2 3 5 3" xfId="27989"/>
    <cellStyle name="40 % - Markeringsfarve2 3 2 3 6" xfId="10794"/>
    <cellStyle name="40 % - Markeringsfarve2 3 2 3 6 2" xfId="21601"/>
    <cellStyle name="40 % - Markeringsfarve2 3 2 3 6 3" xfId="32975"/>
    <cellStyle name="40 % - Markeringsfarve2 3 2 3 7" xfId="11629"/>
    <cellStyle name="40 % - Markeringsfarve2 3 2 3 8" xfId="22988"/>
    <cellStyle name="40 % - Markeringsfarve2 3 2 4" xfId="1091"/>
    <cellStyle name="40 % - Markeringsfarve2 3 2 4 2" xfId="2759"/>
    <cellStyle name="40 % - Markeringsfarve2 3 2 4 2 2" xfId="7747"/>
    <cellStyle name="40 % - Markeringsfarve2 3 2 4 2 2 2" xfId="18554"/>
    <cellStyle name="40 % - Markeringsfarve2 3 2 4 2 2 3" xfId="29928"/>
    <cellStyle name="40 % - Markeringsfarve2 3 2 4 2 3" xfId="13569"/>
    <cellStyle name="40 % - Markeringsfarve2 3 2 4 2 4" xfId="24927"/>
    <cellStyle name="40 % - Markeringsfarve2 3 2 4 3" xfId="4423"/>
    <cellStyle name="40 % - Markeringsfarve2 3 2 4 3 2" xfId="9408"/>
    <cellStyle name="40 % - Markeringsfarve2 3 2 4 3 2 2" xfId="20215"/>
    <cellStyle name="40 % - Markeringsfarve2 3 2 4 3 2 3" xfId="31589"/>
    <cellStyle name="40 % - Markeringsfarve2 3 2 4 3 3" xfId="15230"/>
    <cellStyle name="40 % - Markeringsfarve2 3 2 4 3 4" xfId="26588"/>
    <cellStyle name="40 % - Markeringsfarve2 3 2 4 4" xfId="6085"/>
    <cellStyle name="40 % - Markeringsfarve2 3 2 4 4 2" xfId="16893"/>
    <cellStyle name="40 % - Markeringsfarve2 3 2 4 4 3" xfId="28267"/>
    <cellStyle name="40 % - Markeringsfarve2 3 2 4 5" xfId="11908"/>
    <cellStyle name="40 % - Markeringsfarve2 3 2 4 6" xfId="23266"/>
    <cellStyle name="40 % - Markeringsfarve2 3 2 5" xfId="1929"/>
    <cellStyle name="40 % - Markeringsfarve2 3 2 5 2" xfId="6917"/>
    <cellStyle name="40 % - Markeringsfarve2 3 2 5 2 2" xfId="17725"/>
    <cellStyle name="40 % - Markeringsfarve2 3 2 5 2 3" xfId="29099"/>
    <cellStyle name="40 % - Markeringsfarve2 3 2 5 3" xfId="12740"/>
    <cellStyle name="40 % - Markeringsfarve2 3 2 5 4" xfId="24098"/>
    <cellStyle name="40 % - Markeringsfarve2 3 2 6" xfId="3594"/>
    <cellStyle name="40 % - Markeringsfarve2 3 2 6 2" xfId="8579"/>
    <cellStyle name="40 % - Markeringsfarve2 3 2 6 2 2" xfId="19386"/>
    <cellStyle name="40 % - Markeringsfarve2 3 2 6 2 3" xfId="30760"/>
    <cellStyle name="40 % - Markeringsfarve2 3 2 6 3" xfId="14401"/>
    <cellStyle name="40 % - Markeringsfarve2 3 2 6 4" xfId="25759"/>
    <cellStyle name="40 % - Markeringsfarve2 3 2 7" xfId="5255"/>
    <cellStyle name="40 % - Markeringsfarve2 3 2 7 2" xfId="16064"/>
    <cellStyle name="40 % - Markeringsfarve2 3 2 7 3" xfId="27438"/>
    <cellStyle name="40 % - Markeringsfarve2 3 2 8" xfId="10240"/>
    <cellStyle name="40 % - Markeringsfarve2 3 2 8 2" xfId="21047"/>
    <cellStyle name="40 % - Markeringsfarve2 3 2 8 3" xfId="32421"/>
    <cellStyle name="40 % - Markeringsfarve2 3 2 9" xfId="11074"/>
    <cellStyle name="40 % - Markeringsfarve2 3 3" xfId="213"/>
    <cellStyle name="40 % - Markeringsfarve2 3 3 10" xfId="21935"/>
    <cellStyle name="40 % - Markeringsfarve2 3 3 11" xfId="22488"/>
    <cellStyle name="40 % - Markeringsfarve2 3 3 12" xfId="33308"/>
    <cellStyle name="40 % - Markeringsfarve2 3 3 13" xfId="33583"/>
    <cellStyle name="40 % - Markeringsfarve2 3 3 14" xfId="33854"/>
    <cellStyle name="40 % - Markeringsfarve2 3 3 2" xfId="587"/>
    <cellStyle name="40 % - Markeringsfarve2 3 3 2 2" xfId="1424"/>
    <cellStyle name="40 % - Markeringsfarve2 3 3 2 2 2" xfId="3092"/>
    <cellStyle name="40 % - Markeringsfarve2 3 3 2 2 2 2" xfId="8080"/>
    <cellStyle name="40 % - Markeringsfarve2 3 3 2 2 2 2 2" xfId="18887"/>
    <cellStyle name="40 % - Markeringsfarve2 3 3 2 2 2 2 3" xfId="30261"/>
    <cellStyle name="40 % - Markeringsfarve2 3 3 2 2 2 3" xfId="13902"/>
    <cellStyle name="40 % - Markeringsfarve2 3 3 2 2 2 4" xfId="25260"/>
    <cellStyle name="40 % - Markeringsfarve2 3 3 2 2 3" xfId="4756"/>
    <cellStyle name="40 % - Markeringsfarve2 3 3 2 2 3 2" xfId="9741"/>
    <cellStyle name="40 % - Markeringsfarve2 3 3 2 2 3 2 2" xfId="20548"/>
    <cellStyle name="40 % - Markeringsfarve2 3 3 2 2 3 2 3" xfId="31922"/>
    <cellStyle name="40 % - Markeringsfarve2 3 3 2 2 3 3" xfId="15563"/>
    <cellStyle name="40 % - Markeringsfarve2 3 3 2 2 3 4" xfId="26921"/>
    <cellStyle name="40 % - Markeringsfarve2 3 3 2 2 4" xfId="6418"/>
    <cellStyle name="40 % - Markeringsfarve2 3 3 2 2 4 2" xfId="17226"/>
    <cellStyle name="40 % - Markeringsfarve2 3 3 2 2 4 3" xfId="28600"/>
    <cellStyle name="40 % - Markeringsfarve2 3 3 2 2 5" xfId="12241"/>
    <cellStyle name="40 % - Markeringsfarve2 3 3 2 2 6" xfId="23599"/>
    <cellStyle name="40 % - Markeringsfarve2 3 3 2 3" xfId="2261"/>
    <cellStyle name="40 % - Markeringsfarve2 3 3 2 3 2" xfId="7249"/>
    <cellStyle name="40 % - Markeringsfarve2 3 3 2 3 2 2" xfId="18056"/>
    <cellStyle name="40 % - Markeringsfarve2 3 3 2 3 2 3" xfId="29430"/>
    <cellStyle name="40 % - Markeringsfarve2 3 3 2 3 3" xfId="13071"/>
    <cellStyle name="40 % - Markeringsfarve2 3 3 2 3 4" xfId="24429"/>
    <cellStyle name="40 % - Markeringsfarve2 3 3 2 4" xfId="3925"/>
    <cellStyle name="40 % - Markeringsfarve2 3 3 2 4 2" xfId="8910"/>
    <cellStyle name="40 % - Markeringsfarve2 3 3 2 4 2 2" xfId="19717"/>
    <cellStyle name="40 % - Markeringsfarve2 3 3 2 4 2 3" xfId="31091"/>
    <cellStyle name="40 % - Markeringsfarve2 3 3 2 4 3" xfId="14732"/>
    <cellStyle name="40 % - Markeringsfarve2 3 3 2 4 4" xfId="26090"/>
    <cellStyle name="40 % - Markeringsfarve2 3 3 2 5" xfId="5587"/>
    <cellStyle name="40 % - Markeringsfarve2 3 3 2 5 2" xfId="16395"/>
    <cellStyle name="40 % - Markeringsfarve2 3 3 2 5 3" xfId="27769"/>
    <cellStyle name="40 % - Markeringsfarve2 3 3 2 6" xfId="10574"/>
    <cellStyle name="40 % - Markeringsfarve2 3 3 2 6 2" xfId="21381"/>
    <cellStyle name="40 % - Markeringsfarve2 3 3 2 6 3" xfId="32755"/>
    <cellStyle name="40 % - Markeringsfarve2 3 3 2 7" xfId="11408"/>
    <cellStyle name="40 % - Markeringsfarve2 3 3 2 8" xfId="22214"/>
    <cellStyle name="40 % - Markeringsfarve2 3 3 2 9" xfId="22768"/>
    <cellStyle name="40 % - Markeringsfarve2 3 3 3" xfId="864"/>
    <cellStyle name="40 % - Markeringsfarve2 3 3 3 2" xfId="1698"/>
    <cellStyle name="40 % - Markeringsfarve2 3 3 3 2 2" xfId="3366"/>
    <cellStyle name="40 % - Markeringsfarve2 3 3 3 2 2 2" xfId="8354"/>
    <cellStyle name="40 % - Markeringsfarve2 3 3 3 2 2 2 2" xfId="19161"/>
    <cellStyle name="40 % - Markeringsfarve2 3 3 3 2 2 2 3" xfId="30535"/>
    <cellStyle name="40 % - Markeringsfarve2 3 3 3 2 2 3" xfId="14176"/>
    <cellStyle name="40 % - Markeringsfarve2 3 3 3 2 2 4" xfId="25534"/>
    <cellStyle name="40 % - Markeringsfarve2 3 3 3 2 3" xfId="5030"/>
    <cellStyle name="40 % - Markeringsfarve2 3 3 3 2 3 2" xfId="10015"/>
    <cellStyle name="40 % - Markeringsfarve2 3 3 3 2 3 2 2" xfId="20822"/>
    <cellStyle name="40 % - Markeringsfarve2 3 3 3 2 3 2 3" xfId="32196"/>
    <cellStyle name="40 % - Markeringsfarve2 3 3 3 2 3 3" xfId="15837"/>
    <cellStyle name="40 % - Markeringsfarve2 3 3 3 2 3 4" xfId="27195"/>
    <cellStyle name="40 % - Markeringsfarve2 3 3 3 2 4" xfId="6692"/>
    <cellStyle name="40 % - Markeringsfarve2 3 3 3 2 4 2" xfId="17500"/>
    <cellStyle name="40 % - Markeringsfarve2 3 3 3 2 4 3" xfId="28874"/>
    <cellStyle name="40 % - Markeringsfarve2 3 3 3 2 5" xfId="12515"/>
    <cellStyle name="40 % - Markeringsfarve2 3 3 3 2 6" xfId="23873"/>
    <cellStyle name="40 % - Markeringsfarve2 3 3 3 3" xfId="2535"/>
    <cellStyle name="40 % - Markeringsfarve2 3 3 3 3 2" xfId="7523"/>
    <cellStyle name="40 % - Markeringsfarve2 3 3 3 3 2 2" xfId="18330"/>
    <cellStyle name="40 % - Markeringsfarve2 3 3 3 3 2 3" xfId="29704"/>
    <cellStyle name="40 % - Markeringsfarve2 3 3 3 3 3" xfId="13345"/>
    <cellStyle name="40 % - Markeringsfarve2 3 3 3 3 4" xfId="24703"/>
    <cellStyle name="40 % - Markeringsfarve2 3 3 3 4" xfId="4199"/>
    <cellStyle name="40 % - Markeringsfarve2 3 3 3 4 2" xfId="9184"/>
    <cellStyle name="40 % - Markeringsfarve2 3 3 3 4 2 2" xfId="19991"/>
    <cellStyle name="40 % - Markeringsfarve2 3 3 3 4 2 3" xfId="31365"/>
    <cellStyle name="40 % - Markeringsfarve2 3 3 3 4 3" xfId="15006"/>
    <cellStyle name="40 % - Markeringsfarve2 3 3 3 4 4" xfId="26364"/>
    <cellStyle name="40 % - Markeringsfarve2 3 3 3 5" xfId="5861"/>
    <cellStyle name="40 % - Markeringsfarve2 3 3 3 5 2" xfId="16669"/>
    <cellStyle name="40 % - Markeringsfarve2 3 3 3 5 3" xfId="28043"/>
    <cellStyle name="40 % - Markeringsfarve2 3 3 3 6" xfId="10848"/>
    <cellStyle name="40 % - Markeringsfarve2 3 3 3 6 2" xfId="21655"/>
    <cellStyle name="40 % - Markeringsfarve2 3 3 3 6 3" xfId="33029"/>
    <cellStyle name="40 % - Markeringsfarve2 3 3 3 7" xfId="11683"/>
    <cellStyle name="40 % - Markeringsfarve2 3 3 3 8" xfId="23042"/>
    <cellStyle name="40 % - Markeringsfarve2 3 3 4" xfId="1145"/>
    <cellStyle name="40 % - Markeringsfarve2 3 3 4 2" xfId="2813"/>
    <cellStyle name="40 % - Markeringsfarve2 3 3 4 2 2" xfId="7801"/>
    <cellStyle name="40 % - Markeringsfarve2 3 3 4 2 2 2" xfId="18608"/>
    <cellStyle name="40 % - Markeringsfarve2 3 3 4 2 2 3" xfId="29982"/>
    <cellStyle name="40 % - Markeringsfarve2 3 3 4 2 3" xfId="13623"/>
    <cellStyle name="40 % - Markeringsfarve2 3 3 4 2 4" xfId="24981"/>
    <cellStyle name="40 % - Markeringsfarve2 3 3 4 3" xfId="4477"/>
    <cellStyle name="40 % - Markeringsfarve2 3 3 4 3 2" xfId="9462"/>
    <cellStyle name="40 % - Markeringsfarve2 3 3 4 3 2 2" xfId="20269"/>
    <cellStyle name="40 % - Markeringsfarve2 3 3 4 3 2 3" xfId="31643"/>
    <cellStyle name="40 % - Markeringsfarve2 3 3 4 3 3" xfId="15284"/>
    <cellStyle name="40 % - Markeringsfarve2 3 3 4 3 4" xfId="26642"/>
    <cellStyle name="40 % - Markeringsfarve2 3 3 4 4" xfId="6139"/>
    <cellStyle name="40 % - Markeringsfarve2 3 3 4 4 2" xfId="16947"/>
    <cellStyle name="40 % - Markeringsfarve2 3 3 4 4 3" xfId="28321"/>
    <cellStyle name="40 % - Markeringsfarve2 3 3 4 5" xfId="11962"/>
    <cellStyle name="40 % - Markeringsfarve2 3 3 4 6" xfId="23320"/>
    <cellStyle name="40 % - Markeringsfarve2 3 3 5" xfId="1983"/>
    <cellStyle name="40 % - Markeringsfarve2 3 3 5 2" xfId="6971"/>
    <cellStyle name="40 % - Markeringsfarve2 3 3 5 2 2" xfId="17779"/>
    <cellStyle name="40 % - Markeringsfarve2 3 3 5 2 3" xfId="29153"/>
    <cellStyle name="40 % - Markeringsfarve2 3 3 5 3" xfId="12794"/>
    <cellStyle name="40 % - Markeringsfarve2 3 3 5 4" xfId="24152"/>
    <cellStyle name="40 % - Markeringsfarve2 3 3 6" xfId="3648"/>
    <cellStyle name="40 % - Markeringsfarve2 3 3 6 2" xfId="8633"/>
    <cellStyle name="40 % - Markeringsfarve2 3 3 6 2 2" xfId="19440"/>
    <cellStyle name="40 % - Markeringsfarve2 3 3 6 2 3" xfId="30814"/>
    <cellStyle name="40 % - Markeringsfarve2 3 3 6 3" xfId="14455"/>
    <cellStyle name="40 % - Markeringsfarve2 3 3 6 4" xfId="25813"/>
    <cellStyle name="40 % - Markeringsfarve2 3 3 7" xfId="5309"/>
    <cellStyle name="40 % - Markeringsfarve2 3 3 7 2" xfId="16118"/>
    <cellStyle name="40 % - Markeringsfarve2 3 3 7 3" xfId="27492"/>
    <cellStyle name="40 % - Markeringsfarve2 3 3 8" xfId="10294"/>
    <cellStyle name="40 % - Markeringsfarve2 3 3 8 2" xfId="21101"/>
    <cellStyle name="40 % - Markeringsfarve2 3 3 8 3" xfId="32475"/>
    <cellStyle name="40 % - Markeringsfarve2 3 3 9" xfId="11128"/>
    <cellStyle name="40 % - Markeringsfarve2 3 4" xfId="268"/>
    <cellStyle name="40 % - Markeringsfarve2 3 4 10" xfId="21990"/>
    <cellStyle name="40 % - Markeringsfarve2 3 4 11" xfId="22543"/>
    <cellStyle name="40 % - Markeringsfarve2 3 4 12" xfId="33363"/>
    <cellStyle name="40 % - Markeringsfarve2 3 4 13" xfId="33638"/>
    <cellStyle name="40 % - Markeringsfarve2 3 4 14" xfId="33909"/>
    <cellStyle name="40 % - Markeringsfarve2 3 4 2" xfId="642"/>
    <cellStyle name="40 % - Markeringsfarve2 3 4 2 2" xfId="1479"/>
    <cellStyle name="40 % - Markeringsfarve2 3 4 2 2 2" xfId="3147"/>
    <cellStyle name="40 % - Markeringsfarve2 3 4 2 2 2 2" xfId="8135"/>
    <cellStyle name="40 % - Markeringsfarve2 3 4 2 2 2 2 2" xfId="18942"/>
    <cellStyle name="40 % - Markeringsfarve2 3 4 2 2 2 2 3" xfId="30316"/>
    <cellStyle name="40 % - Markeringsfarve2 3 4 2 2 2 3" xfId="13957"/>
    <cellStyle name="40 % - Markeringsfarve2 3 4 2 2 2 4" xfId="25315"/>
    <cellStyle name="40 % - Markeringsfarve2 3 4 2 2 3" xfId="4811"/>
    <cellStyle name="40 % - Markeringsfarve2 3 4 2 2 3 2" xfId="9796"/>
    <cellStyle name="40 % - Markeringsfarve2 3 4 2 2 3 2 2" xfId="20603"/>
    <cellStyle name="40 % - Markeringsfarve2 3 4 2 2 3 2 3" xfId="31977"/>
    <cellStyle name="40 % - Markeringsfarve2 3 4 2 2 3 3" xfId="15618"/>
    <cellStyle name="40 % - Markeringsfarve2 3 4 2 2 3 4" xfId="26976"/>
    <cellStyle name="40 % - Markeringsfarve2 3 4 2 2 4" xfId="6473"/>
    <cellStyle name="40 % - Markeringsfarve2 3 4 2 2 4 2" xfId="17281"/>
    <cellStyle name="40 % - Markeringsfarve2 3 4 2 2 4 3" xfId="28655"/>
    <cellStyle name="40 % - Markeringsfarve2 3 4 2 2 5" xfId="12296"/>
    <cellStyle name="40 % - Markeringsfarve2 3 4 2 2 6" xfId="23654"/>
    <cellStyle name="40 % - Markeringsfarve2 3 4 2 3" xfId="2316"/>
    <cellStyle name="40 % - Markeringsfarve2 3 4 2 3 2" xfId="7304"/>
    <cellStyle name="40 % - Markeringsfarve2 3 4 2 3 2 2" xfId="18111"/>
    <cellStyle name="40 % - Markeringsfarve2 3 4 2 3 2 3" xfId="29485"/>
    <cellStyle name="40 % - Markeringsfarve2 3 4 2 3 3" xfId="13126"/>
    <cellStyle name="40 % - Markeringsfarve2 3 4 2 3 4" xfId="24484"/>
    <cellStyle name="40 % - Markeringsfarve2 3 4 2 4" xfId="3980"/>
    <cellStyle name="40 % - Markeringsfarve2 3 4 2 4 2" xfId="8965"/>
    <cellStyle name="40 % - Markeringsfarve2 3 4 2 4 2 2" xfId="19772"/>
    <cellStyle name="40 % - Markeringsfarve2 3 4 2 4 2 3" xfId="31146"/>
    <cellStyle name="40 % - Markeringsfarve2 3 4 2 4 3" xfId="14787"/>
    <cellStyle name="40 % - Markeringsfarve2 3 4 2 4 4" xfId="26145"/>
    <cellStyle name="40 % - Markeringsfarve2 3 4 2 5" xfId="5642"/>
    <cellStyle name="40 % - Markeringsfarve2 3 4 2 5 2" xfId="16450"/>
    <cellStyle name="40 % - Markeringsfarve2 3 4 2 5 3" xfId="27824"/>
    <cellStyle name="40 % - Markeringsfarve2 3 4 2 6" xfId="10629"/>
    <cellStyle name="40 % - Markeringsfarve2 3 4 2 6 2" xfId="21436"/>
    <cellStyle name="40 % - Markeringsfarve2 3 4 2 6 3" xfId="32810"/>
    <cellStyle name="40 % - Markeringsfarve2 3 4 2 7" xfId="11463"/>
    <cellStyle name="40 % - Markeringsfarve2 3 4 2 8" xfId="22269"/>
    <cellStyle name="40 % - Markeringsfarve2 3 4 2 9" xfId="22823"/>
    <cellStyle name="40 % - Markeringsfarve2 3 4 3" xfId="919"/>
    <cellStyle name="40 % - Markeringsfarve2 3 4 3 2" xfId="1753"/>
    <cellStyle name="40 % - Markeringsfarve2 3 4 3 2 2" xfId="3421"/>
    <cellStyle name="40 % - Markeringsfarve2 3 4 3 2 2 2" xfId="8409"/>
    <cellStyle name="40 % - Markeringsfarve2 3 4 3 2 2 2 2" xfId="19216"/>
    <cellStyle name="40 % - Markeringsfarve2 3 4 3 2 2 2 3" xfId="30590"/>
    <cellStyle name="40 % - Markeringsfarve2 3 4 3 2 2 3" xfId="14231"/>
    <cellStyle name="40 % - Markeringsfarve2 3 4 3 2 2 4" xfId="25589"/>
    <cellStyle name="40 % - Markeringsfarve2 3 4 3 2 3" xfId="5085"/>
    <cellStyle name="40 % - Markeringsfarve2 3 4 3 2 3 2" xfId="10070"/>
    <cellStyle name="40 % - Markeringsfarve2 3 4 3 2 3 2 2" xfId="20877"/>
    <cellStyle name="40 % - Markeringsfarve2 3 4 3 2 3 2 3" xfId="32251"/>
    <cellStyle name="40 % - Markeringsfarve2 3 4 3 2 3 3" xfId="15892"/>
    <cellStyle name="40 % - Markeringsfarve2 3 4 3 2 3 4" xfId="27250"/>
    <cellStyle name="40 % - Markeringsfarve2 3 4 3 2 4" xfId="6747"/>
    <cellStyle name="40 % - Markeringsfarve2 3 4 3 2 4 2" xfId="17555"/>
    <cellStyle name="40 % - Markeringsfarve2 3 4 3 2 4 3" xfId="28929"/>
    <cellStyle name="40 % - Markeringsfarve2 3 4 3 2 5" xfId="12570"/>
    <cellStyle name="40 % - Markeringsfarve2 3 4 3 2 6" xfId="23928"/>
    <cellStyle name="40 % - Markeringsfarve2 3 4 3 3" xfId="2590"/>
    <cellStyle name="40 % - Markeringsfarve2 3 4 3 3 2" xfId="7578"/>
    <cellStyle name="40 % - Markeringsfarve2 3 4 3 3 2 2" xfId="18385"/>
    <cellStyle name="40 % - Markeringsfarve2 3 4 3 3 2 3" xfId="29759"/>
    <cellStyle name="40 % - Markeringsfarve2 3 4 3 3 3" xfId="13400"/>
    <cellStyle name="40 % - Markeringsfarve2 3 4 3 3 4" xfId="24758"/>
    <cellStyle name="40 % - Markeringsfarve2 3 4 3 4" xfId="4254"/>
    <cellStyle name="40 % - Markeringsfarve2 3 4 3 4 2" xfId="9239"/>
    <cellStyle name="40 % - Markeringsfarve2 3 4 3 4 2 2" xfId="20046"/>
    <cellStyle name="40 % - Markeringsfarve2 3 4 3 4 2 3" xfId="31420"/>
    <cellStyle name="40 % - Markeringsfarve2 3 4 3 4 3" xfId="15061"/>
    <cellStyle name="40 % - Markeringsfarve2 3 4 3 4 4" xfId="26419"/>
    <cellStyle name="40 % - Markeringsfarve2 3 4 3 5" xfId="5916"/>
    <cellStyle name="40 % - Markeringsfarve2 3 4 3 5 2" xfId="16724"/>
    <cellStyle name="40 % - Markeringsfarve2 3 4 3 5 3" xfId="28098"/>
    <cellStyle name="40 % - Markeringsfarve2 3 4 3 6" xfId="10903"/>
    <cellStyle name="40 % - Markeringsfarve2 3 4 3 6 2" xfId="21710"/>
    <cellStyle name="40 % - Markeringsfarve2 3 4 3 6 3" xfId="33084"/>
    <cellStyle name="40 % - Markeringsfarve2 3 4 3 7" xfId="11738"/>
    <cellStyle name="40 % - Markeringsfarve2 3 4 3 8" xfId="23097"/>
    <cellStyle name="40 % - Markeringsfarve2 3 4 4" xfId="1200"/>
    <cellStyle name="40 % - Markeringsfarve2 3 4 4 2" xfId="2868"/>
    <cellStyle name="40 % - Markeringsfarve2 3 4 4 2 2" xfId="7856"/>
    <cellStyle name="40 % - Markeringsfarve2 3 4 4 2 2 2" xfId="18663"/>
    <cellStyle name="40 % - Markeringsfarve2 3 4 4 2 2 3" xfId="30037"/>
    <cellStyle name="40 % - Markeringsfarve2 3 4 4 2 3" xfId="13678"/>
    <cellStyle name="40 % - Markeringsfarve2 3 4 4 2 4" xfId="25036"/>
    <cellStyle name="40 % - Markeringsfarve2 3 4 4 3" xfId="4532"/>
    <cellStyle name="40 % - Markeringsfarve2 3 4 4 3 2" xfId="9517"/>
    <cellStyle name="40 % - Markeringsfarve2 3 4 4 3 2 2" xfId="20324"/>
    <cellStyle name="40 % - Markeringsfarve2 3 4 4 3 2 3" xfId="31698"/>
    <cellStyle name="40 % - Markeringsfarve2 3 4 4 3 3" xfId="15339"/>
    <cellStyle name="40 % - Markeringsfarve2 3 4 4 3 4" xfId="26697"/>
    <cellStyle name="40 % - Markeringsfarve2 3 4 4 4" xfId="6194"/>
    <cellStyle name="40 % - Markeringsfarve2 3 4 4 4 2" xfId="17002"/>
    <cellStyle name="40 % - Markeringsfarve2 3 4 4 4 3" xfId="28376"/>
    <cellStyle name="40 % - Markeringsfarve2 3 4 4 5" xfId="12017"/>
    <cellStyle name="40 % - Markeringsfarve2 3 4 4 6" xfId="23375"/>
    <cellStyle name="40 % - Markeringsfarve2 3 4 5" xfId="2038"/>
    <cellStyle name="40 % - Markeringsfarve2 3 4 5 2" xfId="7026"/>
    <cellStyle name="40 % - Markeringsfarve2 3 4 5 2 2" xfId="17834"/>
    <cellStyle name="40 % - Markeringsfarve2 3 4 5 2 3" xfId="29208"/>
    <cellStyle name="40 % - Markeringsfarve2 3 4 5 3" xfId="12849"/>
    <cellStyle name="40 % - Markeringsfarve2 3 4 5 4" xfId="24207"/>
    <cellStyle name="40 % - Markeringsfarve2 3 4 6" xfId="3703"/>
    <cellStyle name="40 % - Markeringsfarve2 3 4 6 2" xfId="8688"/>
    <cellStyle name="40 % - Markeringsfarve2 3 4 6 2 2" xfId="19495"/>
    <cellStyle name="40 % - Markeringsfarve2 3 4 6 2 3" xfId="30869"/>
    <cellStyle name="40 % - Markeringsfarve2 3 4 6 3" xfId="14510"/>
    <cellStyle name="40 % - Markeringsfarve2 3 4 6 4" xfId="25868"/>
    <cellStyle name="40 % - Markeringsfarve2 3 4 7" xfId="5364"/>
    <cellStyle name="40 % - Markeringsfarve2 3 4 7 2" xfId="16173"/>
    <cellStyle name="40 % - Markeringsfarve2 3 4 7 3" xfId="27547"/>
    <cellStyle name="40 % - Markeringsfarve2 3 4 8" xfId="10349"/>
    <cellStyle name="40 % - Markeringsfarve2 3 4 8 2" xfId="21156"/>
    <cellStyle name="40 % - Markeringsfarve2 3 4 8 3" xfId="32530"/>
    <cellStyle name="40 % - Markeringsfarve2 3 4 9" xfId="11183"/>
    <cellStyle name="40 % - Markeringsfarve2 3 5" xfId="324"/>
    <cellStyle name="40 % - Markeringsfarve2 3 5 10" xfId="22046"/>
    <cellStyle name="40 % - Markeringsfarve2 3 5 11" xfId="22599"/>
    <cellStyle name="40 % - Markeringsfarve2 3 5 12" xfId="33419"/>
    <cellStyle name="40 % - Markeringsfarve2 3 5 13" xfId="33694"/>
    <cellStyle name="40 % - Markeringsfarve2 3 5 14" xfId="33965"/>
    <cellStyle name="40 % - Markeringsfarve2 3 5 2" xfId="698"/>
    <cellStyle name="40 % - Markeringsfarve2 3 5 2 2" xfId="1535"/>
    <cellStyle name="40 % - Markeringsfarve2 3 5 2 2 2" xfId="3203"/>
    <cellStyle name="40 % - Markeringsfarve2 3 5 2 2 2 2" xfId="8191"/>
    <cellStyle name="40 % - Markeringsfarve2 3 5 2 2 2 2 2" xfId="18998"/>
    <cellStyle name="40 % - Markeringsfarve2 3 5 2 2 2 2 3" xfId="30372"/>
    <cellStyle name="40 % - Markeringsfarve2 3 5 2 2 2 3" xfId="14013"/>
    <cellStyle name="40 % - Markeringsfarve2 3 5 2 2 2 4" xfId="25371"/>
    <cellStyle name="40 % - Markeringsfarve2 3 5 2 2 3" xfId="4867"/>
    <cellStyle name="40 % - Markeringsfarve2 3 5 2 2 3 2" xfId="9852"/>
    <cellStyle name="40 % - Markeringsfarve2 3 5 2 2 3 2 2" xfId="20659"/>
    <cellStyle name="40 % - Markeringsfarve2 3 5 2 2 3 2 3" xfId="32033"/>
    <cellStyle name="40 % - Markeringsfarve2 3 5 2 2 3 3" xfId="15674"/>
    <cellStyle name="40 % - Markeringsfarve2 3 5 2 2 3 4" xfId="27032"/>
    <cellStyle name="40 % - Markeringsfarve2 3 5 2 2 4" xfId="6529"/>
    <cellStyle name="40 % - Markeringsfarve2 3 5 2 2 4 2" xfId="17337"/>
    <cellStyle name="40 % - Markeringsfarve2 3 5 2 2 4 3" xfId="28711"/>
    <cellStyle name="40 % - Markeringsfarve2 3 5 2 2 5" xfId="12352"/>
    <cellStyle name="40 % - Markeringsfarve2 3 5 2 2 6" xfId="23710"/>
    <cellStyle name="40 % - Markeringsfarve2 3 5 2 3" xfId="2372"/>
    <cellStyle name="40 % - Markeringsfarve2 3 5 2 3 2" xfId="7360"/>
    <cellStyle name="40 % - Markeringsfarve2 3 5 2 3 2 2" xfId="18167"/>
    <cellStyle name="40 % - Markeringsfarve2 3 5 2 3 2 3" xfId="29541"/>
    <cellStyle name="40 % - Markeringsfarve2 3 5 2 3 3" xfId="13182"/>
    <cellStyle name="40 % - Markeringsfarve2 3 5 2 3 4" xfId="24540"/>
    <cellStyle name="40 % - Markeringsfarve2 3 5 2 4" xfId="4036"/>
    <cellStyle name="40 % - Markeringsfarve2 3 5 2 4 2" xfId="9021"/>
    <cellStyle name="40 % - Markeringsfarve2 3 5 2 4 2 2" xfId="19828"/>
    <cellStyle name="40 % - Markeringsfarve2 3 5 2 4 2 3" xfId="31202"/>
    <cellStyle name="40 % - Markeringsfarve2 3 5 2 4 3" xfId="14843"/>
    <cellStyle name="40 % - Markeringsfarve2 3 5 2 4 4" xfId="26201"/>
    <cellStyle name="40 % - Markeringsfarve2 3 5 2 5" xfId="5698"/>
    <cellStyle name="40 % - Markeringsfarve2 3 5 2 5 2" xfId="16506"/>
    <cellStyle name="40 % - Markeringsfarve2 3 5 2 5 3" xfId="27880"/>
    <cellStyle name="40 % - Markeringsfarve2 3 5 2 6" xfId="10685"/>
    <cellStyle name="40 % - Markeringsfarve2 3 5 2 6 2" xfId="21492"/>
    <cellStyle name="40 % - Markeringsfarve2 3 5 2 6 3" xfId="32866"/>
    <cellStyle name="40 % - Markeringsfarve2 3 5 2 7" xfId="11519"/>
    <cellStyle name="40 % - Markeringsfarve2 3 5 2 8" xfId="22325"/>
    <cellStyle name="40 % - Markeringsfarve2 3 5 2 9" xfId="22879"/>
    <cellStyle name="40 % - Markeringsfarve2 3 5 3" xfId="975"/>
    <cellStyle name="40 % - Markeringsfarve2 3 5 3 2" xfId="1809"/>
    <cellStyle name="40 % - Markeringsfarve2 3 5 3 2 2" xfId="3477"/>
    <cellStyle name="40 % - Markeringsfarve2 3 5 3 2 2 2" xfId="8465"/>
    <cellStyle name="40 % - Markeringsfarve2 3 5 3 2 2 2 2" xfId="19272"/>
    <cellStyle name="40 % - Markeringsfarve2 3 5 3 2 2 2 3" xfId="30646"/>
    <cellStyle name="40 % - Markeringsfarve2 3 5 3 2 2 3" xfId="14287"/>
    <cellStyle name="40 % - Markeringsfarve2 3 5 3 2 2 4" xfId="25645"/>
    <cellStyle name="40 % - Markeringsfarve2 3 5 3 2 3" xfId="5141"/>
    <cellStyle name="40 % - Markeringsfarve2 3 5 3 2 3 2" xfId="10126"/>
    <cellStyle name="40 % - Markeringsfarve2 3 5 3 2 3 2 2" xfId="20933"/>
    <cellStyle name="40 % - Markeringsfarve2 3 5 3 2 3 2 3" xfId="32307"/>
    <cellStyle name="40 % - Markeringsfarve2 3 5 3 2 3 3" xfId="15948"/>
    <cellStyle name="40 % - Markeringsfarve2 3 5 3 2 3 4" xfId="27306"/>
    <cellStyle name="40 % - Markeringsfarve2 3 5 3 2 4" xfId="6803"/>
    <cellStyle name="40 % - Markeringsfarve2 3 5 3 2 4 2" xfId="17611"/>
    <cellStyle name="40 % - Markeringsfarve2 3 5 3 2 4 3" xfId="28985"/>
    <cellStyle name="40 % - Markeringsfarve2 3 5 3 2 5" xfId="12626"/>
    <cellStyle name="40 % - Markeringsfarve2 3 5 3 2 6" xfId="23984"/>
    <cellStyle name="40 % - Markeringsfarve2 3 5 3 3" xfId="2646"/>
    <cellStyle name="40 % - Markeringsfarve2 3 5 3 3 2" xfId="7634"/>
    <cellStyle name="40 % - Markeringsfarve2 3 5 3 3 2 2" xfId="18441"/>
    <cellStyle name="40 % - Markeringsfarve2 3 5 3 3 2 3" xfId="29815"/>
    <cellStyle name="40 % - Markeringsfarve2 3 5 3 3 3" xfId="13456"/>
    <cellStyle name="40 % - Markeringsfarve2 3 5 3 3 4" xfId="24814"/>
    <cellStyle name="40 % - Markeringsfarve2 3 5 3 4" xfId="4310"/>
    <cellStyle name="40 % - Markeringsfarve2 3 5 3 4 2" xfId="9295"/>
    <cellStyle name="40 % - Markeringsfarve2 3 5 3 4 2 2" xfId="20102"/>
    <cellStyle name="40 % - Markeringsfarve2 3 5 3 4 2 3" xfId="31476"/>
    <cellStyle name="40 % - Markeringsfarve2 3 5 3 4 3" xfId="15117"/>
    <cellStyle name="40 % - Markeringsfarve2 3 5 3 4 4" xfId="26475"/>
    <cellStyle name="40 % - Markeringsfarve2 3 5 3 5" xfId="5972"/>
    <cellStyle name="40 % - Markeringsfarve2 3 5 3 5 2" xfId="16780"/>
    <cellStyle name="40 % - Markeringsfarve2 3 5 3 5 3" xfId="28154"/>
    <cellStyle name="40 % - Markeringsfarve2 3 5 3 6" xfId="10959"/>
    <cellStyle name="40 % - Markeringsfarve2 3 5 3 6 2" xfId="21766"/>
    <cellStyle name="40 % - Markeringsfarve2 3 5 3 6 3" xfId="33140"/>
    <cellStyle name="40 % - Markeringsfarve2 3 5 3 7" xfId="11794"/>
    <cellStyle name="40 % - Markeringsfarve2 3 5 3 8" xfId="23153"/>
    <cellStyle name="40 % - Markeringsfarve2 3 5 4" xfId="1256"/>
    <cellStyle name="40 % - Markeringsfarve2 3 5 4 2" xfId="2924"/>
    <cellStyle name="40 % - Markeringsfarve2 3 5 4 2 2" xfId="7912"/>
    <cellStyle name="40 % - Markeringsfarve2 3 5 4 2 2 2" xfId="18719"/>
    <cellStyle name="40 % - Markeringsfarve2 3 5 4 2 2 3" xfId="30093"/>
    <cellStyle name="40 % - Markeringsfarve2 3 5 4 2 3" xfId="13734"/>
    <cellStyle name="40 % - Markeringsfarve2 3 5 4 2 4" xfId="25092"/>
    <cellStyle name="40 % - Markeringsfarve2 3 5 4 3" xfId="4588"/>
    <cellStyle name="40 % - Markeringsfarve2 3 5 4 3 2" xfId="9573"/>
    <cellStyle name="40 % - Markeringsfarve2 3 5 4 3 2 2" xfId="20380"/>
    <cellStyle name="40 % - Markeringsfarve2 3 5 4 3 2 3" xfId="31754"/>
    <cellStyle name="40 % - Markeringsfarve2 3 5 4 3 3" xfId="15395"/>
    <cellStyle name="40 % - Markeringsfarve2 3 5 4 3 4" xfId="26753"/>
    <cellStyle name="40 % - Markeringsfarve2 3 5 4 4" xfId="6250"/>
    <cellStyle name="40 % - Markeringsfarve2 3 5 4 4 2" xfId="17058"/>
    <cellStyle name="40 % - Markeringsfarve2 3 5 4 4 3" xfId="28432"/>
    <cellStyle name="40 % - Markeringsfarve2 3 5 4 5" xfId="12073"/>
    <cellStyle name="40 % - Markeringsfarve2 3 5 4 6" xfId="23431"/>
    <cellStyle name="40 % - Markeringsfarve2 3 5 5" xfId="2094"/>
    <cellStyle name="40 % - Markeringsfarve2 3 5 5 2" xfId="7082"/>
    <cellStyle name="40 % - Markeringsfarve2 3 5 5 2 2" xfId="17890"/>
    <cellStyle name="40 % - Markeringsfarve2 3 5 5 2 3" xfId="29264"/>
    <cellStyle name="40 % - Markeringsfarve2 3 5 5 3" xfId="12905"/>
    <cellStyle name="40 % - Markeringsfarve2 3 5 5 4" xfId="24263"/>
    <cellStyle name="40 % - Markeringsfarve2 3 5 6" xfId="3759"/>
    <cellStyle name="40 % - Markeringsfarve2 3 5 6 2" xfId="8744"/>
    <cellStyle name="40 % - Markeringsfarve2 3 5 6 2 2" xfId="19551"/>
    <cellStyle name="40 % - Markeringsfarve2 3 5 6 2 3" xfId="30925"/>
    <cellStyle name="40 % - Markeringsfarve2 3 5 6 3" xfId="14566"/>
    <cellStyle name="40 % - Markeringsfarve2 3 5 6 4" xfId="25924"/>
    <cellStyle name="40 % - Markeringsfarve2 3 5 7" xfId="5420"/>
    <cellStyle name="40 % - Markeringsfarve2 3 5 7 2" xfId="16229"/>
    <cellStyle name="40 % - Markeringsfarve2 3 5 7 3" xfId="27603"/>
    <cellStyle name="40 % - Markeringsfarve2 3 5 8" xfId="10405"/>
    <cellStyle name="40 % - Markeringsfarve2 3 5 8 2" xfId="21212"/>
    <cellStyle name="40 % - Markeringsfarve2 3 5 8 3" xfId="32586"/>
    <cellStyle name="40 % - Markeringsfarve2 3 5 9" xfId="11239"/>
    <cellStyle name="40 % - Markeringsfarve2 3 6" xfId="479"/>
    <cellStyle name="40 % - Markeringsfarve2 3 6 2" xfId="1316"/>
    <cellStyle name="40 % - Markeringsfarve2 3 6 2 2" xfId="2984"/>
    <cellStyle name="40 % - Markeringsfarve2 3 6 2 2 2" xfId="7972"/>
    <cellStyle name="40 % - Markeringsfarve2 3 6 2 2 2 2" xfId="18779"/>
    <cellStyle name="40 % - Markeringsfarve2 3 6 2 2 2 3" xfId="30153"/>
    <cellStyle name="40 % - Markeringsfarve2 3 6 2 2 3" xfId="13794"/>
    <cellStyle name="40 % - Markeringsfarve2 3 6 2 2 4" xfId="25152"/>
    <cellStyle name="40 % - Markeringsfarve2 3 6 2 3" xfId="4648"/>
    <cellStyle name="40 % - Markeringsfarve2 3 6 2 3 2" xfId="9633"/>
    <cellStyle name="40 % - Markeringsfarve2 3 6 2 3 2 2" xfId="20440"/>
    <cellStyle name="40 % - Markeringsfarve2 3 6 2 3 2 3" xfId="31814"/>
    <cellStyle name="40 % - Markeringsfarve2 3 6 2 3 3" xfId="15455"/>
    <cellStyle name="40 % - Markeringsfarve2 3 6 2 3 4" xfId="26813"/>
    <cellStyle name="40 % - Markeringsfarve2 3 6 2 4" xfId="6310"/>
    <cellStyle name="40 % - Markeringsfarve2 3 6 2 4 2" xfId="17118"/>
    <cellStyle name="40 % - Markeringsfarve2 3 6 2 4 3" xfId="28492"/>
    <cellStyle name="40 % - Markeringsfarve2 3 6 2 5" xfId="12133"/>
    <cellStyle name="40 % - Markeringsfarve2 3 6 2 6" xfId="23491"/>
    <cellStyle name="40 % - Markeringsfarve2 3 6 3" xfId="2155"/>
    <cellStyle name="40 % - Markeringsfarve2 3 6 3 2" xfId="7143"/>
    <cellStyle name="40 % - Markeringsfarve2 3 6 3 2 2" xfId="17950"/>
    <cellStyle name="40 % - Markeringsfarve2 3 6 3 2 3" xfId="29324"/>
    <cellStyle name="40 % - Markeringsfarve2 3 6 3 3" xfId="12965"/>
    <cellStyle name="40 % - Markeringsfarve2 3 6 3 4" xfId="24323"/>
    <cellStyle name="40 % - Markeringsfarve2 3 6 4" xfId="3819"/>
    <cellStyle name="40 % - Markeringsfarve2 3 6 4 2" xfId="8804"/>
    <cellStyle name="40 % - Markeringsfarve2 3 6 4 2 2" xfId="19611"/>
    <cellStyle name="40 % - Markeringsfarve2 3 6 4 2 3" xfId="30985"/>
    <cellStyle name="40 % - Markeringsfarve2 3 6 4 3" xfId="14626"/>
    <cellStyle name="40 % - Markeringsfarve2 3 6 4 4" xfId="25984"/>
    <cellStyle name="40 % - Markeringsfarve2 3 6 5" xfId="5481"/>
    <cellStyle name="40 % - Markeringsfarve2 3 6 5 2" xfId="16289"/>
    <cellStyle name="40 % - Markeringsfarve2 3 6 5 3" xfId="27663"/>
    <cellStyle name="40 % - Markeringsfarve2 3 6 6" xfId="10466"/>
    <cellStyle name="40 % - Markeringsfarve2 3 6 6 2" xfId="21273"/>
    <cellStyle name="40 % - Markeringsfarve2 3 6 6 3" xfId="32647"/>
    <cellStyle name="40 % - Markeringsfarve2 3 6 7" xfId="11300"/>
    <cellStyle name="40 % - Markeringsfarve2 3 6 8" xfId="22106"/>
    <cellStyle name="40 % - Markeringsfarve2 3 6 9" xfId="22660"/>
    <cellStyle name="40 % - Markeringsfarve2 3 7" xfId="756"/>
    <cellStyle name="40 % - Markeringsfarve2 3 7 2" xfId="1590"/>
    <cellStyle name="40 % - Markeringsfarve2 3 7 2 2" xfId="3258"/>
    <cellStyle name="40 % - Markeringsfarve2 3 7 2 2 2" xfId="8246"/>
    <cellStyle name="40 % - Markeringsfarve2 3 7 2 2 2 2" xfId="19053"/>
    <cellStyle name="40 % - Markeringsfarve2 3 7 2 2 2 3" xfId="30427"/>
    <cellStyle name="40 % - Markeringsfarve2 3 7 2 2 3" xfId="14068"/>
    <cellStyle name="40 % - Markeringsfarve2 3 7 2 2 4" xfId="25426"/>
    <cellStyle name="40 % - Markeringsfarve2 3 7 2 3" xfId="4922"/>
    <cellStyle name="40 % - Markeringsfarve2 3 7 2 3 2" xfId="9907"/>
    <cellStyle name="40 % - Markeringsfarve2 3 7 2 3 2 2" xfId="20714"/>
    <cellStyle name="40 % - Markeringsfarve2 3 7 2 3 2 3" xfId="32088"/>
    <cellStyle name="40 % - Markeringsfarve2 3 7 2 3 3" xfId="15729"/>
    <cellStyle name="40 % - Markeringsfarve2 3 7 2 3 4" xfId="27087"/>
    <cellStyle name="40 % - Markeringsfarve2 3 7 2 4" xfId="6584"/>
    <cellStyle name="40 % - Markeringsfarve2 3 7 2 4 2" xfId="17392"/>
    <cellStyle name="40 % - Markeringsfarve2 3 7 2 4 3" xfId="28766"/>
    <cellStyle name="40 % - Markeringsfarve2 3 7 2 5" xfId="12407"/>
    <cellStyle name="40 % - Markeringsfarve2 3 7 2 6" xfId="23765"/>
    <cellStyle name="40 % - Markeringsfarve2 3 7 3" xfId="2427"/>
    <cellStyle name="40 % - Markeringsfarve2 3 7 3 2" xfId="7415"/>
    <cellStyle name="40 % - Markeringsfarve2 3 7 3 2 2" xfId="18222"/>
    <cellStyle name="40 % - Markeringsfarve2 3 7 3 2 3" xfId="29596"/>
    <cellStyle name="40 % - Markeringsfarve2 3 7 3 3" xfId="13237"/>
    <cellStyle name="40 % - Markeringsfarve2 3 7 3 4" xfId="24595"/>
    <cellStyle name="40 % - Markeringsfarve2 3 7 4" xfId="4091"/>
    <cellStyle name="40 % - Markeringsfarve2 3 7 4 2" xfId="9076"/>
    <cellStyle name="40 % - Markeringsfarve2 3 7 4 2 2" xfId="19883"/>
    <cellStyle name="40 % - Markeringsfarve2 3 7 4 2 3" xfId="31257"/>
    <cellStyle name="40 % - Markeringsfarve2 3 7 4 3" xfId="14898"/>
    <cellStyle name="40 % - Markeringsfarve2 3 7 4 4" xfId="26256"/>
    <cellStyle name="40 % - Markeringsfarve2 3 7 5" xfId="5753"/>
    <cellStyle name="40 % - Markeringsfarve2 3 7 5 2" xfId="16561"/>
    <cellStyle name="40 % - Markeringsfarve2 3 7 5 3" xfId="27935"/>
    <cellStyle name="40 % - Markeringsfarve2 3 7 6" xfId="10740"/>
    <cellStyle name="40 % - Markeringsfarve2 3 7 6 2" xfId="21547"/>
    <cellStyle name="40 % - Markeringsfarve2 3 7 6 3" xfId="32921"/>
    <cellStyle name="40 % - Markeringsfarve2 3 7 7" xfId="11575"/>
    <cellStyle name="40 % - Markeringsfarve2 3 7 8" xfId="22934"/>
    <cellStyle name="40 % - Markeringsfarve2 3 8" xfId="1037"/>
    <cellStyle name="40 % - Markeringsfarve2 3 8 2" xfId="2705"/>
    <cellStyle name="40 % - Markeringsfarve2 3 8 2 2" xfId="7693"/>
    <cellStyle name="40 % - Markeringsfarve2 3 8 2 2 2" xfId="18500"/>
    <cellStyle name="40 % - Markeringsfarve2 3 8 2 2 3" xfId="29874"/>
    <cellStyle name="40 % - Markeringsfarve2 3 8 2 3" xfId="13515"/>
    <cellStyle name="40 % - Markeringsfarve2 3 8 2 4" xfId="24873"/>
    <cellStyle name="40 % - Markeringsfarve2 3 8 3" xfId="4369"/>
    <cellStyle name="40 % - Markeringsfarve2 3 8 3 2" xfId="9354"/>
    <cellStyle name="40 % - Markeringsfarve2 3 8 3 2 2" xfId="20161"/>
    <cellStyle name="40 % - Markeringsfarve2 3 8 3 2 3" xfId="31535"/>
    <cellStyle name="40 % - Markeringsfarve2 3 8 3 3" xfId="15176"/>
    <cellStyle name="40 % - Markeringsfarve2 3 8 3 4" xfId="26534"/>
    <cellStyle name="40 % - Markeringsfarve2 3 8 4" xfId="6031"/>
    <cellStyle name="40 % - Markeringsfarve2 3 8 4 2" xfId="16839"/>
    <cellStyle name="40 % - Markeringsfarve2 3 8 4 3" xfId="28213"/>
    <cellStyle name="40 % - Markeringsfarve2 3 8 5" xfId="11854"/>
    <cellStyle name="40 % - Markeringsfarve2 3 8 6" xfId="23212"/>
    <cellStyle name="40 % - Markeringsfarve2 3 9" xfId="1873"/>
    <cellStyle name="40 % - Markeringsfarve2 3 9 2" xfId="6864"/>
    <cellStyle name="40 % - Markeringsfarve2 3 9 2 2" xfId="17672"/>
    <cellStyle name="40 % - Markeringsfarve2 3 9 2 3" xfId="29046"/>
    <cellStyle name="40 % - Markeringsfarve2 3 9 3" xfId="12687"/>
    <cellStyle name="40 % - Markeringsfarve2 3 9 4" xfId="24045"/>
    <cellStyle name="40 % - Markeringsfarve2 4" xfId="118"/>
    <cellStyle name="40 % - Markeringsfarve2 4 10" xfId="21841"/>
    <cellStyle name="40 % - Markeringsfarve2 4 11" xfId="22394"/>
    <cellStyle name="40 % - Markeringsfarve2 4 12" xfId="33214"/>
    <cellStyle name="40 % - Markeringsfarve2 4 13" xfId="33487"/>
    <cellStyle name="40 % - Markeringsfarve2 4 14" xfId="33758"/>
    <cellStyle name="40 % - Markeringsfarve2 4 2" xfId="493"/>
    <cellStyle name="40 % - Markeringsfarve2 4 2 2" xfId="1330"/>
    <cellStyle name="40 % - Markeringsfarve2 4 2 2 2" xfId="2998"/>
    <cellStyle name="40 % - Markeringsfarve2 4 2 2 2 2" xfId="7986"/>
    <cellStyle name="40 % - Markeringsfarve2 4 2 2 2 2 2" xfId="18793"/>
    <cellStyle name="40 % - Markeringsfarve2 4 2 2 2 2 3" xfId="30167"/>
    <cellStyle name="40 % - Markeringsfarve2 4 2 2 2 3" xfId="13808"/>
    <cellStyle name="40 % - Markeringsfarve2 4 2 2 2 4" xfId="25166"/>
    <cellStyle name="40 % - Markeringsfarve2 4 2 2 3" xfId="4662"/>
    <cellStyle name="40 % - Markeringsfarve2 4 2 2 3 2" xfId="9647"/>
    <cellStyle name="40 % - Markeringsfarve2 4 2 2 3 2 2" xfId="20454"/>
    <cellStyle name="40 % - Markeringsfarve2 4 2 2 3 2 3" xfId="31828"/>
    <cellStyle name="40 % - Markeringsfarve2 4 2 2 3 3" xfId="15469"/>
    <cellStyle name="40 % - Markeringsfarve2 4 2 2 3 4" xfId="26827"/>
    <cellStyle name="40 % - Markeringsfarve2 4 2 2 4" xfId="6324"/>
    <cellStyle name="40 % - Markeringsfarve2 4 2 2 4 2" xfId="17132"/>
    <cellStyle name="40 % - Markeringsfarve2 4 2 2 4 3" xfId="28506"/>
    <cellStyle name="40 % - Markeringsfarve2 4 2 2 5" xfId="12147"/>
    <cellStyle name="40 % - Markeringsfarve2 4 2 2 6" xfId="23505"/>
    <cellStyle name="40 % - Markeringsfarve2 4 2 3" xfId="2169"/>
    <cellStyle name="40 % - Markeringsfarve2 4 2 3 2" xfId="7157"/>
    <cellStyle name="40 % - Markeringsfarve2 4 2 3 2 2" xfId="17964"/>
    <cellStyle name="40 % - Markeringsfarve2 4 2 3 2 3" xfId="29338"/>
    <cellStyle name="40 % - Markeringsfarve2 4 2 3 3" xfId="12979"/>
    <cellStyle name="40 % - Markeringsfarve2 4 2 3 4" xfId="24337"/>
    <cellStyle name="40 % - Markeringsfarve2 4 2 4" xfId="3833"/>
    <cellStyle name="40 % - Markeringsfarve2 4 2 4 2" xfId="8818"/>
    <cellStyle name="40 % - Markeringsfarve2 4 2 4 2 2" xfId="19625"/>
    <cellStyle name="40 % - Markeringsfarve2 4 2 4 2 3" xfId="30999"/>
    <cellStyle name="40 % - Markeringsfarve2 4 2 4 3" xfId="14640"/>
    <cellStyle name="40 % - Markeringsfarve2 4 2 4 4" xfId="25998"/>
    <cellStyle name="40 % - Markeringsfarve2 4 2 5" xfId="5495"/>
    <cellStyle name="40 % - Markeringsfarve2 4 2 5 2" xfId="16303"/>
    <cellStyle name="40 % - Markeringsfarve2 4 2 5 3" xfId="27677"/>
    <cellStyle name="40 % - Markeringsfarve2 4 2 6" xfId="10480"/>
    <cellStyle name="40 % - Markeringsfarve2 4 2 6 2" xfId="21287"/>
    <cellStyle name="40 % - Markeringsfarve2 4 2 6 3" xfId="32661"/>
    <cellStyle name="40 % - Markeringsfarve2 4 2 7" xfId="11314"/>
    <cellStyle name="40 % - Markeringsfarve2 4 2 8" xfId="22120"/>
    <cellStyle name="40 % - Markeringsfarve2 4 2 9" xfId="22674"/>
    <cellStyle name="40 % - Markeringsfarve2 4 3" xfId="770"/>
    <cellStyle name="40 % - Markeringsfarve2 4 3 2" xfId="1604"/>
    <cellStyle name="40 % - Markeringsfarve2 4 3 2 2" xfId="3272"/>
    <cellStyle name="40 % - Markeringsfarve2 4 3 2 2 2" xfId="8260"/>
    <cellStyle name="40 % - Markeringsfarve2 4 3 2 2 2 2" xfId="19067"/>
    <cellStyle name="40 % - Markeringsfarve2 4 3 2 2 2 3" xfId="30441"/>
    <cellStyle name="40 % - Markeringsfarve2 4 3 2 2 3" xfId="14082"/>
    <cellStyle name="40 % - Markeringsfarve2 4 3 2 2 4" xfId="25440"/>
    <cellStyle name="40 % - Markeringsfarve2 4 3 2 3" xfId="4936"/>
    <cellStyle name="40 % - Markeringsfarve2 4 3 2 3 2" xfId="9921"/>
    <cellStyle name="40 % - Markeringsfarve2 4 3 2 3 2 2" xfId="20728"/>
    <cellStyle name="40 % - Markeringsfarve2 4 3 2 3 2 3" xfId="32102"/>
    <cellStyle name="40 % - Markeringsfarve2 4 3 2 3 3" xfId="15743"/>
    <cellStyle name="40 % - Markeringsfarve2 4 3 2 3 4" xfId="27101"/>
    <cellStyle name="40 % - Markeringsfarve2 4 3 2 4" xfId="6598"/>
    <cellStyle name="40 % - Markeringsfarve2 4 3 2 4 2" xfId="17406"/>
    <cellStyle name="40 % - Markeringsfarve2 4 3 2 4 3" xfId="28780"/>
    <cellStyle name="40 % - Markeringsfarve2 4 3 2 5" xfId="12421"/>
    <cellStyle name="40 % - Markeringsfarve2 4 3 2 6" xfId="23779"/>
    <cellStyle name="40 % - Markeringsfarve2 4 3 3" xfId="2441"/>
    <cellStyle name="40 % - Markeringsfarve2 4 3 3 2" xfId="7429"/>
    <cellStyle name="40 % - Markeringsfarve2 4 3 3 2 2" xfId="18236"/>
    <cellStyle name="40 % - Markeringsfarve2 4 3 3 2 3" xfId="29610"/>
    <cellStyle name="40 % - Markeringsfarve2 4 3 3 3" xfId="13251"/>
    <cellStyle name="40 % - Markeringsfarve2 4 3 3 4" xfId="24609"/>
    <cellStyle name="40 % - Markeringsfarve2 4 3 4" xfId="4105"/>
    <cellStyle name="40 % - Markeringsfarve2 4 3 4 2" xfId="9090"/>
    <cellStyle name="40 % - Markeringsfarve2 4 3 4 2 2" xfId="19897"/>
    <cellStyle name="40 % - Markeringsfarve2 4 3 4 2 3" xfId="31271"/>
    <cellStyle name="40 % - Markeringsfarve2 4 3 4 3" xfId="14912"/>
    <cellStyle name="40 % - Markeringsfarve2 4 3 4 4" xfId="26270"/>
    <cellStyle name="40 % - Markeringsfarve2 4 3 5" xfId="5767"/>
    <cellStyle name="40 % - Markeringsfarve2 4 3 5 2" xfId="16575"/>
    <cellStyle name="40 % - Markeringsfarve2 4 3 5 3" xfId="27949"/>
    <cellStyle name="40 % - Markeringsfarve2 4 3 6" xfId="10754"/>
    <cellStyle name="40 % - Markeringsfarve2 4 3 6 2" xfId="21561"/>
    <cellStyle name="40 % - Markeringsfarve2 4 3 6 3" xfId="32935"/>
    <cellStyle name="40 % - Markeringsfarve2 4 3 7" xfId="11589"/>
    <cellStyle name="40 % - Markeringsfarve2 4 3 8" xfId="22948"/>
    <cellStyle name="40 % - Markeringsfarve2 4 4" xfId="1051"/>
    <cellStyle name="40 % - Markeringsfarve2 4 4 2" xfId="2719"/>
    <cellStyle name="40 % - Markeringsfarve2 4 4 2 2" xfId="7707"/>
    <cellStyle name="40 % - Markeringsfarve2 4 4 2 2 2" xfId="18514"/>
    <cellStyle name="40 % - Markeringsfarve2 4 4 2 2 3" xfId="29888"/>
    <cellStyle name="40 % - Markeringsfarve2 4 4 2 3" xfId="13529"/>
    <cellStyle name="40 % - Markeringsfarve2 4 4 2 4" xfId="24887"/>
    <cellStyle name="40 % - Markeringsfarve2 4 4 3" xfId="4383"/>
    <cellStyle name="40 % - Markeringsfarve2 4 4 3 2" xfId="9368"/>
    <cellStyle name="40 % - Markeringsfarve2 4 4 3 2 2" xfId="20175"/>
    <cellStyle name="40 % - Markeringsfarve2 4 4 3 2 3" xfId="31549"/>
    <cellStyle name="40 % - Markeringsfarve2 4 4 3 3" xfId="15190"/>
    <cellStyle name="40 % - Markeringsfarve2 4 4 3 4" xfId="26548"/>
    <cellStyle name="40 % - Markeringsfarve2 4 4 4" xfId="6045"/>
    <cellStyle name="40 % - Markeringsfarve2 4 4 4 2" xfId="16853"/>
    <cellStyle name="40 % - Markeringsfarve2 4 4 4 3" xfId="28227"/>
    <cellStyle name="40 % - Markeringsfarve2 4 4 5" xfId="11868"/>
    <cellStyle name="40 % - Markeringsfarve2 4 4 6" xfId="23226"/>
    <cellStyle name="40 % - Markeringsfarve2 4 5" xfId="1889"/>
    <cellStyle name="40 % - Markeringsfarve2 4 5 2" xfId="6877"/>
    <cellStyle name="40 % - Markeringsfarve2 4 5 2 2" xfId="17685"/>
    <cellStyle name="40 % - Markeringsfarve2 4 5 2 3" xfId="29059"/>
    <cellStyle name="40 % - Markeringsfarve2 4 5 3" xfId="12700"/>
    <cellStyle name="40 % - Markeringsfarve2 4 5 4" xfId="24058"/>
    <cellStyle name="40 % - Markeringsfarve2 4 6" xfId="3554"/>
    <cellStyle name="40 % - Markeringsfarve2 4 6 2" xfId="8539"/>
    <cellStyle name="40 % - Markeringsfarve2 4 6 2 2" xfId="19346"/>
    <cellStyle name="40 % - Markeringsfarve2 4 6 2 3" xfId="30720"/>
    <cellStyle name="40 % - Markeringsfarve2 4 6 3" xfId="14361"/>
    <cellStyle name="40 % - Markeringsfarve2 4 6 4" xfId="25719"/>
    <cellStyle name="40 % - Markeringsfarve2 4 7" xfId="5215"/>
    <cellStyle name="40 % - Markeringsfarve2 4 7 2" xfId="16024"/>
    <cellStyle name="40 % - Markeringsfarve2 4 7 3" xfId="27398"/>
    <cellStyle name="40 % - Markeringsfarve2 4 8" xfId="10200"/>
    <cellStyle name="40 % - Markeringsfarve2 4 8 2" xfId="21007"/>
    <cellStyle name="40 % - Markeringsfarve2 4 8 3" xfId="32381"/>
    <cellStyle name="40 % - Markeringsfarve2 4 9" xfId="11034"/>
    <cellStyle name="40 % - Markeringsfarve2 5" xfId="171"/>
    <cellStyle name="40 % - Markeringsfarve2 5 10" xfId="21894"/>
    <cellStyle name="40 % - Markeringsfarve2 5 11" xfId="22447"/>
    <cellStyle name="40 % - Markeringsfarve2 5 12" xfId="33267"/>
    <cellStyle name="40 % - Markeringsfarve2 5 13" xfId="33542"/>
    <cellStyle name="40 % - Markeringsfarve2 5 14" xfId="33813"/>
    <cellStyle name="40 % - Markeringsfarve2 5 2" xfId="546"/>
    <cellStyle name="40 % - Markeringsfarve2 5 2 2" xfId="1383"/>
    <cellStyle name="40 % - Markeringsfarve2 5 2 2 2" xfId="3051"/>
    <cellStyle name="40 % - Markeringsfarve2 5 2 2 2 2" xfId="8039"/>
    <cellStyle name="40 % - Markeringsfarve2 5 2 2 2 2 2" xfId="18846"/>
    <cellStyle name="40 % - Markeringsfarve2 5 2 2 2 2 3" xfId="30220"/>
    <cellStyle name="40 % - Markeringsfarve2 5 2 2 2 3" xfId="13861"/>
    <cellStyle name="40 % - Markeringsfarve2 5 2 2 2 4" xfId="25219"/>
    <cellStyle name="40 % - Markeringsfarve2 5 2 2 3" xfId="4715"/>
    <cellStyle name="40 % - Markeringsfarve2 5 2 2 3 2" xfId="9700"/>
    <cellStyle name="40 % - Markeringsfarve2 5 2 2 3 2 2" xfId="20507"/>
    <cellStyle name="40 % - Markeringsfarve2 5 2 2 3 2 3" xfId="31881"/>
    <cellStyle name="40 % - Markeringsfarve2 5 2 2 3 3" xfId="15522"/>
    <cellStyle name="40 % - Markeringsfarve2 5 2 2 3 4" xfId="26880"/>
    <cellStyle name="40 % - Markeringsfarve2 5 2 2 4" xfId="6377"/>
    <cellStyle name="40 % - Markeringsfarve2 5 2 2 4 2" xfId="17185"/>
    <cellStyle name="40 % - Markeringsfarve2 5 2 2 4 3" xfId="28559"/>
    <cellStyle name="40 % - Markeringsfarve2 5 2 2 5" xfId="12200"/>
    <cellStyle name="40 % - Markeringsfarve2 5 2 2 6" xfId="23558"/>
    <cellStyle name="40 % - Markeringsfarve2 5 2 3" xfId="2220"/>
    <cellStyle name="40 % - Markeringsfarve2 5 2 3 2" xfId="7208"/>
    <cellStyle name="40 % - Markeringsfarve2 5 2 3 2 2" xfId="18015"/>
    <cellStyle name="40 % - Markeringsfarve2 5 2 3 2 3" xfId="29389"/>
    <cellStyle name="40 % - Markeringsfarve2 5 2 3 3" xfId="13030"/>
    <cellStyle name="40 % - Markeringsfarve2 5 2 3 4" xfId="24388"/>
    <cellStyle name="40 % - Markeringsfarve2 5 2 4" xfId="3884"/>
    <cellStyle name="40 % - Markeringsfarve2 5 2 4 2" xfId="8869"/>
    <cellStyle name="40 % - Markeringsfarve2 5 2 4 2 2" xfId="19676"/>
    <cellStyle name="40 % - Markeringsfarve2 5 2 4 2 3" xfId="31050"/>
    <cellStyle name="40 % - Markeringsfarve2 5 2 4 3" xfId="14691"/>
    <cellStyle name="40 % - Markeringsfarve2 5 2 4 4" xfId="26049"/>
    <cellStyle name="40 % - Markeringsfarve2 5 2 5" xfId="5546"/>
    <cellStyle name="40 % - Markeringsfarve2 5 2 5 2" xfId="16354"/>
    <cellStyle name="40 % - Markeringsfarve2 5 2 5 3" xfId="27728"/>
    <cellStyle name="40 % - Markeringsfarve2 5 2 6" xfId="10533"/>
    <cellStyle name="40 % - Markeringsfarve2 5 2 6 2" xfId="21340"/>
    <cellStyle name="40 % - Markeringsfarve2 5 2 6 3" xfId="32714"/>
    <cellStyle name="40 % - Markeringsfarve2 5 2 7" xfId="11367"/>
    <cellStyle name="40 % - Markeringsfarve2 5 2 8" xfId="22173"/>
    <cellStyle name="40 % - Markeringsfarve2 5 2 9" xfId="22727"/>
    <cellStyle name="40 % - Markeringsfarve2 5 3" xfId="823"/>
    <cellStyle name="40 % - Markeringsfarve2 5 3 2" xfId="1657"/>
    <cellStyle name="40 % - Markeringsfarve2 5 3 2 2" xfId="3325"/>
    <cellStyle name="40 % - Markeringsfarve2 5 3 2 2 2" xfId="8313"/>
    <cellStyle name="40 % - Markeringsfarve2 5 3 2 2 2 2" xfId="19120"/>
    <cellStyle name="40 % - Markeringsfarve2 5 3 2 2 2 3" xfId="30494"/>
    <cellStyle name="40 % - Markeringsfarve2 5 3 2 2 3" xfId="14135"/>
    <cellStyle name="40 % - Markeringsfarve2 5 3 2 2 4" xfId="25493"/>
    <cellStyle name="40 % - Markeringsfarve2 5 3 2 3" xfId="4989"/>
    <cellStyle name="40 % - Markeringsfarve2 5 3 2 3 2" xfId="9974"/>
    <cellStyle name="40 % - Markeringsfarve2 5 3 2 3 2 2" xfId="20781"/>
    <cellStyle name="40 % - Markeringsfarve2 5 3 2 3 2 3" xfId="32155"/>
    <cellStyle name="40 % - Markeringsfarve2 5 3 2 3 3" xfId="15796"/>
    <cellStyle name="40 % - Markeringsfarve2 5 3 2 3 4" xfId="27154"/>
    <cellStyle name="40 % - Markeringsfarve2 5 3 2 4" xfId="6651"/>
    <cellStyle name="40 % - Markeringsfarve2 5 3 2 4 2" xfId="17459"/>
    <cellStyle name="40 % - Markeringsfarve2 5 3 2 4 3" xfId="28833"/>
    <cellStyle name="40 % - Markeringsfarve2 5 3 2 5" xfId="12474"/>
    <cellStyle name="40 % - Markeringsfarve2 5 3 2 6" xfId="23832"/>
    <cellStyle name="40 % - Markeringsfarve2 5 3 3" xfId="2494"/>
    <cellStyle name="40 % - Markeringsfarve2 5 3 3 2" xfId="7482"/>
    <cellStyle name="40 % - Markeringsfarve2 5 3 3 2 2" xfId="18289"/>
    <cellStyle name="40 % - Markeringsfarve2 5 3 3 2 3" xfId="29663"/>
    <cellStyle name="40 % - Markeringsfarve2 5 3 3 3" xfId="13304"/>
    <cellStyle name="40 % - Markeringsfarve2 5 3 3 4" xfId="24662"/>
    <cellStyle name="40 % - Markeringsfarve2 5 3 4" xfId="4158"/>
    <cellStyle name="40 % - Markeringsfarve2 5 3 4 2" xfId="9143"/>
    <cellStyle name="40 % - Markeringsfarve2 5 3 4 2 2" xfId="19950"/>
    <cellStyle name="40 % - Markeringsfarve2 5 3 4 2 3" xfId="31324"/>
    <cellStyle name="40 % - Markeringsfarve2 5 3 4 3" xfId="14965"/>
    <cellStyle name="40 % - Markeringsfarve2 5 3 4 4" xfId="26323"/>
    <cellStyle name="40 % - Markeringsfarve2 5 3 5" xfId="5820"/>
    <cellStyle name="40 % - Markeringsfarve2 5 3 5 2" xfId="16628"/>
    <cellStyle name="40 % - Markeringsfarve2 5 3 5 3" xfId="28002"/>
    <cellStyle name="40 % - Markeringsfarve2 5 3 6" xfId="10807"/>
    <cellStyle name="40 % - Markeringsfarve2 5 3 6 2" xfId="21614"/>
    <cellStyle name="40 % - Markeringsfarve2 5 3 6 3" xfId="32988"/>
    <cellStyle name="40 % - Markeringsfarve2 5 3 7" xfId="11642"/>
    <cellStyle name="40 % - Markeringsfarve2 5 3 8" xfId="23001"/>
    <cellStyle name="40 % - Markeringsfarve2 5 4" xfId="1104"/>
    <cellStyle name="40 % - Markeringsfarve2 5 4 2" xfId="2772"/>
    <cellStyle name="40 % - Markeringsfarve2 5 4 2 2" xfId="7760"/>
    <cellStyle name="40 % - Markeringsfarve2 5 4 2 2 2" xfId="18567"/>
    <cellStyle name="40 % - Markeringsfarve2 5 4 2 2 3" xfId="29941"/>
    <cellStyle name="40 % - Markeringsfarve2 5 4 2 3" xfId="13582"/>
    <cellStyle name="40 % - Markeringsfarve2 5 4 2 4" xfId="24940"/>
    <cellStyle name="40 % - Markeringsfarve2 5 4 3" xfId="4436"/>
    <cellStyle name="40 % - Markeringsfarve2 5 4 3 2" xfId="9421"/>
    <cellStyle name="40 % - Markeringsfarve2 5 4 3 2 2" xfId="20228"/>
    <cellStyle name="40 % - Markeringsfarve2 5 4 3 2 3" xfId="31602"/>
    <cellStyle name="40 % - Markeringsfarve2 5 4 3 3" xfId="15243"/>
    <cellStyle name="40 % - Markeringsfarve2 5 4 3 4" xfId="26601"/>
    <cellStyle name="40 % - Markeringsfarve2 5 4 4" xfId="6098"/>
    <cellStyle name="40 % - Markeringsfarve2 5 4 4 2" xfId="16906"/>
    <cellStyle name="40 % - Markeringsfarve2 5 4 4 3" xfId="28280"/>
    <cellStyle name="40 % - Markeringsfarve2 5 4 5" xfId="11921"/>
    <cellStyle name="40 % - Markeringsfarve2 5 4 6" xfId="23279"/>
    <cellStyle name="40 % - Markeringsfarve2 5 5" xfId="1942"/>
    <cellStyle name="40 % - Markeringsfarve2 5 5 2" xfId="6930"/>
    <cellStyle name="40 % - Markeringsfarve2 5 5 2 2" xfId="17738"/>
    <cellStyle name="40 % - Markeringsfarve2 5 5 2 3" xfId="29112"/>
    <cellStyle name="40 % - Markeringsfarve2 5 5 3" xfId="12753"/>
    <cellStyle name="40 % - Markeringsfarve2 5 5 4" xfId="24111"/>
    <cellStyle name="40 % - Markeringsfarve2 5 6" xfId="3607"/>
    <cellStyle name="40 % - Markeringsfarve2 5 6 2" xfId="8592"/>
    <cellStyle name="40 % - Markeringsfarve2 5 6 2 2" xfId="19399"/>
    <cellStyle name="40 % - Markeringsfarve2 5 6 2 3" xfId="30773"/>
    <cellStyle name="40 % - Markeringsfarve2 5 6 3" xfId="14414"/>
    <cellStyle name="40 % - Markeringsfarve2 5 6 4" xfId="25772"/>
    <cellStyle name="40 % - Markeringsfarve2 5 7" xfId="5268"/>
    <cellStyle name="40 % - Markeringsfarve2 5 7 2" xfId="16077"/>
    <cellStyle name="40 % - Markeringsfarve2 5 7 3" xfId="27451"/>
    <cellStyle name="40 % - Markeringsfarve2 5 8" xfId="10253"/>
    <cellStyle name="40 % - Markeringsfarve2 5 8 2" xfId="21060"/>
    <cellStyle name="40 % - Markeringsfarve2 5 8 3" xfId="32434"/>
    <cellStyle name="40 % - Markeringsfarve2 5 9" xfId="11087"/>
    <cellStyle name="40 % - Markeringsfarve2 6" xfId="227"/>
    <cellStyle name="40 % - Markeringsfarve2 6 10" xfId="21949"/>
    <cellStyle name="40 % - Markeringsfarve2 6 11" xfId="22502"/>
    <cellStyle name="40 % - Markeringsfarve2 6 12" xfId="33322"/>
    <cellStyle name="40 % - Markeringsfarve2 6 13" xfId="33597"/>
    <cellStyle name="40 % - Markeringsfarve2 6 14" xfId="33868"/>
    <cellStyle name="40 % - Markeringsfarve2 6 2" xfId="601"/>
    <cellStyle name="40 % - Markeringsfarve2 6 2 2" xfId="1438"/>
    <cellStyle name="40 % - Markeringsfarve2 6 2 2 2" xfId="3106"/>
    <cellStyle name="40 % - Markeringsfarve2 6 2 2 2 2" xfId="8094"/>
    <cellStyle name="40 % - Markeringsfarve2 6 2 2 2 2 2" xfId="18901"/>
    <cellStyle name="40 % - Markeringsfarve2 6 2 2 2 2 3" xfId="30275"/>
    <cellStyle name="40 % - Markeringsfarve2 6 2 2 2 3" xfId="13916"/>
    <cellStyle name="40 % - Markeringsfarve2 6 2 2 2 4" xfId="25274"/>
    <cellStyle name="40 % - Markeringsfarve2 6 2 2 3" xfId="4770"/>
    <cellStyle name="40 % - Markeringsfarve2 6 2 2 3 2" xfId="9755"/>
    <cellStyle name="40 % - Markeringsfarve2 6 2 2 3 2 2" xfId="20562"/>
    <cellStyle name="40 % - Markeringsfarve2 6 2 2 3 2 3" xfId="31936"/>
    <cellStyle name="40 % - Markeringsfarve2 6 2 2 3 3" xfId="15577"/>
    <cellStyle name="40 % - Markeringsfarve2 6 2 2 3 4" xfId="26935"/>
    <cellStyle name="40 % - Markeringsfarve2 6 2 2 4" xfId="6432"/>
    <cellStyle name="40 % - Markeringsfarve2 6 2 2 4 2" xfId="17240"/>
    <cellStyle name="40 % - Markeringsfarve2 6 2 2 4 3" xfId="28614"/>
    <cellStyle name="40 % - Markeringsfarve2 6 2 2 5" xfId="12255"/>
    <cellStyle name="40 % - Markeringsfarve2 6 2 2 6" xfId="23613"/>
    <cellStyle name="40 % - Markeringsfarve2 6 2 3" xfId="2275"/>
    <cellStyle name="40 % - Markeringsfarve2 6 2 3 2" xfId="7263"/>
    <cellStyle name="40 % - Markeringsfarve2 6 2 3 2 2" xfId="18070"/>
    <cellStyle name="40 % - Markeringsfarve2 6 2 3 2 3" xfId="29444"/>
    <cellStyle name="40 % - Markeringsfarve2 6 2 3 3" xfId="13085"/>
    <cellStyle name="40 % - Markeringsfarve2 6 2 3 4" xfId="24443"/>
    <cellStyle name="40 % - Markeringsfarve2 6 2 4" xfId="3939"/>
    <cellStyle name="40 % - Markeringsfarve2 6 2 4 2" xfId="8924"/>
    <cellStyle name="40 % - Markeringsfarve2 6 2 4 2 2" xfId="19731"/>
    <cellStyle name="40 % - Markeringsfarve2 6 2 4 2 3" xfId="31105"/>
    <cellStyle name="40 % - Markeringsfarve2 6 2 4 3" xfId="14746"/>
    <cellStyle name="40 % - Markeringsfarve2 6 2 4 4" xfId="26104"/>
    <cellStyle name="40 % - Markeringsfarve2 6 2 5" xfId="5601"/>
    <cellStyle name="40 % - Markeringsfarve2 6 2 5 2" xfId="16409"/>
    <cellStyle name="40 % - Markeringsfarve2 6 2 5 3" xfId="27783"/>
    <cellStyle name="40 % - Markeringsfarve2 6 2 6" xfId="10588"/>
    <cellStyle name="40 % - Markeringsfarve2 6 2 6 2" xfId="21395"/>
    <cellStyle name="40 % - Markeringsfarve2 6 2 6 3" xfId="32769"/>
    <cellStyle name="40 % - Markeringsfarve2 6 2 7" xfId="11422"/>
    <cellStyle name="40 % - Markeringsfarve2 6 2 8" xfId="22228"/>
    <cellStyle name="40 % - Markeringsfarve2 6 2 9" xfId="22782"/>
    <cellStyle name="40 % - Markeringsfarve2 6 3" xfId="878"/>
    <cellStyle name="40 % - Markeringsfarve2 6 3 2" xfId="1712"/>
    <cellStyle name="40 % - Markeringsfarve2 6 3 2 2" xfId="3380"/>
    <cellStyle name="40 % - Markeringsfarve2 6 3 2 2 2" xfId="8368"/>
    <cellStyle name="40 % - Markeringsfarve2 6 3 2 2 2 2" xfId="19175"/>
    <cellStyle name="40 % - Markeringsfarve2 6 3 2 2 2 3" xfId="30549"/>
    <cellStyle name="40 % - Markeringsfarve2 6 3 2 2 3" xfId="14190"/>
    <cellStyle name="40 % - Markeringsfarve2 6 3 2 2 4" xfId="25548"/>
    <cellStyle name="40 % - Markeringsfarve2 6 3 2 3" xfId="5044"/>
    <cellStyle name="40 % - Markeringsfarve2 6 3 2 3 2" xfId="10029"/>
    <cellStyle name="40 % - Markeringsfarve2 6 3 2 3 2 2" xfId="20836"/>
    <cellStyle name="40 % - Markeringsfarve2 6 3 2 3 2 3" xfId="32210"/>
    <cellStyle name="40 % - Markeringsfarve2 6 3 2 3 3" xfId="15851"/>
    <cellStyle name="40 % - Markeringsfarve2 6 3 2 3 4" xfId="27209"/>
    <cellStyle name="40 % - Markeringsfarve2 6 3 2 4" xfId="6706"/>
    <cellStyle name="40 % - Markeringsfarve2 6 3 2 4 2" xfId="17514"/>
    <cellStyle name="40 % - Markeringsfarve2 6 3 2 4 3" xfId="28888"/>
    <cellStyle name="40 % - Markeringsfarve2 6 3 2 5" xfId="12529"/>
    <cellStyle name="40 % - Markeringsfarve2 6 3 2 6" xfId="23887"/>
    <cellStyle name="40 % - Markeringsfarve2 6 3 3" xfId="2549"/>
    <cellStyle name="40 % - Markeringsfarve2 6 3 3 2" xfId="7537"/>
    <cellStyle name="40 % - Markeringsfarve2 6 3 3 2 2" xfId="18344"/>
    <cellStyle name="40 % - Markeringsfarve2 6 3 3 2 3" xfId="29718"/>
    <cellStyle name="40 % - Markeringsfarve2 6 3 3 3" xfId="13359"/>
    <cellStyle name="40 % - Markeringsfarve2 6 3 3 4" xfId="24717"/>
    <cellStyle name="40 % - Markeringsfarve2 6 3 4" xfId="4213"/>
    <cellStyle name="40 % - Markeringsfarve2 6 3 4 2" xfId="9198"/>
    <cellStyle name="40 % - Markeringsfarve2 6 3 4 2 2" xfId="20005"/>
    <cellStyle name="40 % - Markeringsfarve2 6 3 4 2 3" xfId="31379"/>
    <cellStyle name="40 % - Markeringsfarve2 6 3 4 3" xfId="15020"/>
    <cellStyle name="40 % - Markeringsfarve2 6 3 4 4" xfId="26378"/>
    <cellStyle name="40 % - Markeringsfarve2 6 3 5" xfId="5875"/>
    <cellStyle name="40 % - Markeringsfarve2 6 3 5 2" xfId="16683"/>
    <cellStyle name="40 % - Markeringsfarve2 6 3 5 3" xfId="28057"/>
    <cellStyle name="40 % - Markeringsfarve2 6 3 6" xfId="10862"/>
    <cellStyle name="40 % - Markeringsfarve2 6 3 6 2" xfId="21669"/>
    <cellStyle name="40 % - Markeringsfarve2 6 3 6 3" xfId="33043"/>
    <cellStyle name="40 % - Markeringsfarve2 6 3 7" xfId="11697"/>
    <cellStyle name="40 % - Markeringsfarve2 6 3 8" xfId="23056"/>
    <cellStyle name="40 % - Markeringsfarve2 6 4" xfId="1159"/>
    <cellStyle name="40 % - Markeringsfarve2 6 4 2" xfId="2827"/>
    <cellStyle name="40 % - Markeringsfarve2 6 4 2 2" xfId="7815"/>
    <cellStyle name="40 % - Markeringsfarve2 6 4 2 2 2" xfId="18622"/>
    <cellStyle name="40 % - Markeringsfarve2 6 4 2 2 3" xfId="29996"/>
    <cellStyle name="40 % - Markeringsfarve2 6 4 2 3" xfId="13637"/>
    <cellStyle name="40 % - Markeringsfarve2 6 4 2 4" xfId="24995"/>
    <cellStyle name="40 % - Markeringsfarve2 6 4 3" xfId="4491"/>
    <cellStyle name="40 % - Markeringsfarve2 6 4 3 2" xfId="9476"/>
    <cellStyle name="40 % - Markeringsfarve2 6 4 3 2 2" xfId="20283"/>
    <cellStyle name="40 % - Markeringsfarve2 6 4 3 2 3" xfId="31657"/>
    <cellStyle name="40 % - Markeringsfarve2 6 4 3 3" xfId="15298"/>
    <cellStyle name="40 % - Markeringsfarve2 6 4 3 4" xfId="26656"/>
    <cellStyle name="40 % - Markeringsfarve2 6 4 4" xfId="6153"/>
    <cellStyle name="40 % - Markeringsfarve2 6 4 4 2" xfId="16961"/>
    <cellStyle name="40 % - Markeringsfarve2 6 4 4 3" xfId="28335"/>
    <cellStyle name="40 % - Markeringsfarve2 6 4 5" xfId="11976"/>
    <cellStyle name="40 % - Markeringsfarve2 6 4 6" xfId="23334"/>
    <cellStyle name="40 % - Markeringsfarve2 6 5" xfId="1997"/>
    <cellStyle name="40 % - Markeringsfarve2 6 5 2" xfId="6985"/>
    <cellStyle name="40 % - Markeringsfarve2 6 5 2 2" xfId="17793"/>
    <cellStyle name="40 % - Markeringsfarve2 6 5 2 3" xfId="29167"/>
    <cellStyle name="40 % - Markeringsfarve2 6 5 3" xfId="12808"/>
    <cellStyle name="40 % - Markeringsfarve2 6 5 4" xfId="24166"/>
    <cellStyle name="40 % - Markeringsfarve2 6 6" xfId="3662"/>
    <cellStyle name="40 % - Markeringsfarve2 6 6 2" xfId="8647"/>
    <cellStyle name="40 % - Markeringsfarve2 6 6 2 2" xfId="19454"/>
    <cellStyle name="40 % - Markeringsfarve2 6 6 2 3" xfId="30828"/>
    <cellStyle name="40 % - Markeringsfarve2 6 6 3" xfId="14469"/>
    <cellStyle name="40 % - Markeringsfarve2 6 6 4" xfId="25827"/>
    <cellStyle name="40 % - Markeringsfarve2 6 7" xfId="5323"/>
    <cellStyle name="40 % - Markeringsfarve2 6 7 2" xfId="16132"/>
    <cellStyle name="40 % - Markeringsfarve2 6 7 3" xfId="27506"/>
    <cellStyle name="40 % - Markeringsfarve2 6 8" xfId="10308"/>
    <cellStyle name="40 % - Markeringsfarve2 6 8 2" xfId="21115"/>
    <cellStyle name="40 % - Markeringsfarve2 6 8 3" xfId="32489"/>
    <cellStyle name="40 % - Markeringsfarve2 6 9" xfId="11142"/>
    <cellStyle name="40 % - Markeringsfarve2 7" xfId="282"/>
    <cellStyle name="40 % - Markeringsfarve2 7 10" xfId="22004"/>
    <cellStyle name="40 % - Markeringsfarve2 7 11" xfId="22557"/>
    <cellStyle name="40 % - Markeringsfarve2 7 12" xfId="33377"/>
    <cellStyle name="40 % - Markeringsfarve2 7 13" xfId="33652"/>
    <cellStyle name="40 % - Markeringsfarve2 7 14" xfId="33923"/>
    <cellStyle name="40 % - Markeringsfarve2 7 2" xfId="656"/>
    <cellStyle name="40 % - Markeringsfarve2 7 2 2" xfId="1493"/>
    <cellStyle name="40 % - Markeringsfarve2 7 2 2 2" xfId="3161"/>
    <cellStyle name="40 % - Markeringsfarve2 7 2 2 2 2" xfId="8149"/>
    <cellStyle name="40 % - Markeringsfarve2 7 2 2 2 2 2" xfId="18956"/>
    <cellStyle name="40 % - Markeringsfarve2 7 2 2 2 2 3" xfId="30330"/>
    <cellStyle name="40 % - Markeringsfarve2 7 2 2 2 3" xfId="13971"/>
    <cellStyle name="40 % - Markeringsfarve2 7 2 2 2 4" xfId="25329"/>
    <cellStyle name="40 % - Markeringsfarve2 7 2 2 3" xfId="4825"/>
    <cellStyle name="40 % - Markeringsfarve2 7 2 2 3 2" xfId="9810"/>
    <cellStyle name="40 % - Markeringsfarve2 7 2 2 3 2 2" xfId="20617"/>
    <cellStyle name="40 % - Markeringsfarve2 7 2 2 3 2 3" xfId="31991"/>
    <cellStyle name="40 % - Markeringsfarve2 7 2 2 3 3" xfId="15632"/>
    <cellStyle name="40 % - Markeringsfarve2 7 2 2 3 4" xfId="26990"/>
    <cellStyle name="40 % - Markeringsfarve2 7 2 2 4" xfId="6487"/>
    <cellStyle name="40 % - Markeringsfarve2 7 2 2 4 2" xfId="17295"/>
    <cellStyle name="40 % - Markeringsfarve2 7 2 2 4 3" xfId="28669"/>
    <cellStyle name="40 % - Markeringsfarve2 7 2 2 5" xfId="12310"/>
    <cellStyle name="40 % - Markeringsfarve2 7 2 2 6" xfId="23668"/>
    <cellStyle name="40 % - Markeringsfarve2 7 2 3" xfId="2330"/>
    <cellStyle name="40 % - Markeringsfarve2 7 2 3 2" xfId="7318"/>
    <cellStyle name="40 % - Markeringsfarve2 7 2 3 2 2" xfId="18125"/>
    <cellStyle name="40 % - Markeringsfarve2 7 2 3 2 3" xfId="29499"/>
    <cellStyle name="40 % - Markeringsfarve2 7 2 3 3" xfId="13140"/>
    <cellStyle name="40 % - Markeringsfarve2 7 2 3 4" xfId="24498"/>
    <cellStyle name="40 % - Markeringsfarve2 7 2 4" xfId="3994"/>
    <cellStyle name="40 % - Markeringsfarve2 7 2 4 2" xfId="8979"/>
    <cellStyle name="40 % - Markeringsfarve2 7 2 4 2 2" xfId="19786"/>
    <cellStyle name="40 % - Markeringsfarve2 7 2 4 2 3" xfId="31160"/>
    <cellStyle name="40 % - Markeringsfarve2 7 2 4 3" xfId="14801"/>
    <cellStyle name="40 % - Markeringsfarve2 7 2 4 4" xfId="26159"/>
    <cellStyle name="40 % - Markeringsfarve2 7 2 5" xfId="5656"/>
    <cellStyle name="40 % - Markeringsfarve2 7 2 5 2" xfId="16464"/>
    <cellStyle name="40 % - Markeringsfarve2 7 2 5 3" xfId="27838"/>
    <cellStyle name="40 % - Markeringsfarve2 7 2 6" xfId="10643"/>
    <cellStyle name="40 % - Markeringsfarve2 7 2 6 2" xfId="21450"/>
    <cellStyle name="40 % - Markeringsfarve2 7 2 6 3" xfId="32824"/>
    <cellStyle name="40 % - Markeringsfarve2 7 2 7" xfId="11477"/>
    <cellStyle name="40 % - Markeringsfarve2 7 2 8" xfId="22283"/>
    <cellStyle name="40 % - Markeringsfarve2 7 2 9" xfId="22837"/>
    <cellStyle name="40 % - Markeringsfarve2 7 3" xfId="933"/>
    <cellStyle name="40 % - Markeringsfarve2 7 3 2" xfId="1767"/>
    <cellStyle name="40 % - Markeringsfarve2 7 3 2 2" xfId="3435"/>
    <cellStyle name="40 % - Markeringsfarve2 7 3 2 2 2" xfId="8423"/>
    <cellStyle name="40 % - Markeringsfarve2 7 3 2 2 2 2" xfId="19230"/>
    <cellStyle name="40 % - Markeringsfarve2 7 3 2 2 2 3" xfId="30604"/>
    <cellStyle name="40 % - Markeringsfarve2 7 3 2 2 3" xfId="14245"/>
    <cellStyle name="40 % - Markeringsfarve2 7 3 2 2 4" xfId="25603"/>
    <cellStyle name="40 % - Markeringsfarve2 7 3 2 3" xfId="5099"/>
    <cellStyle name="40 % - Markeringsfarve2 7 3 2 3 2" xfId="10084"/>
    <cellStyle name="40 % - Markeringsfarve2 7 3 2 3 2 2" xfId="20891"/>
    <cellStyle name="40 % - Markeringsfarve2 7 3 2 3 2 3" xfId="32265"/>
    <cellStyle name="40 % - Markeringsfarve2 7 3 2 3 3" xfId="15906"/>
    <cellStyle name="40 % - Markeringsfarve2 7 3 2 3 4" xfId="27264"/>
    <cellStyle name="40 % - Markeringsfarve2 7 3 2 4" xfId="6761"/>
    <cellStyle name="40 % - Markeringsfarve2 7 3 2 4 2" xfId="17569"/>
    <cellStyle name="40 % - Markeringsfarve2 7 3 2 4 3" xfId="28943"/>
    <cellStyle name="40 % - Markeringsfarve2 7 3 2 5" xfId="12584"/>
    <cellStyle name="40 % - Markeringsfarve2 7 3 2 6" xfId="23942"/>
    <cellStyle name="40 % - Markeringsfarve2 7 3 3" xfId="2604"/>
    <cellStyle name="40 % - Markeringsfarve2 7 3 3 2" xfId="7592"/>
    <cellStyle name="40 % - Markeringsfarve2 7 3 3 2 2" xfId="18399"/>
    <cellStyle name="40 % - Markeringsfarve2 7 3 3 2 3" xfId="29773"/>
    <cellStyle name="40 % - Markeringsfarve2 7 3 3 3" xfId="13414"/>
    <cellStyle name="40 % - Markeringsfarve2 7 3 3 4" xfId="24772"/>
    <cellStyle name="40 % - Markeringsfarve2 7 3 4" xfId="4268"/>
    <cellStyle name="40 % - Markeringsfarve2 7 3 4 2" xfId="9253"/>
    <cellStyle name="40 % - Markeringsfarve2 7 3 4 2 2" xfId="20060"/>
    <cellStyle name="40 % - Markeringsfarve2 7 3 4 2 3" xfId="31434"/>
    <cellStyle name="40 % - Markeringsfarve2 7 3 4 3" xfId="15075"/>
    <cellStyle name="40 % - Markeringsfarve2 7 3 4 4" xfId="26433"/>
    <cellStyle name="40 % - Markeringsfarve2 7 3 5" xfId="5930"/>
    <cellStyle name="40 % - Markeringsfarve2 7 3 5 2" xfId="16738"/>
    <cellStyle name="40 % - Markeringsfarve2 7 3 5 3" xfId="28112"/>
    <cellStyle name="40 % - Markeringsfarve2 7 3 6" xfId="10917"/>
    <cellStyle name="40 % - Markeringsfarve2 7 3 6 2" xfId="21724"/>
    <cellStyle name="40 % - Markeringsfarve2 7 3 6 3" xfId="33098"/>
    <cellStyle name="40 % - Markeringsfarve2 7 3 7" xfId="11752"/>
    <cellStyle name="40 % - Markeringsfarve2 7 3 8" xfId="23111"/>
    <cellStyle name="40 % - Markeringsfarve2 7 4" xfId="1214"/>
    <cellStyle name="40 % - Markeringsfarve2 7 4 2" xfId="2882"/>
    <cellStyle name="40 % - Markeringsfarve2 7 4 2 2" xfId="7870"/>
    <cellStyle name="40 % - Markeringsfarve2 7 4 2 2 2" xfId="18677"/>
    <cellStyle name="40 % - Markeringsfarve2 7 4 2 2 3" xfId="30051"/>
    <cellStyle name="40 % - Markeringsfarve2 7 4 2 3" xfId="13692"/>
    <cellStyle name="40 % - Markeringsfarve2 7 4 2 4" xfId="25050"/>
    <cellStyle name="40 % - Markeringsfarve2 7 4 3" xfId="4546"/>
    <cellStyle name="40 % - Markeringsfarve2 7 4 3 2" xfId="9531"/>
    <cellStyle name="40 % - Markeringsfarve2 7 4 3 2 2" xfId="20338"/>
    <cellStyle name="40 % - Markeringsfarve2 7 4 3 2 3" xfId="31712"/>
    <cellStyle name="40 % - Markeringsfarve2 7 4 3 3" xfId="15353"/>
    <cellStyle name="40 % - Markeringsfarve2 7 4 3 4" xfId="26711"/>
    <cellStyle name="40 % - Markeringsfarve2 7 4 4" xfId="6208"/>
    <cellStyle name="40 % - Markeringsfarve2 7 4 4 2" xfId="17016"/>
    <cellStyle name="40 % - Markeringsfarve2 7 4 4 3" xfId="28390"/>
    <cellStyle name="40 % - Markeringsfarve2 7 4 5" xfId="12031"/>
    <cellStyle name="40 % - Markeringsfarve2 7 4 6" xfId="23389"/>
    <cellStyle name="40 % - Markeringsfarve2 7 5" xfId="2052"/>
    <cellStyle name="40 % - Markeringsfarve2 7 5 2" xfId="7040"/>
    <cellStyle name="40 % - Markeringsfarve2 7 5 2 2" xfId="17848"/>
    <cellStyle name="40 % - Markeringsfarve2 7 5 2 3" xfId="29222"/>
    <cellStyle name="40 % - Markeringsfarve2 7 5 3" xfId="12863"/>
    <cellStyle name="40 % - Markeringsfarve2 7 5 4" xfId="24221"/>
    <cellStyle name="40 % - Markeringsfarve2 7 6" xfId="3717"/>
    <cellStyle name="40 % - Markeringsfarve2 7 6 2" xfId="8702"/>
    <cellStyle name="40 % - Markeringsfarve2 7 6 2 2" xfId="19509"/>
    <cellStyle name="40 % - Markeringsfarve2 7 6 2 3" xfId="30883"/>
    <cellStyle name="40 % - Markeringsfarve2 7 6 3" xfId="14524"/>
    <cellStyle name="40 % - Markeringsfarve2 7 6 4" xfId="25882"/>
    <cellStyle name="40 % - Markeringsfarve2 7 7" xfId="5378"/>
    <cellStyle name="40 % - Markeringsfarve2 7 7 2" xfId="16187"/>
    <cellStyle name="40 % - Markeringsfarve2 7 7 3" xfId="27561"/>
    <cellStyle name="40 % - Markeringsfarve2 7 8" xfId="10363"/>
    <cellStyle name="40 % - Markeringsfarve2 7 8 2" xfId="21170"/>
    <cellStyle name="40 % - Markeringsfarve2 7 8 3" xfId="32544"/>
    <cellStyle name="40 % - Markeringsfarve2 7 9" xfId="11197"/>
    <cellStyle name="40 % - Markeringsfarve2 8" xfId="438"/>
    <cellStyle name="40 % - Markeringsfarve2 8 2" xfId="1275"/>
    <cellStyle name="40 % - Markeringsfarve2 8 2 2" xfId="2943"/>
    <cellStyle name="40 % - Markeringsfarve2 8 2 2 2" xfId="7931"/>
    <cellStyle name="40 % - Markeringsfarve2 8 2 2 2 2" xfId="18738"/>
    <cellStyle name="40 % - Markeringsfarve2 8 2 2 2 3" xfId="30112"/>
    <cellStyle name="40 % - Markeringsfarve2 8 2 2 3" xfId="13753"/>
    <cellStyle name="40 % - Markeringsfarve2 8 2 2 4" xfId="25111"/>
    <cellStyle name="40 % - Markeringsfarve2 8 2 3" xfId="4607"/>
    <cellStyle name="40 % - Markeringsfarve2 8 2 3 2" xfId="9592"/>
    <cellStyle name="40 % - Markeringsfarve2 8 2 3 2 2" xfId="20399"/>
    <cellStyle name="40 % - Markeringsfarve2 8 2 3 2 3" xfId="31773"/>
    <cellStyle name="40 % - Markeringsfarve2 8 2 3 3" xfId="15414"/>
    <cellStyle name="40 % - Markeringsfarve2 8 2 3 4" xfId="26772"/>
    <cellStyle name="40 % - Markeringsfarve2 8 2 4" xfId="6269"/>
    <cellStyle name="40 % - Markeringsfarve2 8 2 4 2" xfId="17077"/>
    <cellStyle name="40 % - Markeringsfarve2 8 2 4 3" xfId="28451"/>
    <cellStyle name="40 % - Markeringsfarve2 8 2 5" xfId="12092"/>
    <cellStyle name="40 % - Markeringsfarve2 8 2 6" xfId="23450"/>
    <cellStyle name="40 % - Markeringsfarve2 8 3" xfId="2114"/>
    <cellStyle name="40 % - Markeringsfarve2 8 3 2" xfId="7102"/>
    <cellStyle name="40 % - Markeringsfarve2 8 3 2 2" xfId="17909"/>
    <cellStyle name="40 % - Markeringsfarve2 8 3 2 3" xfId="29283"/>
    <cellStyle name="40 % - Markeringsfarve2 8 3 3" xfId="12924"/>
    <cellStyle name="40 % - Markeringsfarve2 8 3 4" xfId="24282"/>
    <cellStyle name="40 % - Markeringsfarve2 8 4" xfId="3778"/>
    <cellStyle name="40 % - Markeringsfarve2 8 4 2" xfId="8763"/>
    <cellStyle name="40 % - Markeringsfarve2 8 4 2 2" xfId="19570"/>
    <cellStyle name="40 % - Markeringsfarve2 8 4 2 3" xfId="30944"/>
    <cellStyle name="40 % - Markeringsfarve2 8 4 3" xfId="14585"/>
    <cellStyle name="40 % - Markeringsfarve2 8 4 4" xfId="25943"/>
    <cellStyle name="40 % - Markeringsfarve2 8 5" xfId="5440"/>
    <cellStyle name="40 % - Markeringsfarve2 8 5 2" xfId="16248"/>
    <cellStyle name="40 % - Markeringsfarve2 8 5 3" xfId="27622"/>
    <cellStyle name="40 % - Markeringsfarve2 8 6" xfId="10461"/>
    <cellStyle name="40 % - Markeringsfarve2 8 6 2" xfId="21268"/>
    <cellStyle name="40 % - Markeringsfarve2 8 6 3" xfId="32642"/>
    <cellStyle name="40 % - Markeringsfarve2 8 7" xfId="11259"/>
    <cellStyle name="40 % - Markeringsfarve2 8 8" xfId="22065"/>
    <cellStyle name="40 % - Markeringsfarve2 8 9" xfId="22619"/>
    <cellStyle name="40 % - Markeringsfarve2 9" xfId="715"/>
    <cellStyle name="40 % - Markeringsfarve2 9 2" xfId="1549"/>
    <cellStyle name="40 % - Markeringsfarve2 9 2 2" xfId="3217"/>
    <cellStyle name="40 % - Markeringsfarve2 9 2 2 2" xfId="8205"/>
    <cellStyle name="40 % - Markeringsfarve2 9 2 2 2 2" xfId="19012"/>
    <cellStyle name="40 % - Markeringsfarve2 9 2 2 2 3" xfId="30386"/>
    <cellStyle name="40 % - Markeringsfarve2 9 2 2 3" xfId="14027"/>
    <cellStyle name="40 % - Markeringsfarve2 9 2 2 4" xfId="25385"/>
    <cellStyle name="40 % - Markeringsfarve2 9 2 3" xfId="4881"/>
    <cellStyle name="40 % - Markeringsfarve2 9 2 3 2" xfId="9866"/>
    <cellStyle name="40 % - Markeringsfarve2 9 2 3 2 2" xfId="20673"/>
    <cellStyle name="40 % - Markeringsfarve2 9 2 3 2 3" xfId="32047"/>
    <cellStyle name="40 % - Markeringsfarve2 9 2 3 3" xfId="15688"/>
    <cellStyle name="40 % - Markeringsfarve2 9 2 3 4" xfId="27046"/>
    <cellStyle name="40 % - Markeringsfarve2 9 2 4" xfId="6543"/>
    <cellStyle name="40 % - Markeringsfarve2 9 2 4 2" xfId="17351"/>
    <cellStyle name="40 % - Markeringsfarve2 9 2 4 3" xfId="28725"/>
    <cellStyle name="40 % - Markeringsfarve2 9 2 5" xfId="12366"/>
    <cellStyle name="40 % - Markeringsfarve2 9 2 6" xfId="23724"/>
    <cellStyle name="40 % - Markeringsfarve2 9 3" xfId="2386"/>
    <cellStyle name="40 % - Markeringsfarve2 9 3 2" xfId="7374"/>
    <cellStyle name="40 % - Markeringsfarve2 9 3 2 2" xfId="18181"/>
    <cellStyle name="40 % - Markeringsfarve2 9 3 2 3" xfId="29555"/>
    <cellStyle name="40 % - Markeringsfarve2 9 3 3" xfId="13196"/>
    <cellStyle name="40 % - Markeringsfarve2 9 3 4" xfId="24554"/>
    <cellStyle name="40 % - Markeringsfarve2 9 4" xfId="4050"/>
    <cellStyle name="40 % - Markeringsfarve2 9 4 2" xfId="9035"/>
    <cellStyle name="40 % - Markeringsfarve2 9 4 2 2" xfId="19842"/>
    <cellStyle name="40 % - Markeringsfarve2 9 4 2 3" xfId="31216"/>
    <cellStyle name="40 % - Markeringsfarve2 9 4 3" xfId="14857"/>
    <cellStyle name="40 % - Markeringsfarve2 9 4 4" xfId="26215"/>
    <cellStyle name="40 % - Markeringsfarve2 9 5" xfId="5712"/>
    <cellStyle name="40 % - Markeringsfarve2 9 5 2" xfId="16520"/>
    <cellStyle name="40 % - Markeringsfarve2 9 5 3" xfId="27894"/>
    <cellStyle name="40 % - Markeringsfarve2 9 6" xfId="10699"/>
    <cellStyle name="40 % - Markeringsfarve2 9 6 2" xfId="21506"/>
    <cellStyle name="40 % - Markeringsfarve2 9 6 3" xfId="32880"/>
    <cellStyle name="40 % - Markeringsfarve2 9 7" xfId="11534"/>
    <cellStyle name="40 % - Markeringsfarve2 9 8" xfId="22893"/>
    <cellStyle name="40 % - Markeringsfarve3 10" xfId="1833"/>
    <cellStyle name="40 % - Markeringsfarve3 10 2" xfId="6824"/>
    <cellStyle name="40 % - Markeringsfarve3 10 2 2" xfId="17632"/>
    <cellStyle name="40 % - Markeringsfarve3 10 2 3" xfId="29006"/>
    <cellStyle name="40 % - Markeringsfarve3 10 3" xfId="12647"/>
    <cellStyle name="40 % - Markeringsfarve3 10 4" xfId="24005"/>
    <cellStyle name="40 % - Markeringsfarve3 11" xfId="3501"/>
    <cellStyle name="40 % - Markeringsfarve3 11 2" xfId="8486"/>
    <cellStyle name="40 % - Markeringsfarve3 11 2 2" xfId="19293"/>
    <cellStyle name="40 % - Markeringsfarve3 11 2 3" xfId="30667"/>
    <cellStyle name="40 % - Markeringsfarve3 11 3" xfId="14308"/>
    <cellStyle name="40 % - Markeringsfarve3 11 4" xfId="25666"/>
    <cellStyle name="40 % - Markeringsfarve3 12" xfId="5162"/>
    <cellStyle name="40 % - Markeringsfarve3 12 2" xfId="15971"/>
    <cellStyle name="40 % - Markeringsfarve3 12 3" xfId="27345"/>
    <cellStyle name="40 % - Markeringsfarve3 13" xfId="10147"/>
    <cellStyle name="40 % - Markeringsfarve3 13 2" xfId="20954"/>
    <cellStyle name="40 % - Markeringsfarve3 13 3" xfId="32328"/>
    <cellStyle name="40 % - Markeringsfarve3 14" xfId="10981"/>
    <cellStyle name="40 % - Markeringsfarve3 15" xfId="21788"/>
    <cellStyle name="40 % - Markeringsfarve3 16" xfId="22341"/>
    <cellStyle name="40 % - Markeringsfarve3 17" xfId="33161"/>
    <cellStyle name="40 % - Markeringsfarve3 17 2" xfId="34064"/>
    <cellStyle name="40 % - Markeringsfarve3 18" xfId="33468"/>
    <cellStyle name="40 % - Markeringsfarve3 18 2" xfId="34021"/>
    <cellStyle name="40 % - Markeringsfarve3 19" xfId="33739"/>
    <cellStyle name="40 % - Markeringsfarve3 2" xfId="56"/>
    <cellStyle name="40 % - Markeringsfarve3 2 10" xfId="1845"/>
    <cellStyle name="40 % - Markeringsfarve3 2 10 2" xfId="6836"/>
    <cellStyle name="40 % - Markeringsfarve3 2 10 2 2" xfId="17644"/>
    <cellStyle name="40 % - Markeringsfarve3 2 10 2 3" xfId="29018"/>
    <cellStyle name="40 % - Markeringsfarve3 2 10 3" xfId="12659"/>
    <cellStyle name="40 % - Markeringsfarve3 2 10 4" xfId="24017"/>
    <cellStyle name="40 % - Markeringsfarve3 2 11" xfId="3513"/>
    <cellStyle name="40 % - Markeringsfarve3 2 11 2" xfId="8498"/>
    <cellStyle name="40 % - Markeringsfarve3 2 11 2 2" xfId="19305"/>
    <cellStyle name="40 % - Markeringsfarve3 2 11 2 3" xfId="30679"/>
    <cellStyle name="40 % - Markeringsfarve3 2 11 3" xfId="14320"/>
    <cellStyle name="40 % - Markeringsfarve3 2 11 4" xfId="25678"/>
    <cellStyle name="40 % - Markeringsfarve3 2 12" xfId="5174"/>
    <cellStyle name="40 % - Markeringsfarve3 2 12 2" xfId="15983"/>
    <cellStyle name="40 % - Markeringsfarve3 2 12 3" xfId="27357"/>
    <cellStyle name="40 % - Markeringsfarve3 2 13" xfId="10159"/>
    <cellStyle name="40 % - Markeringsfarve3 2 13 2" xfId="20966"/>
    <cellStyle name="40 % - Markeringsfarve3 2 13 3" xfId="32340"/>
    <cellStyle name="40 % - Markeringsfarve3 2 14" xfId="10993"/>
    <cellStyle name="40 % - Markeringsfarve3 2 15" xfId="21800"/>
    <cellStyle name="40 % - Markeringsfarve3 2 16" xfId="22353"/>
    <cellStyle name="40 % - Markeringsfarve3 2 17" xfId="33173"/>
    <cellStyle name="40 % - Markeringsfarve3 2 18" xfId="33438"/>
    <cellStyle name="40 % - Markeringsfarve3 2 19" xfId="33709"/>
    <cellStyle name="40 % - Markeringsfarve3 2 2" xfId="81"/>
    <cellStyle name="40 % - Markeringsfarve3 2 2 10" xfId="3532"/>
    <cellStyle name="40 % - Markeringsfarve3 2 2 10 2" xfId="8517"/>
    <cellStyle name="40 % - Markeringsfarve3 2 2 10 2 2" xfId="19324"/>
    <cellStyle name="40 % - Markeringsfarve3 2 2 10 2 3" xfId="30698"/>
    <cellStyle name="40 % - Markeringsfarve3 2 2 10 3" xfId="14339"/>
    <cellStyle name="40 % - Markeringsfarve3 2 2 10 4" xfId="25697"/>
    <cellStyle name="40 % - Markeringsfarve3 2 2 11" xfId="5193"/>
    <cellStyle name="40 % - Markeringsfarve3 2 2 11 2" xfId="16002"/>
    <cellStyle name="40 % - Markeringsfarve3 2 2 11 3" xfId="27376"/>
    <cellStyle name="40 % - Markeringsfarve3 2 2 12" xfId="10177"/>
    <cellStyle name="40 % - Markeringsfarve3 2 2 12 2" xfId="20984"/>
    <cellStyle name="40 % - Markeringsfarve3 2 2 12 3" xfId="32358"/>
    <cellStyle name="40 % - Markeringsfarve3 2 2 13" xfId="11011"/>
    <cellStyle name="40 % - Markeringsfarve3 2 2 14" xfId="21818"/>
    <cellStyle name="40 % - Markeringsfarve3 2 2 15" xfId="22371"/>
    <cellStyle name="40 % - Markeringsfarve3 2 2 16" xfId="33191"/>
    <cellStyle name="40 % - Markeringsfarve3 2 2 17" xfId="33460"/>
    <cellStyle name="40 % - Markeringsfarve3 2 2 18" xfId="33731"/>
    <cellStyle name="40 % - Markeringsfarve3 2 2 2" xfId="149"/>
    <cellStyle name="40 % - Markeringsfarve3 2 2 2 10" xfId="21872"/>
    <cellStyle name="40 % - Markeringsfarve3 2 2 2 11" xfId="22425"/>
    <cellStyle name="40 % - Markeringsfarve3 2 2 2 12" xfId="33245"/>
    <cellStyle name="40 % - Markeringsfarve3 2 2 2 13" xfId="33520"/>
    <cellStyle name="40 % - Markeringsfarve3 2 2 2 14" xfId="33791"/>
    <cellStyle name="40 % - Markeringsfarve3 2 2 2 2" xfId="524"/>
    <cellStyle name="40 % - Markeringsfarve3 2 2 2 2 2" xfId="1361"/>
    <cellStyle name="40 % - Markeringsfarve3 2 2 2 2 2 2" xfId="3029"/>
    <cellStyle name="40 % - Markeringsfarve3 2 2 2 2 2 2 2" xfId="8017"/>
    <cellStyle name="40 % - Markeringsfarve3 2 2 2 2 2 2 2 2" xfId="18824"/>
    <cellStyle name="40 % - Markeringsfarve3 2 2 2 2 2 2 2 3" xfId="30198"/>
    <cellStyle name="40 % - Markeringsfarve3 2 2 2 2 2 2 3" xfId="13839"/>
    <cellStyle name="40 % - Markeringsfarve3 2 2 2 2 2 2 4" xfId="25197"/>
    <cellStyle name="40 % - Markeringsfarve3 2 2 2 2 2 3" xfId="4693"/>
    <cellStyle name="40 % - Markeringsfarve3 2 2 2 2 2 3 2" xfId="9678"/>
    <cellStyle name="40 % - Markeringsfarve3 2 2 2 2 2 3 2 2" xfId="20485"/>
    <cellStyle name="40 % - Markeringsfarve3 2 2 2 2 2 3 2 3" xfId="31859"/>
    <cellStyle name="40 % - Markeringsfarve3 2 2 2 2 2 3 3" xfId="15500"/>
    <cellStyle name="40 % - Markeringsfarve3 2 2 2 2 2 3 4" xfId="26858"/>
    <cellStyle name="40 % - Markeringsfarve3 2 2 2 2 2 4" xfId="6355"/>
    <cellStyle name="40 % - Markeringsfarve3 2 2 2 2 2 4 2" xfId="17163"/>
    <cellStyle name="40 % - Markeringsfarve3 2 2 2 2 2 4 3" xfId="28537"/>
    <cellStyle name="40 % - Markeringsfarve3 2 2 2 2 2 5" xfId="12178"/>
    <cellStyle name="40 % - Markeringsfarve3 2 2 2 2 2 6" xfId="23536"/>
    <cellStyle name="40 % - Markeringsfarve3 2 2 2 2 3" xfId="2198"/>
    <cellStyle name="40 % - Markeringsfarve3 2 2 2 2 3 2" xfId="7186"/>
    <cellStyle name="40 % - Markeringsfarve3 2 2 2 2 3 2 2" xfId="17993"/>
    <cellStyle name="40 % - Markeringsfarve3 2 2 2 2 3 2 3" xfId="29367"/>
    <cellStyle name="40 % - Markeringsfarve3 2 2 2 2 3 3" xfId="13008"/>
    <cellStyle name="40 % - Markeringsfarve3 2 2 2 2 3 4" xfId="24366"/>
    <cellStyle name="40 % - Markeringsfarve3 2 2 2 2 4" xfId="3862"/>
    <cellStyle name="40 % - Markeringsfarve3 2 2 2 2 4 2" xfId="8847"/>
    <cellStyle name="40 % - Markeringsfarve3 2 2 2 2 4 2 2" xfId="19654"/>
    <cellStyle name="40 % - Markeringsfarve3 2 2 2 2 4 2 3" xfId="31028"/>
    <cellStyle name="40 % - Markeringsfarve3 2 2 2 2 4 3" xfId="14669"/>
    <cellStyle name="40 % - Markeringsfarve3 2 2 2 2 4 4" xfId="26027"/>
    <cellStyle name="40 % - Markeringsfarve3 2 2 2 2 5" xfId="5524"/>
    <cellStyle name="40 % - Markeringsfarve3 2 2 2 2 5 2" xfId="16332"/>
    <cellStyle name="40 % - Markeringsfarve3 2 2 2 2 5 3" xfId="27706"/>
    <cellStyle name="40 % - Markeringsfarve3 2 2 2 2 6" xfId="10511"/>
    <cellStyle name="40 % - Markeringsfarve3 2 2 2 2 6 2" xfId="21318"/>
    <cellStyle name="40 % - Markeringsfarve3 2 2 2 2 6 3" xfId="32692"/>
    <cellStyle name="40 % - Markeringsfarve3 2 2 2 2 7" xfId="11345"/>
    <cellStyle name="40 % - Markeringsfarve3 2 2 2 2 8" xfId="22151"/>
    <cellStyle name="40 % - Markeringsfarve3 2 2 2 2 9" xfId="22705"/>
    <cellStyle name="40 % - Markeringsfarve3 2 2 2 3" xfId="801"/>
    <cellStyle name="40 % - Markeringsfarve3 2 2 2 3 2" xfId="1635"/>
    <cellStyle name="40 % - Markeringsfarve3 2 2 2 3 2 2" xfId="3303"/>
    <cellStyle name="40 % - Markeringsfarve3 2 2 2 3 2 2 2" xfId="8291"/>
    <cellStyle name="40 % - Markeringsfarve3 2 2 2 3 2 2 2 2" xfId="19098"/>
    <cellStyle name="40 % - Markeringsfarve3 2 2 2 3 2 2 2 3" xfId="30472"/>
    <cellStyle name="40 % - Markeringsfarve3 2 2 2 3 2 2 3" xfId="14113"/>
    <cellStyle name="40 % - Markeringsfarve3 2 2 2 3 2 2 4" xfId="25471"/>
    <cellStyle name="40 % - Markeringsfarve3 2 2 2 3 2 3" xfId="4967"/>
    <cellStyle name="40 % - Markeringsfarve3 2 2 2 3 2 3 2" xfId="9952"/>
    <cellStyle name="40 % - Markeringsfarve3 2 2 2 3 2 3 2 2" xfId="20759"/>
    <cellStyle name="40 % - Markeringsfarve3 2 2 2 3 2 3 2 3" xfId="32133"/>
    <cellStyle name="40 % - Markeringsfarve3 2 2 2 3 2 3 3" xfId="15774"/>
    <cellStyle name="40 % - Markeringsfarve3 2 2 2 3 2 3 4" xfId="27132"/>
    <cellStyle name="40 % - Markeringsfarve3 2 2 2 3 2 4" xfId="6629"/>
    <cellStyle name="40 % - Markeringsfarve3 2 2 2 3 2 4 2" xfId="17437"/>
    <cellStyle name="40 % - Markeringsfarve3 2 2 2 3 2 4 3" xfId="28811"/>
    <cellStyle name="40 % - Markeringsfarve3 2 2 2 3 2 5" xfId="12452"/>
    <cellStyle name="40 % - Markeringsfarve3 2 2 2 3 2 6" xfId="23810"/>
    <cellStyle name="40 % - Markeringsfarve3 2 2 2 3 3" xfId="2472"/>
    <cellStyle name="40 % - Markeringsfarve3 2 2 2 3 3 2" xfId="7460"/>
    <cellStyle name="40 % - Markeringsfarve3 2 2 2 3 3 2 2" xfId="18267"/>
    <cellStyle name="40 % - Markeringsfarve3 2 2 2 3 3 2 3" xfId="29641"/>
    <cellStyle name="40 % - Markeringsfarve3 2 2 2 3 3 3" xfId="13282"/>
    <cellStyle name="40 % - Markeringsfarve3 2 2 2 3 3 4" xfId="24640"/>
    <cellStyle name="40 % - Markeringsfarve3 2 2 2 3 4" xfId="4136"/>
    <cellStyle name="40 % - Markeringsfarve3 2 2 2 3 4 2" xfId="9121"/>
    <cellStyle name="40 % - Markeringsfarve3 2 2 2 3 4 2 2" xfId="19928"/>
    <cellStyle name="40 % - Markeringsfarve3 2 2 2 3 4 2 3" xfId="31302"/>
    <cellStyle name="40 % - Markeringsfarve3 2 2 2 3 4 3" xfId="14943"/>
    <cellStyle name="40 % - Markeringsfarve3 2 2 2 3 4 4" xfId="26301"/>
    <cellStyle name="40 % - Markeringsfarve3 2 2 2 3 5" xfId="5798"/>
    <cellStyle name="40 % - Markeringsfarve3 2 2 2 3 5 2" xfId="16606"/>
    <cellStyle name="40 % - Markeringsfarve3 2 2 2 3 5 3" xfId="27980"/>
    <cellStyle name="40 % - Markeringsfarve3 2 2 2 3 6" xfId="10785"/>
    <cellStyle name="40 % - Markeringsfarve3 2 2 2 3 6 2" xfId="21592"/>
    <cellStyle name="40 % - Markeringsfarve3 2 2 2 3 6 3" xfId="32966"/>
    <cellStyle name="40 % - Markeringsfarve3 2 2 2 3 7" xfId="11620"/>
    <cellStyle name="40 % - Markeringsfarve3 2 2 2 3 8" xfId="22979"/>
    <cellStyle name="40 % - Markeringsfarve3 2 2 2 4" xfId="1082"/>
    <cellStyle name="40 % - Markeringsfarve3 2 2 2 4 2" xfId="2750"/>
    <cellStyle name="40 % - Markeringsfarve3 2 2 2 4 2 2" xfId="7738"/>
    <cellStyle name="40 % - Markeringsfarve3 2 2 2 4 2 2 2" xfId="18545"/>
    <cellStyle name="40 % - Markeringsfarve3 2 2 2 4 2 2 3" xfId="29919"/>
    <cellStyle name="40 % - Markeringsfarve3 2 2 2 4 2 3" xfId="13560"/>
    <cellStyle name="40 % - Markeringsfarve3 2 2 2 4 2 4" xfId="24918"/>
    <cellStyle name="40 % - Markeringsfarve3 2 2 2 4 3" xfId="4414"/>
    <cellStyle name="40 % - Markeringsfarve3 2 2 2 4 3 2" xfId="9399"/>
    <cellStyle name="40 % - Markeringsfarve3 2 2 2 4 3 2 2" xfId="20206"/>
    <cellStyle name="40 % - Markeringsfarve3 2 2 2 4 3 2 3" xfId="31580"/>
    <cellStyle name="40 % - Markeringsfarve3 2 2 2 4 3 3" xfId="15221"/>
    <cellStyle name="40 % - Markeringsfarve3 2 2 2 4 3 4" xfId="26579"/>
    <cellStyle name="40 % - Markeringsfarve3 2 2 2 4 4" xfId="6076"/>
    <cellStyle name="40 % - Markeringsfarve3 2 2 2 4 4 2" xfId="16884"/>
    <cellStyle name="40 % - Markeringsfarve3 2 2 2 4 4 3" xfId="28258"/>
    <cellStyle name="40 % - Markeringsfarve3 2 2 2 4 5" xfId="11899"/>
    <cellStyle name="40 % - Markeringsfarve3 2 2 2 4 6" xfId="23257"/>
    <cellStyle name="40 % - Markeringsfarve3 2 2 2 5" xfId="1920"/>
    <cellStyle name="40 % - Markeringsfarve3 2 2 2 5 2" xfId="6908"/>
    <cellStyle name="40 % - Markeringsfarve3 2 2 2 5 2 2" xfId="17716"/>
    <cellStyle name="40 % - Markeringsfarve3 2 2 2 5 2 3" xfId="29090"/>
    <cellStyle name="40 % - Markeringsfarve3 2 2 2 5 3" xfId="12731"/>
    <cellStyle name="40 % - Markeringsfarve3 2 2 2 5 4" xfId="24089"/>
    <cellStyle name="40 % - Markeringsfarve3 2 2 2 6" xfId="3585"/>
    <cellStyle name="40 % - Markeringsfarve3 2 2 2 6 2" xfId="8570"/>
    <cellStyle name="40 % - Markeringsfarve3 2 2 2 6 2 2" xfId="19377"/>
    <cellStyle name="40 % - Markeringsfarve3 2 2 2 6 2 3" xfId="30751"/>
    <cellStyle name="40 % - Markeringsfarve3 2 2 2 6 3" xfId="14392"/>
    <cellStyle name="40 % - Markeringsfarve3 2 2 2 6 4" xfId="25750"/>
    <cellStyle name="40 % - Markeringsfarve3 2 2 2 7" xfId="5246"/>
    <cellStyle name="40 % - Markeringsfarve3 2 2 2 7 2" xfId="16055"/>
    <cellStyle name="40 % - Markeringsfarve3 2 2 2 7 3" xfId="27429"/>
    <cellStyle name="40 % - Markeringsfarve3 2 2 2 8" xfId="10231"/>
    <cellStyle name="40 % - Markeringsfarve3 2 2 2 8 2" xfId="21038"/>
    <cellStyle name="40 % - Markeringsfarve3 2 2 2 8 3" xfId="32412"/>
    <cellStyle name="40 % - Markeringsfarve3 2 2 2 9" xfId="11065"/>
    <cellStyle name="40 % - Markeringsfarve3 2 2 3" xfId="204"/>
    <cellStyle name="40 % - Markeringsfarve3 2 2 3 10" xfId="21926"/>
    <cellStyle name="40 % - Markeringsfarve3 2 2 3 11" xfId="22479"/>
    <cellStyle name="40 % - Markeringsfarve3 2 2 3 12" xfId="33299"/>
    <cellStyle name="40 % - Markeringsfarve3 2 2 3 13" xfId="33574"/>
    <cellStyle name="40 % - Markeringsfarve3 2 2 3 14" xfId="33845"/>
    <cellStyle name="40 % - Markeringsfarve3 2 2 3 2" xfId="578"/>
    <cellStyle name="40 % - Markeringsfarve3 2 2 3 2 2" xfId="1415"/>
    <cellStyle name="40 % - Markeringsfarve3 2 2 3 2 2 2" xfId="3083"/>
    <cellStyle name="40 % - Markeringsfarve3 2 2 3 2 2 2 2" xfId="8071"/>
    <cellStyle name="40 % - Markeringsfarve3 2 2 3 2 2 2 2 2" xfId="18878"/>
    <cellStyle name="40 % - Markeringsfarve3 2 2 3 2 2 2 2 3" xfId="30252"/>
    <cellStyle name="40 % - Markeringsfarve3 2 2 3 2 2 2 3" xfId="13893"/>
    <cellStyle name="40 % - Markeringsfarve3 2 2 3 2 2 2 4" xfId="25251"/>
    <cellStyle name="40 % - Markeringsfarve3 2 2 3 2 2 3" xfId="4747"/>
    <cellStyle name="40 % - Markeringsfarve3 2 2 3 2 2 3 2" xfId="9732"/>
    <cellStyle name="40 % - Markeringsfarve3 2 2 3 2 2 3 2 2" xfId="20539"/>
    <cellStyle name="40 % - Markeringsfarve3 2 2 3 2 2 3 2 3" xfId="31913"/>
    <cellStyle name="40 % - Markeringsfarve3 2 2 3 2 2 3 3" xfId="15554"/>
    <cellStyle name="40 % - Markeringsfarve3 2 2 3 2 2 3 4" xfId="26912"/>
    <cellStyle name="40 % - Markeringsfarve3 2 2 3 2 2 4" xfId="6409"/>
    <cellStyle name="40 % - Markeringsfarve3 2 2 3 2 2 4 2" xfId="17217"/>
    <cellStyle name="40 % - Markeringsfarve3 2 2 3 2 2 4 3" xfId="28591"/>
    <cellStyle name="40 % - Markeringsfarve3 2 2 3 2 2 5" xfId="12232"/>
    <cellStyle name="40 % - Markeringsfarve3 2 2 3 2 2 6" xfId="23590"/>
    <cellStyle name="40 % - Markeringsfarve3 2 2 3 2 3" xfId="2252"/>
    <cellStyle name="40 % - Markeringsfarve3 2 2 3 2 3 2" xfId="7240"/>
    <cellStyle name="40 % - Markeringsfarve3 2 2 3 2 3 2 2" xfId="18047"/>
    <cellStyle name="40 % - Markeringsfarve3 2 2 3 2 3 2 3" xfId="29421"/>
    <cellStyle name="40 % - Markeringsfarve3 2 2 3 2 3 3" xfId="13062"/>
    <cellStyle name="40 % - Markeringsfarve3 2 2 3 2 3 4" xfId="24420"/>
    <cellStyle name="40 % - Markeringsfarve3 2 2 3 2 4" xfId="3916"/>
    <cellStyle name="40 % - Markeringsfarve3 2 2 3 2 4 2" xfId="8901"/>
    <cellStyle name="40 % - Markeringsfarve3 2 2 3 2 4 2 2" xfId="19708"/>
    <cellStyle name="40 % - Markeringsfarve3 2 2 3 2 4 2 3" xfId="31082"/>
    <cellStyle name="40 % - Markeringsfarve3 2 2 3 2 4 3" xfId="14723"/>
    <cellStyle name="40 % - Markeringsfarve3 2 2 3 2 4 4" xfId="26081"/>
    <cellStyle name="40 % - Markeringsfarve3 2 2 3 2 5" xfId="5578"/>
    <cellStyle name="40 % - Markeringsfarve3 2 2 3 2 5 2" xfId="16386"/>
    <cellStyle name="40 % - Markeringsfarve3 2 2 3 2 5 3" xfId="27760"/>
    <cellStyle name="40 % - Markeringsfarve3 2 2 3 2 6" xfId="10565"/>
    <cellStyle name="40 % - Markeringsfarve3 2 2 3 2 6 2" xfId="21372"/>
    <cellStyle name="40 % - Markeringsfarve3 2 2 3 2 6 3" xfId="32746"/>
    <cellStyle name="40 % - Markeringsfarve3 2 2 3 2 7" xfId="11399"/>
    <cellStyle name="40 % - Markeringsfarve3 2 2 3 2 8" xfId="22205"/>
    <cellStyle name="40 % - Markeringsfarve3 2 2 3 2 9" xfId="22759"/>
    <cellStyle name="40 % - Markeringsfarve3 2 2 3 3" xfId="855"/>
    <cellStyle name="40 % - Markeringsfarve3 2 2 3 3 2" xfId="1689"/>
    <cellStyle name="40 % - Markeringsfarve3 2 2 3 3 2 2" xfId="3357"/>
    <cellStyle name="40 % - Markeringsfarve3 2 2 3 3 2 2 2" xfId="8345"/>
    <cellStyle name="40 % - Markeringsfarve3 2 2 3 3 2 2 2 2" xfId="19152"/>
    <cellStyle name="40 % - Markeringsfarve3 2 2 3 3 2 2 2 3" xfId="30526"/>
    <cellStyle name="40 % - Markeringsfarve3 2 2 3 3 2 2 3" xfId="14167"/>
    <cellStyle name="40 % - Markeringsfarve3 2 2 3 3 2 2 4" xfId="25525"/>
    <cellStyle name="40 % - Markeringsfarve3 2 2 3 3 2 3" xfId="5021"/>
    <cellStyle name="40 % - Markeringsfarve3 2 2 3 3 2 3 2" xfId="10006"/>
    <cellStyle name="40 % - Markeringsfarve3 2 2 3 3 2 3 2 2" xfId="20813"/>
    <cellStyle name="40 % - Markeringsfarve3 2 2 3 3 2 3 2 3" xfId="32187"/>
    <cellStyle name="40 % - Markeringsfarve3 2 2 3 3 2 3 3" xfId="15828"/>
    <cellStyle name="40 % - Markeringsfarve3 2 2 3 3 2 3 4" xfId="27186"/>
    <cellStyle name="40 % - Markeringsfarve3 2 2 3 3 2 4" xfId="6683"/>
    <cellStyle name="40 % - Markeringsfarve3 2 2 3 3 2 4 2" xfId="17491"/>
    <cellStyle name="40 % - Markeringsfarve3 2 2 3 3 2 4 3" xfId="28865"/>
    <cellStyle name="40 % - Markeringsfarve3 2 2 3 3 2 5" xfId="12506"/>
    <cellStyle name="40 % - Markeringsfarve3 2 2 3 3 2 6" xfId="23864"/>
    <cellStyle name="40 % - Markeringsfarve3 2 2 3 3 3" xfId="2526"/>
    <cellStyle name="40 % - Markeringsfarve3 2 2 3 3 3 2" xfId="7514"/>
    <cellStyle name="40 % - Markeringsfarve3 2 2 3 3 3 2 2" xfId="18321"/>
    <cellStyle name="40 % - Markeringsfarve3 2 2 3 3 3 2 3" xfId="29695"/>
    <cellStyle name="40 % - Markeringsfarve3 2 2 3 3 3 3" xfId="13336"/>
    <cellStyle name="40 % - Markeringsfarve3 2 2 3 3 3 4" xfId="24694"/>
    <cellStyle name="40 % - Markeringsfarve3 2 2 3 3 4" xfId="4190"/>
    <cellStyle name="40 % - Markeringsfarve3 2 2 3 3 4 2" xfId="9175"/>
    <cellStyle name="40 % - Markeringsfarve3 2 2 3 3 4 2 2" xfId="19982"/>
    <cellStyle name="40 % - Markeringsfarve3 2 2 3 3 4 2 3" xfId="31356"/>
    <cellStyle name="40 % - Markeringsfarve3 2 2 3 3 4 3" xfId="14997"/>
    <cellStyle name="40 % - Markeringsfarve3 2 2 3 3 4 4" xfId="26355"/>
    <cellStyle name="40 % - Markeringsfarve3 2 2 3 3 5" xfId="5852"/>
    <cellStyle name="40 % - Markeringsfarve3 2 2 3 3 5 2" xfId="16660"/>
    <cellStyle name="40 % - Markeringsfarve3 2 2 3 3 5 3" xfId="28034"/>
    <cellStyle name="40 % - Markeringsfarve3 2 2 3 3 6" xfId="10839"/>
    <cellStyle name="40 % - Markeringsfarve3 2 2 3 3 6 2" xfId="21646"/>
    <cellStyle name="40 % - Markeringsfarve3 2 2 3 3 6 3" xfId="33020"/>
    <cellStyle name="40 % - Markeringsfarve3 2 2 3 3 7" xfId="11674"/>
    <cellStyle name="40 % - Markeringsfarve3 2 2 3 3 8" xfId="23033"/>
    <cellStyle name="40 % - Markeringsfarve3 2 2 3 4" xfId="1136"/>
    <cellStyle name="40 % - Markeringsfarve3 2 2 3 4 2" xfId="2804"/>
    <cellStyle name="40 % - Markeringsfarve3 2 2 3 4 2 2" xfId="7792"/>
    <cellStyle name="40 % - Markeringsfarve3 2 2 3 4 2 2 2" xfId="18599"/>
    <cellStyle name="40 % - Markeringsfarve3 2 2 3 4 2 2 3" xfId="29973"/>
    <cellStyle name="40 % - Markeringsfarve3 2 2 3 4 2 3" xfId="13614"/>
    <cellStyle name="40 % - Markeringsfarve3 2 2 3 4 2 4" xfId="24972"/>
    <cellStyle name="40 % - Markeringsfarve3 2 2 3 4 3" xfId="4468"/>
    <cellStyle name="40 % - Markeringsfarve3 2 2 3 4 3 2" xfId="9453"/>
    <cellStyle name="40 % - Markeringsfarve3 2 2 3 4 3 2 2" xfId="20260"/>
    <cellStyle name="40 % - Markeringsfarve3 2 2 3 4 3 2 3" xfId="31634"/>
    <cellStyle name="40 % - Markeringsfarve3 2 2 3 4 3 3" xfId="15275"/>
    <cellStyle name="40 % - Markeringsfarve3 2 2 3 4 3 4" xfId="26633"/>
    <cellStyle name="40 % - Markeringsfarve3 2 2 3 4 4" xfId="6130"/>
    <cellStyle name="40 % - Markeringsfarve3 2 2 3 4 4 2" xfId="16938"/>
    <cellStyle name="40 % - Markeringsfarve3 2 2 3 4 4 3" xfId="28312"/>
    <cellStyle name="40 % - Markeringsfarve3 2 2 3 4 5" xfId="11953"/>
    <cellStyle name="40 % - Markeringsfarve3 2 2 3 4 6" xfId="23311"/>
    <cellStyle name="40 % - Markeringsfarve3 2 2 3 5" xfId="1974"/>
    <cellStyle name="40 % - Markeringsfarve3 2 2 3 5 2" xfId="6962"/>
    <cellStyle name="40 % - Markeringsfarve3 2 2 3 5 2 2" xfId="17770"/>
    <cellStyle name="40 % - Markeringsfarve3 2 2 3 5 2 3" xfId="29144"/>
    <cellStyle name="40 % - Markeringsfarve3 2 2 3 5 3" xfId="12785"/>
    <cellStyle name="40 % - Markeringsfarve3 2 2 3 5 4" xfId="24143"/>
    <cellStyle name="40 % - Markeringsfarve3 2 2 3 6" xfId="3639"/>
    <cellStyle name="40 % - Markeringsfarve3 2 2 3 6 2" xfId="8624"/>
    <cellStyle name="40 % - Markeringsfarve3 2 2 3 6 2 2" xfId="19431"/>
    <cellStyle name="40 % - Markeringsfarve3 2 2 3 6 2 3" xfId="30805"/>
    <cellStyle name="40 % - Markeringsfarve3 2 2 3 6 3" xfId="14446"/>
    <cellStyle name="40 % - Markeringsfarve3 2 2 3 6 4" xfId="25804"/>
    <cellStyle name="40 % - Markeringsfarve3 2 2 3 7" xfId="5300"/>
    <cellStyle name="40 % - Markeringsfarve3 2 2 3 7 2" xfId="16109"/>
    <cellStyle name="40 % - Markeringsfarve3 2 2 3 7 3" xfId="27483"/>
    <cellStyle name="40 % - Markeringsfarve3 2 2 3 8" xfId="10285"/>
    <cellStyle name="40 % - Markeringsfarve3 2 2 3 8 2" xfId="21092"/>
    <cellStyle name="40 % - Markeringsfarve3 2 2 3 8 3" xfId="32466"/>
    <cellStyle name="40 % - Markeringsfarve3 2 2 3 9" xfId="11119"/>
    <cellStyle name="40 % - Markeringsfarve3 2 2 4" xfId="259"/>
    <cellStyle name="40 % - Markeringsfarve3 2 2 4 10" xfId="21981"/>
    <cellStyle name="40 % - Markeringsfarve3 2 2 4 11" xfId="22534"/>
    <cellStyle name="40 % - Markeringsfarve3 2 2 4 12" xfId="33354"/>
    <cellStyle name="40 % - Markeringsfarve3 2 2 4 13" xfId="33629"/>
    <cellStyle name="40 % - Markeringsfarve3 2 2 4 14" xfId="33900"/>
    <cellStyle name="40 % - Markeringsfarve3 2 2 4 2" xfId="633"/>
    <cellStyle name="40 % - Markeringsfarve3 2 2 4 2 2" xfId="1470"/>
    <cellStyle name="40 % - Markeringsfarve3 2 2 4 2 2 2" xfId="3138"/>
    <cellStyle name="40 % - Markeringsfarve3 2 2 4 2 2 2 2" xfId="8126"/>
    <cellStyle name="40 % - Markeringsfarve3 2 2 4 2 2 2 2 2" xfId="18933"/>
    <cellStyle name="40 % - Markeringsfarve3 2 2 4 2 2 2 2 3" xfId="30307"/>
    <cellStyle name="40 % - Markeringsfarve3 2 2 4 2 2 2 3" xfId="13948"/>
    <cellStyle name="40 % - Markeringsfarve3 2 2 4 2 2 2 4" xfId="25306"/>
    <cellStyle name="40 % - Markeringsfarve3 2 2 4 2 2 3" xfId="4802"/>
    <cellStyle name="40 % - Markeringsfarve3 2 2 4 2 2 3 2" xfId="9787"/>
    <cellStyle name="40 % - Markeringsfarve3 2 2 4 2 2 3 2 2" xfId="20594"/>
    <cellStyle name="40 % - Markeringsfarve3 2 2 4 2 2 3 2 3" xfId="31968"/>
    <cellStyle name="40 % - Markeringsfarve3 2 2 4 2 2 3 3" xfId="15609"/>
    <cellStyle name="40 % - Markeringsfarve3 2 2 4 2 2 3 4" xfId="26967"/>
    <cellStyle name="40 % - Markeringsfarve3 2 2 4 2 2 4" xfId="6464"/>
    <cellStyle name="40 % - Markeringsfarve3 2 2 4 2 2 4 2" xfId="17272"/>
    <cellStyle name="40 % - Markeringsfarve3 2 2 4 2 2 4 3" xfId="28646"/>
    <cellStyle name="40 % - Markeringsfarve3 2 2 4 2 2 5" xfId="12287"/>
    <cellStyle name="40 % - Markeringsfarve3 2 2 4 2 2 6" xfId="23645"/>
    <cellStyle name="40 % - Markeringsfarve3 2 2 4 2 3" xfId="2307"/>
    <cellStyle name="40 % - Markeringsfarve3 2 2 4 2 3 2" xfId="7295"/>
    <cellStyle name="40 % - Markeringsfarve3 2 2 4 2 3 2 2" xfId="18102"/>
    <cellStyle name="40 % - Markeringsfarve3 2 2 4 2 3 2 3" xfId="29476"/>
    <cellStyle name="40 % - Markeringsfarve3 2 2 4 2 3 3" xfId="13117"/>
    <cellStyle name="40 % - Markeringsfarve3 2 2 4 2 3 4" xfId="24475"/>
    <cellStyle name="40 % - Markeringsfarve3 2 2 4 2 4" xfId="3971"/>
    <cellStyle name="40 % - Markeringsfarve3 2 2 4 2 4 2" xfId="8956"/>
    <cellStyle name="40 % - Markeringsfarve3 2 2 4 2 4 2 2" xfId="19763"/>
    <cellStyle name="40 % - Markeringsfarve3 2 2 4 2 4 2 3" xfId="31137"/>
    <cellStyle name="40 % - Markeringsfarve3 2 2 4 2 4 3" xfId="14778"/>
    <cellStyle name="40 % - Markeringsfarve3 2 2 4 2 4 4" xfId="26136"/>
    <cellStyle name="40 % - Markeringsfarve3 2 2 4 2 5" xfId="5633"/>
    <cellStyle name="40 % - Markeringsfarve3 2 2 4 2 5 2" xfId="16441"/>
    <cellStyle name="40 % - Markeringsfarve3 2 2 4 2 5 3" xfId="27815"/>
    <cellStyle name="40 % - Markeringsfarve3 2 2 4 2 6" xfId="10620"/>
    <cellStyle name="40 % - Markeringsfarve3 2 2 4 2 6 2" xfId="21427"/>
    <cellStyle name="40 % - Markeringsfarve3 2 2 4 2 6 3" xfId="32801"/>
    <cellStyle name="40 % - Markeringsfarve3 2 2 4 2 7" xfId="11454"/>
    <cellStyle name="40 % - Markeringsfarve3 2 2 4 2 8" xfId="22260"/>
    <cellStyle name="40 % - Markeringsfarve3 2 2 4 2 9" xfId="22814"/>
    <cellStyle name="40 % - Markeringsfarve3 2 2 4 3" xfId="910"/>
    <cellStyle name="40 % - Markeringsfarve3 2 2 4 3 2" xfId="1744"/>
    <cellStyle name="40 % - Markeringsfarve3 2 2 4 3 2 2" xfId="3412"/>
    <cellStyle name="40 % - Markeringsfarve3 2 2 4 3 2 2 2" xfId="8400"/>
    <cellStyle name="40 % - Markeringsfarve3 2 2 4 3 2 2 2 2" xfId="19207"/>
    <cellStyle name="40 % - Markeringsfarve3 2 2 4 3 2 2 2 3" xfId="30581"/>
    <cellStyle name="40 % - Markeringsfarve3 2 2 4 3 2 2 3" xfId="14222"/>
    <cellStyle name="40 % - Markeringsfarve3 2 2 4 3 2 2 4" xfId="25580"/>
    <cellStyle name="40 % - Markeringsfarve3 2 2 4 3 2 3" xfId="5076"/>
    <cellStyle name="40 % - Markeringsfarve3 2 2 4 3 2 3 2" xfId="10061"/>
    <cellStyle name="40 % - Markeringsfarve3 2 2 4 3 2 3 2 2" xfId="20868"/>
    <cellStyle name="40 % - Markeringsfarve3 2 2 4 3 2 3 2 3" xfId="32242"/>
    <cellStyle name="40 % - Markeringsfarve3 2 2 4 3 2 3 3" xfId="15883"/>
    <cellStyle name="40 % - Markeringsfarve3 2 2 4 3 2 3 4" xfId="27241"/>
    <cellStyle name="40 % - Markeringsfarve3 2 2 4 3 2 4" xfId="6738"/>
    <cellStyle name="40 % - Markeringsfarve3 2 2 4 3 2 4 2" xfId="17546"/>
    <cellStyle name="40 % - Markeringsfarve3 2 2 4 3 2 4 3" xfId="28920"/>
    <cellStyle name="40 % - Markeringsfarve3 2 2 4 3 2 5" xfId="12561"/>
    <cellStyle name="40 % - Markeringsfarve3 2 2 4 3 2 6" xfId="23919"/>
    <cellStyle name="40 % - Markeringsfarve3 2 2 4 3 3" xfId="2581"/>
    <cellStyle name="40 % - Markeringsfarve3 2 2 4 3 3 2" xfId="7569"/>
    <cellStyle name="40 % - Markeringsfarve3 2 2 4 3 3 2 2" xfId="18376"/>
    <cellStyle name="40 % - Markeringsfarve3 2 2 4 3 3 2 3" xfId="29750"/>
    <cellStyle name="40 % - Markeringsfarve3 2 2 4 3 3 3" xfId="13391"/>
    <cellStyle name="40 % - Markeringsfarve3 2 2 4 3 3 4" xfId="24749"/>
    <cellStyle name="40 % - Markeringsfarve3 2 2 4 3 4" xfId="4245"/>
    <cellStyle name="40 % - Markeringsfarve3 2 2 4 3 4 2" xfId="9230"/>
    <cellStyle name="40 % - Markeringsfarve3 2 2 4 3 4 2 2" xfId="20037"/>
    <cellStyle name="40 % - Markeringsfarve3 2 2 4 3 4 2 3" xfId="31411"/>
    <cellStyle name="40 % - Markeringsfarve3 2 2 4 3 4 3" xfId="15052"/>
    <cellStyle name="40 % - Markeringsfarve3 2 2 4 3 4 4" xfId="26410"/>
    <cellStyle name="40 % - Markeringsfarve3 2 2 4 3 5" xfId="5907"/>
    <cellStyle name="40 % - Markeringsfarve3 2 2 4 3 5 2" xfId="16715"/>
    <cellStyle name="40 % - Markeringsfarve3 2 2 4 3 5 3" xfId="28089"/>
    <cellStyle name="40 % - Markeringsfarve3 2 2 4 3 6" xfId="10894"/>
    <cellStyle name="40 % - Markeringsfarve3 2 2 4 3 6 2" xfId="21701"/>
    <cellStyle name="40 % - Markeringsfarve3 2 2 4 3 6 3" xfId="33075"/>
    <cellStyle name="40 % - Markeringsfarve3 2 2 4 3 7" xfId="11729"/>
    <cellStyle name="40 % - Markeringsfarve3 2 2 4 3 8" xfId="23088"/>
    <cellStyle name="40 % - Markeringsfarve3 2 2 4 4" xfId="1191"/>
    <cellStyle name="40 % - Markeringsfarve3 2 2 4 4 2" xfId="2859"/>
    <cellStyle name="40 % - Markeringsfarve3 2 2 4 4 2 2" xfId="7847"/>
    <cellStyle name="40 % - Markeringsfarve3 2 2 4 4 2 2 2" xfId="18654"/>
    <cellStyle name="40 % - Markeringsfarve3 2 2 4 4 2 2 3" xfId="30028"/>
    <cellStyle name="40 % - Markeringsfarve3 2 2 4 4 2 3" xfId="13669"/>
    <cellStyle name="40 % - Markeringsfarve3 2 2 4 4 2 4" xfId="25027"/>
    <cellStyle name="40 % - Markeringsfarve3 2 2 4 4 3" xfId="4523"/>
    <cellStyle name="40 % - Markeringsfarve3 2 2 4 4 3 2" xfId="9508"/>
    <cellStyle name="40 % - Markeringsfarve3 2 2 4 4 3 2 2" xfId="20315"/>
    <cellStyle name="40 % - Markeringsfarve3 2 2 4 4 3 2 3" xfId="31689"/>
    <cellStyle name="40 % - Markeringsfarve3 2 2 4 4 3 3" xfId="15330"/>
    <cellStyle name="40 % - Markeringsfarve3 2 2 4 4 3 4" xfId="26688"/>
    <cellStyle name="40 % - Markeringsfarve3 2 2 4 4 4" xfId="6185"/>
    <cellStyle name="40 % - Markeringsfarve3 2 2 4 4 4 2" xfId="16993"/>
    <cellStyle name="40 % - Markeringsfarve3 2 2 4 4 4 3" xfId="28367"/>
    <cellStyle name="40 % - Markeringsfarve3 2 2 4 4 5" xfId="12008"/>
    <cellStyle name="40 % - Markeringsfarve3 2 2 4 4 6" xfId="23366"/>
    <cellStyle name="40 % - Markeringsfarve3 2 2 4 5" xfId="2029"/>
    <cellStyle name="40 % - Markeringsfarve3 2 2 4 5 2" xfId="7017"/>
    <cellStyle name="40 % - Markeringsfarve3 2 2 4 5 2 2" xfId="17825"/>
    <cellStyle name="40 % - Markeringsfarve3 2 2 4 5 2 3" xfId="29199"/>
    <cellStyle name="40 % - Markeringsfarve3 2 2 4 5 3" xfId="12840"/>
    <cellStyle name="40 % - Markeringsfarve3 2 2 4 5 4" xfId="24198"/>
    <cellStyle name="40 % - Markeringsfarve3 2 2 4 6" xfId="3694"/>
    <cellStyle name="40 % - Markeringsfarve3 2 2 4 6 2" xfId="8679"/>
    <cellStyle name="40 % - Markeringsfarve3 2 2 4 6 2 2" xfId="19486"/>
    <cellStyle name="40 % - Markeringsfarve3 2 2 4 6 2 3" xfId="30860"/>
    <cellStyle name="40 % - Markeringsfarve3 2 2 4 6 3" xfId="14501"/>
    <cellStyle name="40 % - Markeringsfarve3 2 2 4 6 4" xfId="25859"/>
    <cellStyle name="40 % - Markeringsfarve3 2 2 4 7" xfId="5355"/>
    <cellStyle name="40 % - Markeringsfarve3 2 2 4 7 2" xfId="16164"/>
    <cellStyle name="40 % - Markeringsfarve3 2 2 4 7 3" xfId="27538"/>
    <cellStyle name="40 % - Markeringsfarve3 2 2 4 8" xfId="10340"/>
    <cellStyle name="40 % - Markeringsfarve3 2 2 4 8 2" xfId="21147"/>
    <cellStyle name="40 % - Markeringsfarve3 2 2 4 8 3" xfId="32521"/>
    <cellStyle name="40 % - Markeringsfarve3 2 2 4 9" xfId="11174"/>
    <cellStyle name="40 % - Markeringsfarve3 2 2 5" xfId="315"/>
    <cellStyle name="40 % - Markeringsfarve3 2 2 5 10" xfId="22037"/>
    <cellStyle name="40 % - Markeringsfarve3 2 2 5 11" xfId="22590"/>
    <cellStyle name="40 % - Markeringsfarve3 2 2 5 12" xfId="33410"/>
    <cellStyle name="40 % - Markeringsfarve3 2 2 5 13" xfId="33685"/>
    <cellStyle name="40 % - Markeringsfarve3 2 2 5 14" xfId="33956"/>
    <cellStyle name="40 % - Markeringsfarve3 2 2 5 2" xfId="689"/>
    <cellStyle name="40 % - Markeringsfarve3 2 2 5 2 2" xfId="1526"/>
    <cellStyle name="40 % - Markeringsfarve3 2 2 5 2 2 2" xfId="3194"/>
    <cellStyle name="40 % - Markeringsfarve3 2 2 5 2 2 2 2" xfId="8182"/>
    <cellStyle name="40 % - Markeringsfarve3 2 2 5 2 2 2 2 2" xfId="18989"/>
    <cellStyle name="40 % - Markeringsfarve3 2 2 5 2 2 2 2 3" xfId="30363"/>
    <cellStyle name="40 % - Markeringsfarve3 2 2 5 2 2 2 3" xfId="14004"/>
    <cellStyle name="40 % - Markeringsfarve3 2 2 5 2 2 2 4" xfId="25362"/>
    <cellStyle name="40 % - Markeringsfarve3 2 2 5 2 2 3" xfId="4858"/>
    <cellStyle name="40 % - Markeringsfarve3 2 2 5 2 2 3 2" xfId="9843"/>
    <cellStyle name="40 % - Markeringsfarve3 2 2 5 2 2 3 2 2" xfId="20650"/>
    <cellStyle name="40 % - Markeringsfarve3 2 2 5 2 2 3 2 3" xfId="32024"/>
    <cellStyle name="40 % - Markeringsfarve3 2 2 5 2 2 3 3" xfId="15665"/>
    <cellStyle name="40 % - Markeringsfarve3 2 2 5 2 2 3 4" xfId="27023"/>
    <cellStyle name="40 % - Markeringsfarve3 2 2 5 2 2 4" xfId="6520"/>
    <cellStyle name="40 % - Markeringsfarve3 2 2 5 2 2 4 2" xfId="17328"/>
    <cellStyle name="40 % - Markeringsfarve3 2 2 5 2 2 4 3" xfId="28702"/>
    <cellStyle name="40 % - Markeringsfarve3 2 2 5 2 2 5" xfId="12343"/>
    <cellStyle name="40 % - Markeringsfarve3 2 2 5 2 2 6" xfId="23701"/>
    <cellStyle name="40 % - Markeringsfarve3 2 2 5 2 3" xfId="2363"/>
    <cellStyle name="40 % - Markeringsfarve3 2 2 5 2 3 2" xfId="7351"/>
    <cellStyle name="40 % - Markeringsfarve3 2 2 5 2 3 2 2" xfId="18158"/>
    <cellStyle name="40 % - Markeringsfarve3 2 2 5 2 3 2 3" xfId="29532"/>
    <cellStyle name="40 % - Markeringsfarve3 2 2 5 2 3 3" xfId="13173"/>
    <cellStyle name="40 % - Markeringsfarve3 2 2 5 2 3 4" xfId="24531"/>
    <cellStyle name="40 % - Markeringsfarve3 2 2 5 2 4" xfId="4027"/>
    <cellStyle name="40 % - Markeringsfarve3 2 2 5 2 4 2" xfId="9012"/>
    <cellStyle name="40 % - Markeringsfarve3 2 2 5 2 4 2 2" xfId="19819"/>
    <cellStyle name="40 % - Markeringsfarve3 2 2 5 2 4 2 3" xfId="31193"/>
    <cellStyle name="40 % - Markeringsfarve3 2 2 5 2 4 3" xfId="14834"/>
    <cellStyle name="40 % - Markeringsfarve3 2 2 5 2 4 4" xfId="26192"/>
    <cellStyle name="40 % - Markeringsfarve3 2 2 5 2 5" xfId="5689"/>
    <cellStyle name="40 % - Markeringsfarve3 2 2 5 2 5 2" xfId="16497"/>
    <cellStyle name="40 % - Markeringsfarve3 2 2 5 2 5 3" xfId="27871"/>
    <cellStyle name="40 % - Markeringsfarve3 2 2 5 2 6" xfId="10676"/>
    <cellStyle name="40 % - Markeringsfarve3 2 2 5 2 6 2" xfId="21483"/>
    <cellStyle name="40 % - Markeringsfarve3 2 2 5 2 6 3" xfId="32857"/>
    <cellStyle name="40 % - Markeringsfarve3 2 2 5 2 7" xfId="11510"/>
    <cellStyle name="40 % - Markeringsfarve3 2 2 5 2 8" xfId="22316"/>
    <cellStyle name="40 % - Markeringsfarve3 2 2 5 2 9" xfId="22870"/>
    <cellStyle name="40 % - Markeringsfarve3 2 2 5 3" xfId="966"/>
    <cellStyle name="40 % - Markeringsfarve3 2 2 5 3 2" xfId="1800"/>
    <cellStyle name="40 % - Markeringsfarve3 2 2 5 3 2 2" xfId="3468"/>
    <cellStyle name="40 % - Markeringsfarve3 2 2 5 3 2 2 2" xfId="8456"/>
    <cellStyle name="40 % - Markeringsfarve3 2 2 5 3 2 2 2 2" xfId="19263"/>
    <cellStyle name="40 % - Markeringsfarve3 2 2 5 3 2 2 2 3" xfId="30637"/>
    <cellStyle name="40 % - Markeringsfarve3 2 2 5 3 2 2 3" xfId="14278"/>
    <cellStyle name="40 % - Markeringsfarve3 2 2 5 3 2 2 4" xfId="25636"/>
    <cellStyle name="40 % - Markeringsfarve3 2 2 5 3 2 3" xfId="5132"/>
    <cellStyle name="40 % - Markeringsfarve3 2 2 5 3 2 3 2" xfId="10117"/>
    <cellStyle name="40 % - Markeringsfarve3 2 2 5 3 2 3 2 2" xfId="20924"/>
    <cellStyle name="40 % - Markeringsfarve3 2 2 5 3 2 3 2 3" xfId="32298"/>
    <cellStyle name="40 % - Markeringsfarve3 2 2 5 3 2 3 3" xfId="15939"/>
    <cellStyle name="40 % - Markeringsfarve3 2 2 5 3 2 3 4" xfId="27297"/>
    <cellStyle name="40 % - Markeringsfarve3 2 2 5 3 2 4" xfId="6794"/>
    <cellStyle name="40 % - Markeringsfarve3 2 2 5 3 2 4 2" xfId="17602"/>
    <cellStyle name="40 % - Markeringsfarve3 2 2 5 3 2 4 3" xfId="28976"/>
    <cellStyle name="40 % - Markeringsfarve3 2 2 5 3 2 5" xfId="12617"/>
    <cellStyle name="40 % - Markeringsfarve3 2 2 5 3 2 6" xfId="23975"/>
    <cellStyle name="40 % - Markeringsfarve3 2 2 5 3 3" xfId="2637"/>
    <cellStyle name="40 % - Markeringsfarve3 2 2 5 3 3 2" xfId="7625"/>
    <cellStyle name="40 % - Markeringsfarve3 2 2 5 3 3 2 2" xfId="18432"/>
    <cellStyle name="40 % - Markeringsfarve3 2 2 5 3 3 2 3" xfId="29806"/>
    <cellStyle name="40 % - Markeringsfarve3 2 2 5 3 3 3" xfId="13447"/>
    <cellStyle name="40 % - Markeringsfarve3 2 2 5 3 3 4" xfId="24805"/>
    <cellStyle name="40 % - Markeringsfarve3 2 2 5 3 4" xfId="4301"/>
    <cellStyle name="40 % - Markeringsfarve3 2 2 5 3 4 2" xfId="9286"/>
    <cellStyle name="40 % - Markeringsfarve3 2 2 5 3 4 2 2" xfId="20093"/>
    <cellStyle name="40 % - Markeringsfarve3 2 2 5 3 4 2 3" xfId="31467"/>
    <cellStyle name="40 % - Markeringsfarve3 2 2 5 3 4 3" xfId="15108"/>
    <cellStyle name="40 % - Markeringsfarve3 2 2 5 3 4 4" xfId="26466"/>
    <cellStyle name="40 % - Markeringsfarve3 2 2 5 3 5" xfId="5963"/>
    <cellStyle name="40 % - Markeringsfarve3 2 2 5 3 5 2" xfId="16771"/>
    <cellStyle name="40 % - Markeringsfarve3 2 2 5 3 5 3" xfId="28145"/>
    <cellStyle name="40 % - Markeringsfarve3 2 2 5 3 6" xfId="10950"/>
    <cellStyle name="40 % - Markeringsfarve3 2 2 5 3 6 2" xfId="21757"/>
    <cellStyle name="40 % - Markeringsfarve3 2 2 5 3 6 3" xfId="33131"/>
    <cellStyle name="40 % - Markeringsfarve3 2 2 5 3 7" xfId="11785"/>
    <cellStyle name="40 % - Markeringsfarve3 2 2 5 3 8" xfId="23144"/>
    <cellStyle name="40 % - Markeringsfarve3 2 2 5 4" xfId="1247"/>
    <cellStyle name="40 % - Markeringsfarve3 2 2 5 4 2" xfId="2915"/>
    <cellStyle name="40 % - Markeringsfarve3 2 2 5 4 2 2" xfId="7903"/>
    <cellStyle name="40 % - Markeringsfarve3 2 2 5 4 2 2 2" xfId="18710"/>
    <cellStyle name="40 % - Markeringsfarve3 2 2 5 4 2 2 3" xfId="30084"/>
    <cellStyle name="40 % - Markeringsfarve3 2 2 5 4 2 3" xfId="13725"/>
    <cellStyle name="40 % - Markeringsfarve3 2 2 5 4 2 4" xfId="25083"/>
    <cellStyle name="40 % - Markeringsfarve3 2 2 5 4 3" xfId="4579"/>
    <cellStyle name="40 % - Markeringsfarve3 2 2 5 4 3 2" xfId="9564"/>
    <cellStyle name="40 % - Markeringsfarve3 2 2 5 4 3 2 2" xfId="20371"/>
    <cellStyle name="40 % - Markeringsfarve3 2 2 5 4 3 2 3" xfId="31745"/>
    <cellStyle name="40 % - Markeringsfarve3 2 2 5 4 3 3" xfId="15386"/>
    <cellStyle name="40 % - Markeringsfarve3 2 2 5 4 3 4" xfId="26744"/>
    <cellStyle name="40 % - Markeringsfarve3 2 2 5 4 4" xfId="6241"/>
    <cellStyle name="40 % - Markeringsfarve3 2 2 5 4 4 2" xfId="17049"/>
    <cellStyle name="40 % - Markeringsfarve3 2 2 5 4 4 3" xfId="28423"/>
    <cellStyle name="40 % - Markeringsfarve3 2 2 5 4 5" xfId="12064"/>
    <cellStyle name="40 % - Markeringsfarve3 2 2 5 4 6" xfId="23422"/>
    <cellStyle name="40 % - Markeringsfarve3 2 2 5 5" xfId="2085"/>
    <cellStyle name="40 % - Markeringsfarve3 2 2 5 5 2" xfId="7073"/>
    <cellStyle name="40 % - Markeringsfarve3 2 2 5 5 2 2" xfId="17881"/>
    <cellStyle name="40 % - Markeringsfarve3 2 2 5 5 2 3" xfId="29255"/>
    <cellStyle name="40 % - Markeringsfarve3 2 2 5 5 3" xfId="12896"/>
    <cellStyle name="40 % - Markeringsfarve3 2 2 5 5 4" xfId="24254"/>
    <cellStyle name="40 % - Markeringsfarve3 2 2 5 6" xfId="3750"/>
    <cellStyle name="40 % - Markeringsfarve3 2 2 5 6 2" xfId="8735"/>
    <cellStyle name="40 % - Markeringsfarve3 2 2 5 6 2 2" xfId="19542"/>
    <cellStyle name="40 % - Markeringsfarve3 2 2 5 6 2 3" xfId="30916"/>
    <cellStyle name="40 % - Markeringsfarve3 2 2 5 6 3" xfId="14557"/>
    <cellStyle name="40 % - Markeringsfarve3 2 2 5 6 4" xfId="25915"/>
    <cellStyle name="40 % - Markeringsfarve3 2 2 5 7" xfId="5411"/>
    <cellStyle name="40 % - Markeringsfarve3 2 2 5 7 2" xfId="16220"/>
    <cellStyle name="40 % - Markeringsfarve3 2 2 5 7 3" xfId="27594"/>
    <cellStyle name="40 % - Markeringsfarve3 2 2 5 8" xfId="10396"/>
    <cellStyle name="40 % - Markeringsfarve3 2 2 5 8 2" xfId="21203"/>
    <cellStyle name="40 % - Markeringsfarve3 2 2 5 8 3" xfId="32577"/>
    <cellStyle name="40 % - Markeringsfarve3 2 2 5 9" xfId="11230"/>
    <cellStyle name="40 % - Markeringsfarve3 2 2 6" xfId="470"/>
    <cellStyle name="40 % - Markeringsfarve3 2 2 6 2" xfId="1307"/>
    <cellStyle name="40 % - Markeringsfarve3 2 2 6 2 2" xfId="2975"/>
    <cellStyle name="40 % - Markeringsfarve3 2 2 6 2 2 2" xfId="7963"/>
    <cellStyle name="40 % - Markeringsfarve3 2 2 6 2 2 2 2" xfId="18770"/>
    <cellStyle name="40 % - Markeringsfarve3 2 2 6 2 2 2 3" xfId="30144"/>
    <cellStyle name="40 % - Markeringsfarve3 2 2 6 2 2 3" xfId="13785"/>
    <cellStyle name="40 % - Markeringsfarve3 2 2 6 2 2 4" xfId="25143"/>
    <cellStyle name="40 % - Markeringsfarve3 2 2 6 2 3" xfId="4639"/>
    <cellStyle name="40 % - Markeringsfarve3 2 2 6 2 3 2" xfId="9624"/>
    <cellStyle name="40 % - Markeringsfarve3 2 2 6 2 3 2 2" xfId="20431"/>
    <cellStyle name="40 % - Markeringsfarve3 2 2 6 2 3 2 3" xfId="31805"/>
    <cellStyle name="40 % - Markeringsfarve3 2 2 6 2 3 3" xfId="15446"/>
    <cellStyle name="40 % - Markeringsfarve3 2 2 6 2 3 4" xfId="26804"/>
    <cellStyle name="40 % - Markeringsfarve3 2 2 6 2 4" xfId="6301"/>
    <cellStyle name="40 % - Markeringsfarve3 2 2 6 2 4 2" xfId="17109"/>
    <cellStyle name="40 % - Markeringsfarve3 2 2 6 2 4 3" xfId="28483"/>
    <cellStyle name="40 % - Markeringsfarve3 2 2 6 2 5" xfId="12124"/>
    <cellStyle name="40 % - Markeringsfarve3 2 2 6 2 6" xfId="23482"/>
    <cellStyle name="40 % - Markeringsfarve3 2 2 6 3" xfId="2146"/>
    <cellStyle name="40 % - Markeringsfarve3 2 2 6 3 2" xfId="7134"/>
    <cellStyle name="40 % - Markeringsfarve3 2 2 6 3 2 2" xfId="17941"/>
    <cellStyle name="40 % - Markeringsfarve3 2 2 6 3 2 3" xfId="29315"/>
    <cellStyle name="40 % - Markeringsfarve3 2 2 6 3 3" xfId="12956"/>
    <cellStyle name="40 % - Markeringsfarve3 2 2 6 3 4" xfId="24314"/>
    <cellStyle name="40 % - Markeringsfarve3 2 2 6 4" xfId="3810"/>
    <cellStyle name="40 % - Markeringsfarve3 2 2 6 4 2" xfId="8795"/>
    <cellStyle name="40 % - Markeringsfarve3 2 2 6 4 2 2" xfId="19602"/>
    <cellStyle name="40 % - Markeringsfarve3 2 2 6 4 2 3" xfId="30976"/>
    <cellStyle name="40 % - Markeringsfarve3 2 2 6 4 3" xfId="14617"/>
    <cellStyle name="40 % - Markeringsfarve3 2 2 6 4 4" xfId="25975"/>
    <cellStyle name="40 % - Markeringsfarve3 2 2 6 5" xfId="5472"/>
    <cellStyle name="40 % - Markeringsfarve3 2 2 6 5 2" xfId="16280"/>
    <cellStyle name="40 % - Markeringsfarve3 2 2 6 5 3" xfId="27654"/>
    <cellStyle name="40 % - Markeringsfarve3 2 2 6 6" xfId="10443"/>
    <cellStyle name="40 % - Markeringsfarve3 2 2 6 6 2" xfId="21250"/>
    <cellStyle name="40 % - Markeringsfarve3 2 2 6 6 3" xfId="32624"/>
    <cellStyle name="40 % - Markeringsfarve3 2 2 6 7" xfId="11291"/>
    <cellStyle name="40 % - Markeringsfarve3 2 2 6 8" xfId="22097"/>
    <cellStyle name="40 % - Markeringsfarve3 2 2 6 9" xfId="22651"/>
    <cellStyle name="40 % - Markeringsfarve3 2 2 7" xfId="747"/>
    <cellStyle name="40 % - Markeringsfarve3 2 2 7 2" xfId="1581"/>
    <cellStyle name="40 % - Markeringsfarve3 2 2 7 2 2" xfId="3249"/>
    <cellStyle name="40 % - Markeringsfarve3 2 2 7 2 2 2" xfId="8237"/>
    <cellStyle name="40 % - Markeringsfarve3 2 2 7 2 2 2 2" xfId="19044"/>
    <cellStyle name="40 % - Markeringsfarve3 2 2 7 2 2 2 3" xfId="30418"/>
    <cellStyle name="40 % - Markeringsfarve3 2 2 7 2 2 3" xfId="14059"/>
    <cellStyle name="40 % - Markeringsfarve3 2 2 7 2 2 4" xfId="25417"/>
    <cellStyle name="40 % - Markeringsfarve3 2 2 7 2 3" xfId="4913"/>
    <cellStyle name="40 % - Markeringsfarve3 2 2 7 2 3 2" xfId="9898"/>
    <cellStyle name="40 % - Markeringsfarve3 2 2 7 2 3 2 2" xfId="20705"/>
    <cellStyle name="40 % - Markeringsfarve3 2 2 7 2 3 2 3" xfId="32079"/>
    <cellStyle name="40 % - Markeringsfarve3 2 2 7 2 3 3" xfId="15720"/>
    <cellStyle name="40 % - Markeringsfarve3 2 2 7 2 3 4" xfId="27078"/>
    <cellStyle name="40 % - Markeringsfarve3 2 2 7 2 4" xfId="6575"/>
    <cellStyle name="40 % - Markeringsfarve3 2 2 7 2 4 2" xfId="17383"/>
    <cellStyle name="40 % - Markeringsfarve3 2 2 7 2 4 3" xfId="28757"/>
    <cellStyle name="40 % - Markeringsfarve3 2 2 7 2 5" xfId="12398"/>
    <cellStyle name="40 % - Markeringsfarve3 2 2 7 2 6" xfId="23756"/>
    <cellStyle name="40 % - Markeringsfarve3 2 2 7 3" xfId="2418"/>
    <cellStyle name="40 % - Markeringsfarve3 2 2 7 3 2" xfId="7406"/>
    <cellStyle name="40 % - Markeringsfarve3 2 2 7 3 2 2" xfId="18213"/>
    <cellStyle name="40 % - Markeringsfarve3 2 2 7 3 2 3" xfId="29587"/>
    <cellStyle name="40 % - Markeringsfarve3 2 2 7 3 3" xfId="13228"/>
    <cellStyle name="40 % - Markeringsfarve3 2 2 7 3 4" xfId="24586"/>
    <cellStyle name="40 % - Markeringsfarve3 2 2 7 4" xfId="4082"/>
    <cellStyle name="40 % - Markeringsfarve3 2 2 7 4 2" xfId="9067"/>
    <cellStyle name="40 % - Markeringsfarve3 2 2 7 4 2 2" xfId="19874"/>
    <cellStyle name="40 % - Markeringsfarve3 2 2 7 4 2 3" xfId="31248"/>
    <cellStyle name="40 % - Markeringsfarve3 2 2 7 4 3" xfId="14889"/>
    <cellStyle name="40 % - Markeringsfarve3 2 2 7 4 4" xfId="26247"/>
    <cellStyle name="40 % - Markeringsfarve3 2 2 7 5" xfId="5744"/>
    <cellStyle name="40 % - Markeringsfarve3 2 2 7 5 2" xfId="16552"/>
    <cellStyle name="40 % - Markeringsfarve3 2 2 7 5 3" xfId="27926"/>
    <cellStyle name="40 % - Markeringsfarve3 2 2 7 6" xfId="10731"/>
    <cellStyle name="40 % - Markeringsfarve3 2 2 7 6 2" xfId="21538"/>
    <cellStyle name="40 % - Markeringsfarve3 2 2 7 6 3" xfId="32912"/>
    <cellStyle name="40 % - Markeringsfarve3 2 2 7 7" xfId="11566"/>
    <cellStyle name="40 % - Markeringsfarve3 2 2 7 8" xfId="22925"/>
    <cellStyle name="40 % - Markeringsfarve3 2 2 8" xfId="1028"/>
    <cellStyle name="40 % - Markeringsfarve3 2 2 8 2" xfId="2696"/>
    <cellStyle name="40 % - Markeringsfarve3 2 2 8 2 2" xfId="7684"/>
    <cellStyle name="40 % - Markeringsfarve3 2 2 8 2 2 2" xfId="18491"/>
    <cellStyle name="40 % - Markeringsfarve3 2 2 8 2 2 3" xfId="29865"/>
    <cellStyle name="40 % - Markeringsfarve3 2 2 8 2 3" xfId="13506"/>
    <cellStyle name="40 % - Markeringsfarve3 2 2 8 2 4" xfId="24864"/>
    <cellStyle name="40 % - Markeringsfarve3 2 2 8 3" xfId="4360"/>
    <cellStyle name="40 % - Markeringsfarve3 2 2 8 3 2" xfId="9345"/>
    <cellStyle name="40 % - Markeringsfarve3 2 2 8 3 2 2" xfId="20152"/>
    <cellStyle name="40 % - Markeringsfarve3 2 2 8 3 2 3" xfId="31526"/>
    <cellStyle name="40 % - Markeringsfarve3 2 2 8 3 3" xfId="15167"/>
    <cellStyle name="40 % - Markeringsfarve3 2 2 8 3 4" xfId="26525"/>
    <cellStyle name="40 % - Markeringsfarve3 2 2 8 4" xfId="6022"/>
    <cellStyle name="40 % - Markeringsfarve3 2 2 8 4 2" xfId="16830"/>
    <cellStyle name="40 % - Markeringsfarve3 2 2 8 4 3" xfId="28204"/>
    <cellStyle name="40 % - Markeringsfarve3 2 2 8 5" xfId="11845"/>
    <cellStyle name="40 % - Markeringsfarve3 2 2 8 6" xfId="23203"/>
    <cellStyle name="40 % - Markeringsfarve3 2 2 9" xfId="1864"/>
    <cellStyle name="40 % - Markeringsfarve3 2 2 9 2" xfId="6855"/>
    <cellStyle name="40 % - Markeringsfarve3 2 2 9 2 2" xfId="17663"/>
    <cellStyle name="40 % - Markeringsfarve3 2 2 9 2 3" xfId="29037"/>
    <cellStyle name="40 % - Markeringsfarve3 2 2 9 3" xfId="12678"/>
    <cellStyle name="40 % - Markeringsfarve3 2 2 9 4" xfId="24036"/>
    <cellStyle name="40 % - Markeringsfarve3 2 3" xfId="132"/>
    <cellStyle name="40 % - Markeringsfarve3 2 3 10" xfId="21855"/>
    <cellStyle name="40 % - Markeringsfarve3 2 3 11" xfId="22408"/>
    <cellStyle name="40 % - Markeringsfarve3 2 3 12" xfId="33228"/>
    <cellStyle name="40 % - Markeringsfarve3 2 3 13" xfId="33501"/>
    <cellStyle name="40 % - Markeringsfarve3 2 3 14" xfId="33772"/>
    <cellStyle name="40 % - Markeringsfarve3 2 3 2" xfId="507"/>
    <cellStyle name="40 % - Markeringsfarve3 2 3 2 2" xfId="1344"/>
    <cellStyle name="40 % - Markeringsfarve3 2 3 2 2 2" xfId="3012"/>
    <cellStyle name="40 % - Markeringsfarve3 2 3 2 2 2 2" xfId="8000"/>
    <cellStyle name="40 % - Markeringsfarve3 2 3 2 2 2 2 2" xfId="18807"/>
    <cellStyle name="40 % - Markeringsfarve3 2 3 2 2 2 2 3" xfId="30181"/>
    <cellStyle name="40 % - Markeringsfarve3 2 3 2 2 2 3" xfId="13822"/>
    <cellStyle name="40 % - Markeringsfarve3 2 3 2 2 2 4" xfId="25180"/>
    <cellStyle name="40 % - Markeringsfarve3 2 3 2 2 3" xfId="4676"/>
    <cellStyle name="40 % - Markeringsfarve3 2 3 2 2 3 2" xfId="9661"/>
    <cellStyle name="40 % - Markeringsfarve3 2 3 2 2 3 2 2" xfId="20468"/>
    <cellStyle name="40 % - Markeringsfarve3 2 3 2 2 3 2 3" xfId="31842"/>
    <cellStyle name="40 % - Markeringsfarve3 2 3 2 2 3 3" xfId="15483"/>
    <cellStyle name="40 % - Markeringsfarve3 2 3 2 2 3 4" xfId="26841"/>
    <cellStyle name="40 % - Markeringsfarve3 2 3 2 2 4" xfId="6338"/>
    <cellStyle name="40 % - Markeringsfarve3 2 3 2 2 4 2" xfId="17146"/>
    <cellStyle name="40 % - Markeringsfarve3 2 3 2 2 4 3" xfId="28520"/>
    <cellStyle name="40 % - Markeringsfarve3 2 3 2 2 5" xfId="12161"/>
    <cellStyle name="40 % - Markeringsfarve3 2 3 2 2 6" xfId="23519"/>
    <cellStyle name="40 % - Markeringsfarve3 2 3 2 3" xfId="2183"/>
    <cellStyle name="40 % - Markeringsfarve3 2 3 2 3 2" xfId="7171"/>
    <cellStyle name="40 % - Markeringsfarve3 2 3 2 3 2 2" xfId="17978"/>
    <cellStyle name="40 % - Markeringsfarve3 2 3 2 3 2 3" xfId="29352"/>
    <cellStyle name="40 % - Markeringsfarve3 2 3 2 3 3" xfId="12993"/>
    <cellStyle name="40 % - Markeringsfarve3 2 3 2 3 4" xfId="24351"/>
    <cellStyle name="40 % - Markeringsfarve3 2 3 2 4" xfId="3847"/>
    <cellStyle name="40 % - Markeringsfarve3 2 3 2 4 2" xfId="8832"/>
    <cellStyle name="40 % - Markeringsfarve3 2 3 2 4 2 2" xfId="19639"/>
    <cellStyle name="40 % - Markeringsfarve3 2 3 2 4 2 3" xfId="31013"/>
    <cellStyle name="40 % - Markeringsfarve3 2 3 2 4 3" xfId="14654"/>
    <cellStyle name="40 % - Markeringsfarve3 2 3 2 4 4" xfId="26012"/>
    <cellStyle name="40 % - Markeringsfarve3 2 3 2 5" xfId="5509"/>
    <cellStyle name="40 % - Markeringsfarve3 2 3 2 5 2" xfId="16317"/>
    <cellStyle name="40 % - Markeringsfarve3 2 3 2 5 3" xfId="27691"/>
    <cellStyle name="40 % - Markeringsfarve3 2 3 2 6" xfId="10494"/>
    <cellStyle name="40 % - Markeringsfarve3 2 3 2 6 2" xfId="21301"/>
    <cellStyle name="40 % - Markeringsfarve3 2 3 2 6 3" xfId="32675"/>
    <cellStyle name="40 % - Markeringsfarve3 2 3 2 7" xfId="11328"/>
    <cellStyle name="40 % - Markeringsfarve3 2 3 2 8" xfId="22134"/>
    <cellStyle name="40 % - Markeringsfarve3 2 3 2 9" xfId="22688"/>
    <cellStyle name="40 % - Markeringsfarve3 2 3 3" xfId="784"/>
    <cellStyle name="40 % - Markeringsfarve3 2 3 3 2" xfId="1618"/>
    <cellStyle name="40 % - Markeringsfarve3 2 3 3 2 2" xfId="3286"/>
    <cellStyle name="40 % - Markeringsfarve3 2 3 3 2 2 2" xfId="8274"/>
    <cellStyle name="40 % - Markeringsfarve3 2 3 3 2 2 2 2" xfId="19081"/>
    <cellStyle name="40 % - Markeringsfarve3 2 3 3 2 2 2 3" xfId="30455"/>
    <cellStyle name="40 % - Markeringsfarve3 2 3 3 2 2 3" xfId="14096"/>
    <cellStyle name="40 % - Markeringsfarve3 2 3 3 2 2 4" xfId="25454"/>
    <cellStyle name="40 % - Markeringsfarve3 2 3 3 2 3" xfId="4950"/>
    <cellStyle name="40 % - Markeringsfarve3 2 3 3 2 3 2" xfId="9935"/>
    <cellStyle name="40 % - Markeringsfarve3 2 3 3 2 3 2 2" xfId="20742"/>
    <cellStyle name="40 % - Markeringsfarve3 2 3 3 2 3 2 3" xfId="32116"/>
    <cellStyle name="40 % - Markeringsfarve3 2 3 3 2 3 3" xfId="15757"/>
    <cellStyle name="40 % - Markeringsfarve3 2 3 3 2 3 4" xfId="27115"/>
    <cellStyle name="40 % - Markeringsfarve3 2 3 3 2 4" xfId="6612"/>
    <cellStyle name="40 % - Markeringsfarve3 2 3 3 2 4 2" xfId="17420"/>
    <cellStyle name="40 % - Markeringsfarve3 2 3 3 2 4 3" xfId="28794"/>
    <cellStyle name="40 % - Markeringsfarve3 2 3 3 2 5" xfId="12435"/>
    <cellStyle name="40 % - Markeringsfarve3 2 3 3 2 6" xfId="23793"/>
    <cellStyle name="40 % - Markeringsfarve3 2 3 3 3" xfId="2455"/>
    <cellStyle name="40 % - Markeringsfarve3 2 3 3 3 2" xfId="7443"/>
    <cellStyle name="40 % - Markeringsfarve3 2 3 3 3 2 2" xfId="18250"/>
    <cellStyle name="40 % - Markeringsfarve3 2 3 3 3 2 3" xfId="29624"/>
    <cellStyle name="40 % - Markeringsfarve3 2 3 3 3 3" xfId="13265"/>
    <cellStyle name="40 % - Markeringsfarve3 2 3 3 3 4" xfId="24623"/>
    <cellStyle name="40 % - Markeringsfarve3 2 3 3 4" xfId="4119"/>
    <cellStyle name="40 % - Markeringsfarve3 2 3 3 4 2" xfId="9104"/>
    <cellStyle name="40 % - Markeringsfarve3 2 3 3 4 2 2" xfId="19911"/>
    <cellStyle name="40 % - Markeringsfarve3 2 3 3 4 2 3" xfId="31285"/>
    <cellStyle name="40 % - Markeringsfarve3 2 3 3 4 3" xfId="14926"/>
    <cellStyle name="40 % - Markeringsfarve3 2 3 3 4 4" xfId="26284"/>
    <cellStyle name="40 % - Markeringsfarve3 2 3 3 5" xfId="5781"/>
    <cellStyle name="40 % - Markeringsfarve3 2 3 3 5 2" xfId="16589"/>
    <cellStyle name="40 % - Markeringsfarve3 2 3 3 5 3" xfId="27963"/>
    <cellStyle name="40 % - Markeringsfarve3 2 3 3 6" xfId="10768"/>
    <cellStyle name="40 % - Markeringsfarve3 2 3 3 6 2" xfId="21575"/>
    <cellStyle name="40 % - Markeringsfarve3 2 3 3 6 3" xfId="32949"/>
    <cellStyle name="40 % - Markeringsfarve3 2 3 3 7" xfId="11603"/>
    <cellStyle name="40 % - Markeringsfarve3 2 3 3 8" xfId="22962"/>
    <cellStyle name="40 % - Markeringsfarve3 2 3 4" xfId="1065"/>
    <cellStyle name="40 % - Markeringsfarve3 2 3 4 2" xfId="2733"/>
    <cellStyle name="40 % - Markeringsfarve3 2 3 4 2 2" xfId="7721"/>
    <cellStyle name="40 % - Markeringsfarve3 2 3 4 2 2 2" xfId="18528"/>
    <cellStyle name="40 % - Markeringsfarve3 2 3 4 2 2 3" xfId="29902"/>
    <cellStyle name="40 % - Markeringsfarve3 2 3 4 2 3" xfId="13543"/>
    <cellStyle name="40 % - Markeringsfarve3 2 3 4 2 4" xfId="24901"/>
    <cellStyle name="40 % - Markeringsfarve3 2 3 4 3" xfId="4397"/>
    <cellStyle name="40 % - Markeringsfarve3 2 3 4 3 2" xfId="9382"/>
    <cellStyle name="40 % - Markeringsfarve3 2 3 4 3 2 2" xfId="20189"/>
    <cellStyle name="40 % - Markeringsfarve3 2 3 4 3 2 3" xfId="31563"/>
    <cellStyle name="40 % - Markeringsfarve3 2 3 4 3 3" xfId="15204"/>
    <cellStyle name="40 % - Markeringsfarve3 2 3 4 3 4" xfId="26562"/>
    <cellStyle name="40 % - Markeringsfarve3 2 3 4 4" xfId="6059"/>
    <cellStyle name="40 % - Markeringsfarve3 2 3 4 4 2" xfId="16867"/>
    <cellStyle name="40 % - Markeringsfarve3 2 3 4 4 3" xfId="28241"/>
    <cellStyle name="40 % - Markeringsfarve3 2 3 4 5" xfId="11882"/>
    <cellStyle name="40 % - Markeringsfarve3 2 3 4 6" xfId="23240"/>
    <cellStyle name="40 % - Markeringsfarve3 2 3 5" xfId="1903"/>
    <cellStyle name="40 % - Markeringsfarve3 2 3 5 2" xfId="6891"/>
    <cellStyle name="40 % - Markeringsfarve3 2 3 5 2 2" xfId="17699"/>
    <cellStyle name="40 % - Markeringsfarve3 2 3 5 2 3" xfId="29073"/>
    <cellStyle name="40 % - Markeringsfarve3 2 3 5 3" xfId="12714"/>
    <cellStyle name="40 % - Markeringsfarve3 2 3 5 4" xfId="24072"/>
    <cellStyle name="40 % - Markeringsfarve3 2 3 6" xfId="3568"/>
    <cellStyle name="40 % - Markeringsfarve3 2 3 6 2" xfId="8553"/>
    <cellStyle name="40 % - Markeringsfarve3 2 3 6 2 2" xfId="19360"/>
    <cellStyle name="40 % - Markeringsfarve3 2 3 6 2 3" xfId="30734"/>
    <cellStyle name="40 % - Markeringsfarve3 2 3 6 3" xfId="14375"/>
    <cellStyle name="40 % - Markeringsfarve3 2 3 6 4" xfId="25733"/>
    <cellStyle name="40 % - Markeringsfarve3 2 3 7" xfId="5229"/>
    <cellStyle name="40 % - Markeringsfarve3 2 3 7 2" xfId="16038"/>
    <cellStyle name="40 % - Markeringsfarve3 2 3 7 3" xfId="27412"/>
    <cellStyle name="40 % - Markeringsfarve3 2 3 8" xfId="10214"/>
    <cellStyle name="40 % - Markeringsfarve3 2 3 8 2" xfId="21021"/>
    <cellStyle name="40 % - Markeringsfarve3 2 3 8 3" xfId="32395"/>
    <cellStyle name="40 % - Markeringsfarve3 2 3 9" xfId="11048"/>
    <cellStyle name="40 % - Markeringsfarve3 2 4" xfId="186"/>
    <cellStyle name="40 % - Markeringsfarve3 2 4 10" xfId="21908"/>
    <cellStyle name="40 % - Markeringsfarve3 2 4 11" xfId="22461"/>
    <cellStyle name="40 % - Markeringsfarve3 2 4 12" xfId="33281"/>
    <cellStyle name="40 % - Markeringsfarve3 2 4 13" xfId="33556"/>
    <cellStyle name="40 % - Markeringsfarve3 2 4 14" xfId="33827"/>
    <cellStyle name="40 % - Markeringsfarve3 2 4 2" xfId="560"/>
    <cellStyle name="40 % - Markeringsfarve3 2 4 2 2" xfId="1397"/>
    <cellStyle name="40 % - Markeringsfarve3 2 4 2 2 2" xfId="3065"/>
    <cellStyle name="40 % - Markeringsfarve3 2 4 2 2 2 2" xfId="8053"/>
    <cellStyle name="40 % - Markeringsfarve3 2 4 2 2 2 2 2" xfId="18860"/>
    <cellStyle name="40 % - Markeringsfarve3 2 4 2 2 2 2 3" xfId="30234"/>
    <cellStyle name="40 % - Markeringsfarve3 2 4 2 2 2 3" xfId="13875"/>
    <cellStyle name="40 % - Markeringsfarve3 2 4 2 2 2 4" xfId="25233"/>
    <cellStyle name="40 % - Markeringsfarve3 2 4 2 2 3" xfId="4729"/>
    <cellStyle name="40 % - Markeringsfarve3 2 4 2 2 3 2" xfId="9714"/>
    <cellStyle name="40 % - Markeringsfarve3 2 4 2 2 3 2 2" xfId="20521"/>
    <cellStyle name="40 % - Markeringsfarve3 2 4 2 2 3 2 3" xfId="31895"/>
    <cellStyle name="40 % - Markeringsfarve3 2 4 2 2 3 3" xfId="15536"/>
    <cellStyle name="40 % - Markeringsfarve3 2 4 2 2 3 4" xfId="26894"/>
    <cellStyle name="40 % - Markeringsfarve3 2 4 2 2 4" xfId="6391"/>
    <cellStyle name="40 % - Markeringsfarve3 2 4 2 2 4 2" xfId="17199"/>
    <cellStyle name="40 % - Markeringsfarve3 2 4 2 2 4 3" xfId="28573"/>
    <cellStyle name="40 % - Markeringsfarve3 2 4 2 2 5" xfId="12214"/>
    <cellStyle name="40 % - Markeringsfarve3 2 4 2 2 6" xfId="23572"/>
    <cellStyle name="40 % - Markeringsfarve3 2 4 2 3" xfId="2234"/>
    <cellStyle name="40 % - Markeringsfarve3 2 4 2 3 2" xfId="7222"/>
    <cellStyle name="40 % - Markeringsfarve3 2 4 2 3 2 2" xfId="18029"/>
    <cellStyle name="40 % - Markeringsfarve3 2 4 2 3 2 3" xfId="29403"/>
    <cellStyle name="40 % - Markeringsfarve3 2 4 2 3 3" xfId="13044"/>
    <cellStyle name="40 % - Markeringsfarve3 2 4 2 3 4" xfId="24402"/>
    <cellStyle name="40 % - Markeringsfarve3 2 4 2 4" xfId="3898"/>
    <cellStyle name="40 % - Markeringsfarve3 2 4 2 4 2" xfId="8883"/>
    <cellStyle name="40 % - Markeringsfarve3 2 4 2 4 2 2" xfId="19690"/>
    <cellStyle name="40 % - Markeringsfarve3 2 4 2 4 2 3" xfId="31064"/>
    <cellStyle name="40 % - Markeringsfarve3 2 4 2 4 3" xfId="14705"/>
    <cellStyle name="40 % - Markeringsfarve3 2 4 2 4 4" xfId="26063"/>
    <cellStyle name="40 % - Markeringsfarve3 2 4 2 5" xfId="5560"/>
    <cellStyle name="40 % - Markeringsfarve3 2 4 2 5 2" xfId="16368"/>
    <cellStyle name="40 % - Markeringsfarve3 2 4 2 5 3" xfId="27742"/>
    <cellStyle name="40 % - Markeringsfarve3 2 4 2 6" xfId="10547"/>
    <cellStyle name="40 % - Markeringsfarve3 2 4 2 6 2" xfId="21354"/>
    <cellStyle name="40 % - Markeringsfarve3 2 4 2 6 3" xfId="32728"/>
    <cellStyle name="40 % - Markeringsfarve3 2 4 2 7" xfId="11381"/>
    <cellStyle name="40 % - Markeringsfarve3 2 4 2 8" xfId="22187"/>
    <cellStyle name="40 % - Markeringsfarve3 2 4 2 9" xfId="22741"/>
    <cellStyle name="40 % - Markeringsfarve3 2 4 3" xfId="837"/>
    <cellStyle name="40 % - Markeringsfarve3 2 4 3 2" xfId="1671"/>
    <cellStyle name="40 % - Markeringsfarve3 2 4 3 2 2" xfId="3339"/>
    <cellStyle name="40 % - Markeringsfarve3 2 4 3 2 2 2" xfId="8327"/>
    <cellStyle name="40 % - Markeringsfarve3 2 4 3 2 2 2 2" xfId="19134"/>
    <cellStyle name="40 % - Markeringsfarve3 2 4 3 2 2 2 3" xfId="30508"/>
    <cellStyle name="40 % - Markeringsfarve3 2 4 3 2 2 3" xfId="14149"/>
    <cellStyle name="40 % - Markeringsfarve3 2 4 3 2 2 4" xfId="25507"/>
    <cellStyle name="40 % - Markeringsfarve3 2 4 3 2 3" xfId="5003"/>
    <cellStyle name="40 % - Markeringsfarve3 2 4 3 2 3 2" xfId="9988"/>
    <cellStyle name="40 % - Markeringsfarve3 2 4 3 2 3 2 2" xfId="20795"/>
    <cellStyle name="40 % - Markeringsfarve3 2 4 3 2 3 2 3" xfId="32169"/>
    <cellStyle name="40 % - Markeringsfarve3 2 4 3 2 3 3" xfId="15810"/>
    <cellStyle name="40 % - Markeringsfarve3 2 4 3 2 3 4" xfId="27168"/>
    <cellStyle name="40 % - Markeringsfarve3 2 4 3 2 4" xfId="6665"/>
    <cellStyle name="40 % - Markeringsfarve3 2 4 3 2 4 2" xfId="17473"/>
    <cellStyle name="40 % - Markeringsfarve3 2 4 3 2 4 3" xfId="28847"/>
    <cellStyle name="40 % - Markeringsfarve3 2 4 3 2 5" xfId="12488"/>
    <cellStyle name="40 % - Markeringsfarve3 2 4 3 2 6" xfId="23846"/>
    <cellStyle name="40 % - Markeringsfarve3 2 4 3 3" xfId="2508"/>
    <cellStyle name="40 % - Markeringsfarve3 2 4 3 3 2" xfId="7496"/>
    <cellStyle name="40 % - Markeringsfarve3 2 4 3 3 2 2" xfId="18303"/>
    <cellStyle name="40 % - Markeringsfarve3 2 4 3 3 2 3" xfId="29677"/>
    <cellStyle name="40 % - Markeringsfarve3 2 4 3 3 3" xfId="13318"/>
    <cellStyle name="40 % - Markeringsfarve3 2 4 3 3 4" xfId="24676"/>
    <cellStyle name="40 % - Markeringsfarve3 2 4 3 4" xfId="4172"/>
    <cellStyle name="40 % - Markeringsfarve3 2 4 3 4 2" xfId="9157"/>
    <cellStyle name="40 % - Markeringsfarve3 2 4 3 4 2 2" xfId="19964"/>
    <cellStyle name="40 % - Markeringsfarve3 2 4 3 4 2 3" xfId="31338"/>
    <cellStyle name="40 % - Markeringsfarve3 2 4 3 4 3" xfId="14979"/>
    <cellStyle name="40 % - Markeringsfarve3 2 4 3 4 4" xfId="26337"/>
    <cellStyle name="40 % - Markeringsfarve3 2 4 3 5" xfId="5834"/>
    <cellStyle name="40 % - Markeringsfarve3 2 4 3 5 2" xfId="16642"/>
    <cellStyle name="40 % - Markeringsfarve3 2 4 3 5 3" xfId="28016"/>
    <cellStyle name="40 % - Markeringsfarve3 2 4 3 6" xfId="10821"/>
    <cellStyle name="40 % - Markeringsfarve3 2 4 3 6 2" xfId="21628"/>
    <cellStyle name="40 % - Markeringsfarve3 2 4 3 6 3" xfId="33002"/>
    <cellStyle name="40 % - Markeringsfarve3 2 4 3 7" xfId="11656"/>
    <cellStyle name="40 % - Markeringsfarve3 2 4 3 8" xfId="23015"/>
    <cellStyle name="40 % - Markeringsfarve3 2 4 4" xfId="1118"/>
    <cellStyle name="40 % - Markeringsfarve3 2 4 4 2" xfId="2786"/>
    <cellStyle name="40 % - Markeringsfarve3 2 4 4 2 2" xfId="7774"/>
    <cellStyle name="40 % - Markeringsfarve3 2 4 4 2 2 2" xfId="18581"/>
    <cellStyle name="40 % - Markeringsfarve3 2 4 4 2 2 3" xfId="29955"/>
    <cellStyle name="40 % - Markeringsfarve3 2 4 4 2 3" xfId="13596"/>
    <cellStyle name="40 % - Markeringsfarve3 2 4 4 2 4" xfId="24954"/>
    <cellStyle name="40 % - Markeringsfarve3 2 4 4 3" xfId="4450"/>
    <cellStyle name="40 % - Markeringsfarve3 2 4 4 3 2" xfId="9435"/>
    <cellStyle name="40 % - Markeringsfarve3 2 4 4 3 2 2" xfId="20242"/>
    <cellStyle name="40 % - Markeringsfarve3 2 4 4 3 2 3" xfId="31616"/>
    <cellStyle name="40 % - Markeringsfarve3 2 4 4 3 3" xfId="15257"/>
    <cellStyle name="40 % - Markeringsfarve3 2 4 4 3 4" xfId="26615"/>
    <cellStyle name="40 % - Markeringsfarve3 2 4 4 4" xfId="6112"/>
    <cellStyle name="40 % - Markeringsfarve3 2 4 4 4 2" xfId="16920"/>
    <cellStyle name="40 % - Markeringsfarve3 2 4 4 4 3" xfId="28294"/>
    <cellStyle name="40 % - Markeringsfarve3 2 4 4 5" xfId="11935"/>
    <cellStyle name="40 % - Markeringsfarve3 2 4 4 6" xfId="23293"/>
    <cellStyle name="40 % - Markeringsfarve3 2 4 5" xfId="1956"/>
    <cellStyle name="40 % - Markeringsfarve3 2 4 5 2" xfId="6944"/>
    <cellStyle name="40 % - Markeringsfarve3 2 4 5 2 2" xfId="17752"/>
    <cellStyle name="40 % - Markeringsfarve3 2 4 5 2 3" xfId="29126"/>
    <cellStyle name="40 % - Markeringsfarve3 2 4 5 3" xfId="12767"/>
    <cellStyle name="40 % - Markeringsfarve3 2 4 5 4" xfId="24125"/>
    <cellStyle name="40 % - Markeringsfarve3 2 4 6" xfId="3621"/>
    <cellStyle name="40 % - Markeringsfarve3 2 4 6 2" xfId="8606"/>
    <cellStyle name="40 % - Markeringsfarve3 2 4 6 2 2" xfId="19413"/>
    <cellStyle name="40 % - Markeringsfarve3 2 4 6 2 3" xfId="30787"/>
    <cellStyle name="40 % - Markeringsfarve3 2 4 6 3" xfId="14428"/>
    <cellStyle name="40 % - Markeringsfarve3 2 4 6 4" xfId="25786"/>
    <cellStyle name="40 % - Markeringsfarve3 2 4 7" xfId="5282"/>
    <cellStyle name="40 % - Markeringsfarve3 2 4 7 2" xfId="16091"/>
    <cellStyle name="40 % - Markeringsfarve3 2 4 7 3" xfId="27465"/>
    <cellStyle name="40 % - Markeringsfarve3 2 4 8" xfId="10267"/>
    <cellStyle name="40 % - Markeringsfarve3 2 4 8 2" xfId="21074"/>
    <cellStyle name="40 % - Markeringsfarve3 2 4 8 3" xfId="32448"/>
    <cellStyle name="40 % - Markeringsfarve3 2 4 9" xfId="11101"/>
    <cellStyle name="40 % - Markeringsfarve3 2 5" xfId="240"/>
    <cellStyle name="40 % - Markeringsfarve3 2 5 10" xfId="21962"/>
    <cellStyle name="40 % - Markeringsfarve3 2 5 11" xfId="22515"/>
    <cellStyle name="40 % - Markeringsfarve3 2 5 12" xfId="33335"/>
    <cellStyle name="40 % - Markeringsfarve3 2 5 13" xfId="33610"/>
    <cellStyle name="40 % - Markeringsfarve3 2 5 14" xfId="33881"/>
    <cellStyle name="40 % - Markeringsfarve3 2 5 2" xfId="614"/>
    <cellStyle name="40 % - Markeringsfarve3 2 5 2 2" xfId="1451"/>
    <cellStyle name="40 % - Markeringsfarve3 2 5 2 2 2" xfId="3119"/>
    <cellStyle name="40 % - Markeringsfarve3 2 5 2 2 2 2" xfId="8107"/>
    <cellStyle name="40 % - Markeringsfarve3 2 5 2 2 2 2 2" xfId="18914"/>
    <cellStyle name="40 % - Markeringsfarve3 2 5 2 2 2 2 3" xfId="30288"/>
    <cellStyle name="40 % - Markeringsfarve3 2 5 2 2 2 3" xfId="13929"/>
    <cellStyle name="40 % - Markeringsfarve3 2 5 2 2 2 4" xfId="25287"/>
    <cellStyle name="40 % - Markeringsfarve3 2 5 2 2 3" xfId="4783"/>
    <cellStyle name="40 % - Markeringsfarve3 2 5 2 2 3 2" xfId="9768"/>
    <cellStyle name="40 % - Markeringsfarve3 2 5 2 2 3 2 2" xfId="20575"/>
    <cellStyle name="40 % - Markeringsfarve3 2 5 2 2 3 2 3" xfId="31949"/>
    <cellStyle name="40 % - Markeringsfarve3 2 5 2 2 3 3" xfId="15590"/>
    <cellStyle name="40 % - Markeringsfarve3 2 5 2 2 3 4" xfId="26948"/>
    <cellStyle name="40 % - Markeringsfarve3 2 5 2 2 4" xfId="6445"/>
    <cellStyle name="40 % - Markeringsfarve3 2 5 2 2 4 2" xfId="17253"/>
    <cellStyle name="40 % - Markeringsfarve3 2 5 2 2 4 3" xfId="28627"/>
    <cellStyle name="40 % - Markeringsfarve3 2 5 2 2 5" xfId="12268"/>
    <cellStyle name="40 % - Markeringsfarve3 2 5 2 2 6" xfId="23626"/>
    <cellStyle name="40 % - Markeringsfarve3 2 5 2 3" xfId="2288"/>
    <cellStyle name="40 % - Markeringsfarve3 2 5 2 3 2" xfId="7276"/>
    <cellStyle name="40 % - Markeringsfarve3 2 5 2 3 2 2" xfId="18083"/>
    <cellStyle name="40 % - Markeringsfarve3 2 5 2 3 2 3" xfId="29457"/>
    <cellStyle name="40 % - Markeringsfarve3 2 5 2 3 3" xfId="13098"/>
    <cellStyle name="40 % - Markeringsfarve3 2 5 2 3 4" xfId="24456"/>
    <cellStyle name="40 % - Markeringsfarve3 2 5 2 4" xfId="3952"/>
    <cellStyle name="40 % - Markeringsfarve3 2 5 2 4 2" xfId="8937"/>
    <cellStyle name="40 % - Markeringsfarve3 2 5 2 4 2 2" xfId="19744"/>
    <cellStyle name="40 % - Markeringsfarve3 2 5 2 4 2 3" xfId="31118"/>
    <cellStyle name="40 % - Markeringsfarve3 2 5 2 4 3" xfId="14759"/>
    <cellStyle name="40 % - Markeringsfarve3 2 5 2 4 4" xfId="26117"/>
    <cellStyle name="40 % - Markeringsfarve3 2 5 2 5" xfId="5614"/>
    <cellStyle name="40 % - Markeringsfarve3 2 5 2 5 2" xfId="16422"/>
    <cellStyle name="40 % - Markeringsfarve3 2 5 2 5 3" xfId="27796"/>
    <cellStyle name="40 % - Markeringsfarve3 2 5 2 6" xfId="10601"/>
    <cellStyle name="40 % - Markeringsfarve3 2 5 2 6 2" xfId="21408"/>
    <cellStyle name="40 % - Markeringsfarve3 2 5 2 6 3" xfId="32782"/>
    <cellStyle name="40 % - Markeringsfarve3 2 5 2 7" xfId="11435"/>
    <cellStyle name="40 % - Markeringsfarve3 2 5 2 8" xfId="22241"/>
    <cellStyle name="40 % - Markeringsfarve3 2 5 2 9" xfId="22795"/>
    <cellStyle name="40 % - Markeringsfarve3 2 5 3" xfId="891"/>
    <cellStyle name="40 % - Markeringsfarve3 2 5 3 2" xfId="1725"/>
    <cellStyle name="40 % - Markeringsfarve3 2 5 3 2 2" xfId="3393"/>
    <cellStyle name="40 % - Markeringsfarve3 2 5 3 2 2 2" xfId="8381"/>
    <cellStyle name="40 % - Markeringsfarve3 2 5 3 2 2 2 2" xfId="19188"/>
    <cellStyle name="40 % - Markeringsfarve3 2 5 3 2 2 2 3" xfId="30562"/>
    <cellStyle name="40 % - Markeringsfarve3 2 5 3 2 2 3" xfId="14203"/>
    <cellStyle name="40 % - Markeringsfarve3 2 5 3 2 2 4" xfId="25561"/>
    <cellStyle name="40 % - Markeringsfarve3 2 5 3 2 3" xfId="5057"/>
    <cellStyle name="40 % - Markeringsfarve3 2 5 3 2 3 2" xfId="10042"/>
    <cellStyle name="40 % - Markeringsfarve3 2 5 3 2 3 2 2" xfId="20849"/>
    <cellStyle name="40 % - Markeringsfarve3 2 5 3 2 3 2 3" xfId="32223"/>
    <cellStyle name="40 % - Markeringsfarve3 2 5 3 2 3 3" xfId="15864"/>
    <cellStyle name="40 % - Markeringsfarve3 2 5 3 2 3 4" xfId="27222"/>
    <cellStyle name="40 % - Markeringsfarve3 2 5 3 2 4" xfId="6719"/>
    <cellStyle name="40 % - Markeringsfarve3 2 5 3 2 4 2" xfId="17527"/>
    <cellStyle name="40 % - Markeringsfarve3 2 5 3 2 4 3" xfId="28901"/>
    <cellStyle name="40 % - Markeringsfarve3 2 5 3 2 5" xfId="12542"/>
    <cellStyle name="40 % - Markeringsfarve3 2 5 3 2 6" xfId="23900"/>
    <cellStyle name="40 % - Markeringsfarve3 2 5 3 3" xfId="2562"/>
    <cellStyle name="40 % - Markeringsfarve3 2 5 3 3 2" xfId="7550"/>
    <cellStyle name="40 % - Markeringsfarve3 2 5 3 3 2 2" xfId="18357"/>
    <cellStyle name="40 % - Markeringsfarve3 2 5 3 3 2 3" xfId="29731"/>
    <cellStyle name="40 % - Markeringsfarve3 2 5 3 3 3" xfId="13372"/>
    <cellStyle name="40 % - Markeringsfarve3 2 5 3 3 4" xfId="24730"/>
    <cellStyle name="40 % - Markeringsfarve3 2 5 3 4" xfId="4226"/>
    <cellStyle name="40 % - Markeringsfarve3 2 5 3 4 2" xfId="9211"/>
    <cellStyle name="40 % - Markeringsfarve3 2 5 3 4 2 2" xfId="20018"/>
    <cellStyle name="40 % - Markeringsfarve3 2 5 3 4 2 3" xfId="31392"/>
    <cellStyle name="40 % - Markeringsfarve3 2 5 3 4 3" xfId="15033"/>
    <cellStyle name="40 % - Markeringsfarve3 2 5 3 4 4" xfId="26391"/>
    <cellStyle name="40 % - Markeringsfarve3 2 5 3 5" xfId="5888"/>
    <cellStyle name="40 % - Markeringsfarve3 2 5 3 5 2" xfId="16696"/>
    <cellStyle name="40 % - Markeringsfarve3 2 5 3 5 3" xfId="28070"/>
    <cellStyle name="40 % - Markeringsfarve3 2 5 3 6" xfId="10875"/>
    <cellStyle name="40 % - Markeringsfarve3 2 5 3 6 2" xfId="21682"/>
    <cellStyle name="40 % - Markeringsfarve3 2 5 3 6 3" xfId="33056"/>
    <cellStyle name="40 % - Markeringsfarve3 2 5 3 7" xfId="11710"/>
    <cellStyle name="40 % - Markeringsfarve3 2 5 3 8" xfId="23069"/>
    <cellStyle name="40 % - Markeringsfarve3 2 5 4" xfId="1172"/>
    <cellStyle name="40 % - Markeringsfarve3 2 5 4 2" xfId="2840"/>
    <cellStyle name="40 % - Markeringsfarve3 2 5 4 2 2" xfId="7828"/>
    <cellStyle name="40 % - Markeringsfarve3 2 5 4 2 2 2" xfId="18635"/>
    <cellStyle name="40 % - Markeringsfarve3 2 5 4 2 2 3" xfId="30009"/>
    <cellStyle name="40 % - Markeringsfarve3 2 5 4 2 3" xfId="13650"/>
    <cellStyle name="40 % - Markeringsfarve3 2 5 4 2 4" xfId="25008"/>
    <cellStyle name="40 % - Markeringsfarve3 2 5 4 3" xfId="4504"/>
    <cellStyle name="40 % - Markeringsfarve3 2 5 4 3 2" xfId="9489"/>
    <cellStyle name="40 % - Markeringsfarve3 2 5 4 3 2 2" xfId="20296"/>
    <cellStyle name="40 % - Markeringsfarve3 2 5 4 3 2 3" xfId="31670"/>
    <cellStyle name="40 % - Markeringsfarve3 2 5 4 3 3" xfId="15311"/>
    <cellStyle name="40 % - Markeringsfarve3 2 5 4 3 4" xfId="26669"/>
    <cellStyle name="40 % - Markeringsfarve3 2 5 4 4" xfId="6166"/>
    <cellStyle name="40 % - Markeringsfarve3 2 5 4 4 2" xfId="16974"/>
    <cellStyle name="40 % - Markeringsfarve3 2 5 4 4 3" xfId="28348"/>
    <cellStyle name="40 % - Markeringsfarve3 2 5 4 5" xfId="11989"/>
    <cellStyle name="40 % - Markeringsfarve3 2 5 4 6" xfId="23347"/>
    <cellStyle name="40 % - Markeringsfarve3 2 5 5" xfId="2010"/>
    <cellStyle name="40 % - Markeringsfarve3 2 5 5 2" xfId="6998"/>
    <cellStyle name="40 % - Markeringsfarve3 2 5 5 2 2" xfId="17806"/>
    <cellStyle name="40 % - Markeringsfarve3 2 5 5 2 3" xfId="29180"/>
    <cellStyle name="40 % - Markeringsfarve3 2 5 5 3" xfId="12821"/>
    <cellStyle name="40 % - Markeringsfarve3 2 5 5 4" xfId="24179"/>
    <cellStyle name="40 % - Markeringsfarve3 2 5 6" xfId="3675"/>
    <cellStyle name="40 % - Markeringsfarve3 2 5 6 2" xfId="8660"/>
    <cellStyle name="40 % - Markeringsfarve3 2 5 6 2 2" xfId="19467"/>
    <cellStyle name="40 % - Markeringsfarve3 2 5 6 2 3" xfId="30841"/>
    <cellStyle name="40 % - Markeringsfarve3 2 5 6 3" xfId="14482"/>
    <cellStyle name="40 % - Markeringsfarve3 2 5 6 4" xfId="25840"/>
    <cellStyle name="40 % - Markeringsfarve3 2 5 7" xfId="5336"/>
    <cellStyle name="40 % - Markeringsfarve3 2 5 7 2" xfId="16145"/>
    <cellStyle name="40 % - Markeringsfarve3 2 5 7 3" xfId="27519"/>
    <cellStyle name="40 % - Markeringsfarve3 2 5 8" xfId="10321"/>
    <cellStyle name="40 % - Markeringsfarve3 2 5 8 2" xfId="21128"/>
    <cellStyle name="40 % - Markeringsfarve3 2 5 8 3" xfId="32502"/>
    <cellStyle name="40 % - Markeringsfarve3 2 5 9" xfId="11155"/>
    <cellStyle name="40 % - Markeringsfarve3 2 6" xfId="296"/>
    <cellStyle name="40 % - Markeringsfarve3 2 6 10" xfId="22018"/>
    <cellStyle name="40 % - Markeringsfarve3 2 6 11" xfId="22571"/>
    <cellStyle name="40 % - Markeringsfarve3 2 6 12" xfId="33391"/>
    <cellStyle name="40 % - Markeringsfarve3 2 6 13" xfId="33666"/>
    <cellStyle name="40 % - Markeringsfarve3 2 6 14" xfId="33937"/>
    <cellStyle name="40 % - Markeringsfarve3 2 6 2" xfId="670"/>
    <cellStyle name="40 % - Markeringsfarve3 2 6 2 2" xfId="1507"/>
    <cellStyle name="40 % - Markeringsfarve3 2 6 2 2 2" xfId="3175"/>
    <cellStyle name="40 % - Markeringsfarve3 2 6 2 2 2 2" xfId="8163"/>
    <cellStyle name="40 % - Markeringsfarve3 2 6 2 2 2 2 2" xfId="18970"/>
    <cellStyle name="40 % - Markeringsfarve3 2 6 2 2 2 2 3" xfId="30344"/>
    <cellStyle name="40 % - Markeringsfarve3 2 6 2 2 2 3" xfId="13985"/>
    <cellStyle name="40 % - Markeringsfarve3 2 6 2 2 2 4" xfId="25343"/>
    <cellStyle name="40 % - Markeringsfarve3 2 6 2 2 3" xfId="4839"/>
    <cellStyle name="40 % - Markeringsfarve3 2 6 2 2 3 2" xfId="9824"/>
    <cellStyle name="40 % - Markeringsfarve3 2 6 2 2 3 2 2" xfId="20631"/>
    <cellStyle name="40 % - Markeringsfarve3 2 6 2 2 3 2 3" xfId="32005"/>
    <cellStyle name="40 % - Markeringsfarve3 2 6 2 2 3 3" xfId="15646"/>
    <cellStyle name="40 % - Markeringsfarve3 2 6 2 2 3 4" xfId="27004"/>
    <cellStyle name="40 % - Markeringsfarve3 2 6 2 2 4" xfId="6501"/>
    <cellStyle name="40 % - Markeringsfarve3 2 6 2 2 4 2" xfId="17309"/>
    <cellStyle name="40 % - Markeringsfarve3 2 6 2 2 4 3" xfId="28683"/>
    <cellStyle name="40 % - Markeringsfarve3 2 6 2 2 5" xfId="12324"/>
    <cellStyle name="40 % - Markeringsfarve3 2 6 2 2 6" xfId="23682"/>
    <cellStyle name="40 % - Markeringsfarve3 2 6 2 3" xfId="2344"/>
    <cellStyle name="40 % - Markeringsfarve3 2 6 2 3 2" xfId="7332"/>
    <cellStyle name="40 % - Markeringsfarve3 2 6 2 3 2 2" xfId="18139"/>
    <cellStyle name="40 % - Markeringsfarve3 2 6 2 3 2 3" xfId="29513"/>
    <cellStyle name="40 % - Markeringsfarve3 2 6 2 3 3" xfId="13154"/>
    <cellStyle name="40 % - Markeringsfarve3 2 6 2 3 4" xfId="24512"/>
    <cellStyle name="40 % - Markeringsfarve3 2 6 2 4" xfId="4008"/>
    <cellStyle name="40 % - Markeringsfarve3 2 6 2 4 2" xfId="8993"/>
    <cellStyle name="40 % - Markeringsfarve3 2 6 2 4 2 2" xfId="19800"/>
    <cellStyle name="40 % - Markeringsfarve3 2 6 2 4 2 3" xfId="31174"/>
    <cellStyle name="40 % - Markeringsfarve3 2 6 2 4 3" xfId="14815"/>
    <cellStyle name="40 % - Markeringsfarve3 2 6 2 4 4" xfId="26173"/>
    <cellStyle name="40 % - Markeringsfarve3 2 6 2 5" xfId="5670"/>
    <cellStyle name="40 % - Markeringsfarve3 2 6 2 5 2" xfId="16478"/>
    <cellStyle name="40 % - Markeringsfarve3 2 6 2 5 3" xfId="27852"/>
    <cellStyle name="40 % - Markeringsfarve3 2 6 2 6" xfId="10657"/>
    <cellStyle name="40 % - Markeringsfarve3 2 6 2 6 2" xfId="21464"/>
    <cellStyle name="40 % - Markeringsfarve3 2 6 2 6 3" xfId="32838"/>
    <cellStyle name="40 % - Markeringsfarve3 2 6 2 7" xfId="11491"/>
    <cellStyle name="40 % - Markeringsfarve3 2 6 2 8" xfId="22297"/>
    <cellStyle name="40 % - Markeringsfarve3 2 6 2 9" xfId="22851"/>
    <cellStyle name="40 % - Markeringsfarve3 2 6 3" xfId="947"/>
    <cellStyle name="40 % - Markeringsfarve3 2 6 3 2" xfId="1781"/>
    <cellStyle name="40 % - Markeringsfarve3 2 6 3 2 2" xfId="3449"/>
    <cellStyle name="40 % - Markeringsfarve3 2 6 3 2 2 2" xfId="8437"/>
    <cellStyle name="40 % - Markeringsfarve3 2 6 3 2 2 2 2" xfId="19244"/>
    <cellStyle name="40 % - Markeringsfarve3 2 6 3 2 2 2 3" xfId="30618"/>
    <cellStyle name="40 % - Markeringsfarve3 2 6 3 2 2 3" xfId="14259"/>
    <cellStyle name="40 % - Markeringsfarve3 2 6 3 2 2 4" xfId="25617"/>
    <cellStyle name="40 % - Markeringsfarve3 2 6 3 2 3" xfId="5113"/>
    <cellStyle name="40 % - Markeringsfarve3 2 6 3 2 3 2" xfId="10098"/>
    <cellStyle name="40 % - Markeringsfarve3 2 6 3 2 3 2 2" xfId="20905"/>
    <cellStyle name="40 % - Markeringsfarve3 2 6 3 2 3 2 3" xfId="32279"/>
    <cellStyle name="40 % - Markeringsfarve3 2 6 3 2 3 3" xfId="15920"/>
    <cellStyle name="40 % - Markeringsfarve3 2 6 3 2 3 4" xfId="27278"/>
    <cellStyle name="40 % - Markeringsfarve3 2 6 3 2 4" xfId="6775"/>
    <cellStyle name="40 % - Markeringsfarve3 2 6 3 2 4 2" xfId="17583"/>
    <cellStyle name="40 % - Markeringsfarve3 2 6 3 2 4 3" xfId="28957"/>
    <cellStyle name="40 % - Markeringsfarve3 2 6 3 2 5" xfId="12598"/>
    <cellStyle name="40 % - Markeringsfarve3 2 6 3 2 6" xfId="23956"/>
    <cellStyle name="40 % - Markeringsfarve3 2 6 3 3" xfId="2618"/>
    <cellStyle name="40 % - Markeringsfarve3 2 6 3 3 2" xfId="7606"/>
    <cellStyle name="40 % - Markeringsfarve3 2 6 3 3 2 2" xfId="18413"/>
    <cellStyle name="40 % - Markeringsfarve3 2 6 3 3 2 3" xfId="29787"/>
    <cellStyle name="40 % - Markeringsfarve3 2 6 3 3 3" xfId="13428"/>
    <cellStyle name="40 % - Markeringsfarve3 2 6 3 3 4" xfId="24786"/>
    <cellStyle name="40 % - Markeringsfarve3 2 6 3 4" xfId="4282"/>
    <cellStyle name="40 % - Markeringsfarve3 2 6 3 4 2" xfId="9267"/>
    <cellStyle name="40 % - Markeringsfarve3 2 6 3 4 2 2" xfId="20074"/>
    <cellStyle name="40 % - Markeringsfarve3 2 6 3 4 2 3" xfId="31448"/>
    <cellStyle name="40 % - Markeringsfarve3 2 6 3 4 3" xfId="15089"/>
    <cellStyle name="40 % - Markeringsfarve3 2 6 3 4 4" xfId="26447"/>
    <cellStyle name="40 % - Markeringsfarve3 2 6 3 5" xfId="5944"/>
    <cellStyle name="40 % - Markeringsfarve3 2 6 3 5 2" xfId="16752"/>
    <cellStyle name="40 % - Markeringsfarve3 2 6 3 5 3" xfId="28126"/>
    <cellStyle name="40 % - Markeringsfarve3 2 6 3 6" xfId="10931"/>
    <cellStyle name="40 % - Markeringsfarve3 2 6 3 6 2" xfId="21738"/>
    <cellStyle name="40 % - Markeringsfarve3 2 6 3 6 3" xfId="33112"/>
    <cellStyle name="40 % - Markeringsfarve3 2 6 3 7" xfId="11766"/>
    <cellStyle name="40 % - Markeringsfarve3 2 6 3 8" xfId="23125"/>
    <cellStyle name="40 % - Markeringsfarve3 2 6 4" xfId="1228"/>
    <cellStyle name="40 % - Markeringsfarve3 2 6 4 2" xfId="2896"/>
    <cellStyle name="40 % - Markeringsfarve3 2 6 4 2 2" xfId="7884"/>
    <cellStyle name="40 % - Markeringsfarve3 2 6 4 2 2 2" xfId="18691"/>
    <cellStyle name="40 % - Markeringsfarve3 2 6 4 2 2 3" xfId="30065"/>
    <cellStyle name="40 % - Markeringsfarve3 2 6 4 2 3" xfId="13706"/>
    <cellStyle name="40 % - Markeringsfarve3 2 6 4 2 4" xfId="25064"/>
    <cellStyle name="40 % - Markeringsfarve3 2 6 4 3" xfId="4560"/>
    <cellStyle name="40 % - Markeringsfarve3 2 6 4 3 2" xfId="9545"/>
    <cellStyle name="40 % - Markeringsfarve3 2 6 4 3 2 2" xfId="20352"/>
    <cellStyle name="40 % - Markeringsfarve3 2 6 4 3 2 3" xfId="31726"/>
    <cellStyle name="40 % - Markeringsfarve3 2 6 4 3 3" xfId="15367"/>
    <cellStyle name="40 % - Markeringsfarve3 2 6 4 3 4" xfId="26725"/>
    <cellStyle name="40 % - Markeringsfarve3 2 6 4 4" xfId="6222"/>
    <cellStyle name="40 % - Markeringsfarve3 2 6 4 4 2" xfId="17030"/>
    <cellStyle name="40 % - Markeringsfarve3 2 6 4 4 3" xfId="28404"/>
    <cellStyle name="40 % - Markeringsfarve3 2 6 4 5" xfId="12045"/>
    <cellStyle name="40 % - Markeringsfarve3 2 6 4 6" xfId="23403"/>
    <cellStyle name="40 % - Markeringsfarve3 2 6 5" xfId="2066"/>
    <cellStyle name="40 % - Markeringsfarve3 2 6 5 2" xfId="7054"/>
    <cellStyle name="40 % - Markeringsfarve3 2 6 5 2 2" xfId="17862"/>
    <cellStyle name="40 % - Markeringsfarve3 2 6 5 2 3" xfId="29236"/>
    <cellStyle name="40 % - Markeringsfarve3 2 6 5 3" xfId="12877"/>
    <cellStyle name="40 % - Markeringsfarve3 2 6 5 4" xfId="24235"/>
    <cellStyle name="40 % - Markeringsfarve3 2 6 6" xfId="3731"/>
    <cellStyle name="40 % - Markeringsfarve3 2 6 6 2" xfId="8716"/>
    <cellStyle name="40 % - Markeringsfarve3 2 6 6 2 2" xfId="19523"/>
    <cellStyle name="40 % - Markeringsfarve3 2 6 6 2 3" xfId="30897"/>
    <cellStyle name="40 % - Markeringsfarve3 2 6 6 3" xfId="14538"/>
    <cellStyle name="40 % - Markeringsfarve3 2 6 6 4" xfId="25896"/>
    <cellStyle name="40 % - Markeringsfarve3 2 6 7" xfId="5392"/>
    <cellStyle name="40 % - Markeringsfarve3 2 6 7 2" xfId="16201"/>
    <cellStyle name="40 % - Markeringsfarve3 2 6 7 3" xfId="27575"/>
    <cellStyle name="40 % - Markeringsfarve3 2 6 8" xfId="10377"/>
    <cellStyle name="40 % - Markeringsfarve3 2 6 8 2" xfId="21184"/>
    <cellStyle name="40 % - Markeringsfarve3 2 6 8 3" xfId="32558"/>
    <cellStyle name="40 % - Markeringsfarve3 2 6 9" xfId="11211"/>
    <cellStyle name="40 % - Markeringsfarve3 2 7" xfId="452"/>
    <cellStyle name="40 % - Markeringsfarve3 2 7 2" xfId="1289"/>
    <cellStyle name="40 % - Markeringsfarve3 2 7 2 2" xfId="2957"/>
    <cellStyle name="40 % - Markeringsfarve3 2 7 2 2 2" xfId="7945"/>
    <cellStyle name="40 % - Markeringsfarve3 2 7 2 2 2 2" xfId="18752"/>
    <cellStyle name="40 % - Markeringsfarve3 2 7 2 2 2 3" xfId="30126"/>
    <cellStyle name="40 % - Markeringsfarve3 2 7 2 2 3" xfId="13767"/>
    <cellStyle name="40 % - Markeringsfarve3 2 7 2 2 4" xfId="25125"/>
    <cellStyle name="40 % - Markeringsfarve3 2 7 2 3" xfId="4621"/>
    <cellStyle name="40 % - Markeringsfarve3 2 7 2 3 2" xfId="9606"/>
    <cellStyle name="40 % - Markeringsfarve3 2 7 2 3 2 2" xfId="20413"/>
    <cellStyle name="40 % - Markeringsfarve3 2 7 2 3 2 3" xfId="31787"/>
    <cellStyle name="40 % - Markeringsfarve3 2 7 2 3 3" xfId="15428"/>
    <cellStyle name="40 % - Markeringsfarve3 2 7 2 3 4" xfId="26786"/>
    <cellStyle name="40 % - Markeringsfarve3 2 7 2 4" xfId="6283"/>
    <cellStyle name="40 % - Markeringsfarve3 2 7 2 4 2" xfId="17091"/>
    <cellStyle name="40 % - Markeringsfarve3 2 7 2 4 3" xfId="28465"/>
    <cellStyle name="40 % - Markeringsfarve3 2 7 2 5" xfId="12106"/>
    <cellStyle name="40 % - Markeringsfarve3 2 7 2 6" xfId="23464"/>
    <cellStyle name="40 % - Markeringsfarve3 2 7 3" xfId="2128"/>
    <cellStyle name="40 % - Markeringsfarve3 2 7 3 2" xfId="7116"/>
    <cellStyle name="40 % - Markeringsfarve3 2 7 3 2 2" xfId="17923"/>
    <cellStyle name="40 % - Markeringsfarve3 2 7 3 2 3" xfId="29297"/>
    <cellStyle name="40 % - Markeringsfarve3 2 7 3 3" xfId="12938"/>
    <cellStyle name="40 % - Markeringsfarve3 2 7 3 4" xfId="24296"/>
    <cellStyle name="40 % - Markeringsfarve3 2 7 4" xfId="3792"/>
    <cellStyle name="40 % - Markeringsfarve3 2 7 4 2" xfId="8777"/>
    <cellStyle name="40 % - Markeringsfarve3 2 7 4 2 2" xfId="19584"/>
    <cellStyle name="40 % - Markeringsfarve3 2 7 4 2 3" xfId="30958"/>
    <cellStyle name="40 % - Markeringsfarve3 2 7 4 3" xfId="14599"/>
    <cellStyle name="40 % - Markeringsfarve3 2 7 4 4" xfId="25957"/>
    <cellStyle name="40 % - Markeringsfarve3 2 7 5" xfId="5454"/>
    <cellStyle name="40 % - Markeringsfarve3 2 7 5 2" xfId="16262"/>
    <cellStyle name="40 % - Markeringsfarve3 2 7 5 3" xfId="27636"/>
    <cellStyle name="40 % - Markeringsfarve3 2 7 6" xfId="10432"/>
    <cellStyle name="40 % - Markeringsfarve3 2 7 6 2" xfId="21239"/>
    <cellStyle name="40 % - Markeringsfarve3 2 7 6 3" xfId="32613"/>
    <cellStyle name="40 % - Markeringsfarve3 2 7 7" xfId="11273"/>
    <cellStyle name="40 % - Markeringsfarve3 2 7 8" xfId="22079"/>
    <cellStyle name="40 % - Markeringsfarve3 2 7 9" xfId="22633"/>
    <cellStyle name="40 % - Markeringsfarve3 2 8" xfId="729"/>
    <cellStyle name="40 % - Markeringsfarve3 2 8 2" xfId="1563"/>
    <cellStyle name="40 % - Markeringsfarve3 2 8 2 2" xfId="3231"/>
    <cellStyle name="40 % - Markeringsfarve3 2 8 2 2 2" xfId="8219"/>
    <cellStyle name="40 % - Markeringsfarve3 2 8 2 2 2 2" xfId="19026"/>
    <cellStyle name="40 % - Markeringsfarve3 2 8 2 2 2 3" xfId="30400"/>
    <cellStyle name="40 % - Markeringsfarve3 2 8 2 2 3" xfId="14041"/>
    <cellStyle name="40 % - Markeringsfarve3 2 8 2 2 4" xfId="25399"/>
    <cellStyle name="40 % - Markeringsfarve3 2 8 2 3" xfId="4895"/>
    <cellStyle name="40 % - Markeringsfarve3 2 8 2 3 2" xfId="9880"/>
    <cellStyle name="40 % - Markeringsfarve3 2 8 2 3 2 2" xfId="20687"/>
    <cellStyle name="40 % - Markeringsfarve3 2 8 2 3 2 3" xfId="32061"/>
    <cellStyle name="40 % - Markeringsfarve3 2 8 2 3 3" xfId="15702"/>
    <cellStyle name="40 % - Markeringsfarve3 2 8 2 3 4" xfId="27060"/>
    <cellStyle name="40 % - Markeringsfarve3 2 8 2 4" xfId="6557"/>
    <cellStyle name="40 % - Markeringsfarve3 2 8 2 4 2" xfId="17365"/>
    <cellStyle name="40 % - Markeringsfarve3 2 8 2 4 3" xfId="28739"/>
    <cellStyle name="40 % - Markeringsfarve3 2 8 2 5" xfId="12380"/>
    <cellStyle name="40 % - Markeringsfarve3 2 8 2 6" xfId="23738"/>
    <cellStyle name="40 % - Markeringsfarve3 2 8 3" xfId="2400"/>
    <cellStyle name="40 % - Markeringsfarve3 2 8 3 2" xfId="7388"/>
    <cellStyle name="40 % - Markeringsfarve3 2 8 3 2 2" xfId="18195"/>
    <cellStyle name="40 % - Markeringsfarve3 2 8 3 2 3" xfId="29569"/>
    <cellStyle name="40 % - Markeringsfarve3 2 8 3 3" xfId="13210"/>
    <cellStyle name="40 % - Markeringsfarve3 2 8 3 4" xfId="24568"/>
    <cellStyle name="40 % - Markeringsfarve3 2 8 4" xfId="4064"/>
    <cellStyle name="40 % - Markeringsfarve3 2 8 4 2" xfId="9049"/>
    <cellStyle name="40 % - Markeringsfarve3 2 8 4 2 2" xfId="19856"/>
    <cellStyle name="40 % - Markeringsfarve3 2 8 4 2 3" xfId="31230"/>
    <cellStyle name="40 % - Markeringsfarve3 2 8 4 3" xfId="14871"/>
    <cellStyle name="40 % - Markeringsfarve3 2 8 4 4" xfId="26229"/>
    <cellStyle name="40 % - Markeringsfarve3 2 8 5" xfId="5726"/>
    <cellStyle name="40 % - Markeringsfarve3 2 8 5 2" xfId="16534"/>
    <cellStyle name="40 % - Markeringsfarve3 2 8 5 3" xfId="27908"/>
    <cellStyle name="40 % - Markeringsfarve3 2 8 6" xfId="10713"/>
    <cellStyle name="40 % - Markeringsfarve3 2 8 6 2" xfId="21520"/>
    <cellStyle name="40 % - Markeringsfarve3 2 8 6 3" xfId="32894"/>
    <cellStyle name="40 % - Markeringsfarve3 2 8 7" xfId="11548"/>
    <cellStyle name="40 % - Markeringsfarve3 2 8 8" xfId="22907"/>
    <cellStyle name="40 % - Markeringsfarve3 2 9" xfId="1010"/>
    <cellStyle name="40 % - Markeringsfarve3 2 9 2" xfId="2678"/>
    <cellStyle name="40 % - Markeringsfarve3 2 9 2 2" xfId="7666"/>
    <cellStyle name="40 % - Markeringsfarve3 2 9 2 2 2" xfId="18473"/>
    <cellStyle name="40 % - Markeringsfarve3 2 9 2 2 3" xfId="29847"/>
    <cellStyle name="40 % - Markeringsfarve3 2 9 2 3" xfId="13488"/>
    <cellStyle name="40 % - Markeringsfarve3 2 9 2 4" xfId="24846"/>
    <cellStyle name="40 % - Markeringsfarve3 2 9 3" xfId="4342"/>
    <cellStyle name="40 % - Markeringsfarve3 2 9 3 2" xfId="9327"/>
    <cellStyle name="40 % - Markeringsfarve3 2 9 3 2 2" xfId="20134"/>
    <cellStyle name="40 % - Markeringsfarve3 2 9 3 2 3" xfId="31508"/>
    <cellStyle name="40 % - Markeringsfarve3 2 9 3 3" xfId="15149"/>
    <cellStyle name="40 % - Markeringsfarve3 2 9 3 4" xfId="26507"/>
    <cellStyle name="40 % - Markeringsfarve3 2 9 4" xfId="6004"/>
    <cellStyle name="40 % - Markeringsfarve3 2 9 4 2" xfId="16812"/>
    <cellStyle name="40 % - Markeringsfarve3 2 9 4 3" xfId="28186"/>
    <cellStyle name="40 % - Markeringsfarve3 2 9 5" xfId="11827"/>
    <cellStyle name="40 % - Markeringsfarve3 2 9 6" xfId="23185"/>
    <cellStyle name="40 % - Markeringsfarve3 3" xfId="120"/>
    <cellStyle name="40 % - Markeringsfarve3 3 10" xfId="21843"/>
    <cellStyle name="40 % - Markeringsfarve3 3 11" xfId="22396"/>
    <cellStyle name="40 % - Markeringsfarve3 3 12" xfId="33216"/>
    <cellStyle name="40 % - Markeringsfarve3 3 13" xfId="33489"/>
    <cellStyle name="40 % - Markeringsfarve3 3 14" xfId="33760"/>
    <cellStyle name="40 % - Markeringsfarve3 3 2" xfId="495"/>
    <cellStyle name="40 % - Markeringsfarve3 3 2 2" xfId="1332"/>
    <cellStyle name="40 % - Markeringsfarve3 3 2 2 2" xfId="3000"/>
    <cellStyle name="40 % - Markeringsfarve3 3 2 2 2 2" xfId="7988"/>
    <cellStyle name="40 % - Markeringsfarve3 3 2 2 2 2 2" xfId="18795"/>
    <cellStyle name="40 % - Markeringsfarve3 3 2 2 2 2 3" xfId="30169"/>
    <cellStyle name="40 % - Markeringsfarve3 3 2 2 2 3" xfId="13810"/>
    <cellStyle name="40 % - Markeringsfarve3 3 2 2 2 4" xfId="25168"/>
    <cellStyle name="40 % - Markeringsfarve3 3 2 2 3" xfId="4664"/>
    <cellStyle name="40 % - Markeringsfarve3 3 2 2 3 2" xfId="9649"/>
    <cellStyle name="40 % - Markeringsfarve3 3 2 2 3 2 2" xfId="20456"/>
    <cellStyle name="40 % - Markeringsfarve3 3 2 2 3 2 3" xfId="31830"/>
    <cellStyle name="40 % - Markeringsfarve3 3 2 2 3 3" xfId="15471"/>
    <cellStyle name="40 % - Markeringsfarve3 3 2 2 3 4" xfId="26829"/>
    <cellStyle name="40 % - Markeringsfarve3 3 2 2 4" xfId="6326"/>
    <cellStyle name="40 % - Markeringsfarve3 3 2 2 4 2" xfId="17134"/>
    <cellStyle name="40 % - Markeringsfarve3 3 2 2 4 3" xfId="28508"/>
    <cellStyle name="40 % - Markeringsfarve3 3 2 2 5" xfId="12149"/>
    <cellStyle name="40 % - Markeringsfarve3 3 2 2 6" xfId="23507"/>
    <cellStyle name="40 % - Markeringsfarve3 3 2 3" xfId="2171"/>
    <cellStyle name="40 % - Markeringsfarve3 3 2 3 2" xfId="7159"/>
    <cellStyle name="40 % - Markeringsfarve3 3 2 3 2 2" xfId="17966"/>
    <cellStyle name="40 % - Markeringsfarve3 3 2 3 2 3" xfId="29340"/>
    <cellStyle name="40 % - Markeringsfarve3 3 2 3 3" xfId="12981"/>
    <cellStyle name="40 % - Markeringsfarve3 3 2 3 4" xfId="24339"/>
    <cellStyle name="40 % - Markeringsfarve3 3 2 4" xfId="3835"/>
    <cellStyle name="40 % - Markeringsfarve3 3 2 4 2" xfId="8820"/>
    <cellStyle name="40 % - Markeringsfarve3 3 2 4 2 2" xfId="19627"/>
    <cellStyle name="40 % - Markeringsfarve3 3 2 4 2 3" xfId="31001"/>
    <cellStyle name="40 % - Markeringsfarve3 3 2 4 3" xfId="14642"/>
    <cellStyle name="40 % - Markeringsfarve3 3 2 4 4" xfId="26000"/>
    <cellStyle name="40 % - Markeringsfarve3 3 2 5" xfId="5497"/>
    <cellStyle name="40 % - Markeringsfarve3 3 2 5 2" xfId="16305"/>
    <cellStyle name="40 % - Markeringsfarve3 3 2 5 3" xfId="27679"/>
    <cellStyle name="40 % - Markeringsfarve3 3 2 6" xfId="10482"/>
    <cellStyle name="40 % - Markeringsfarve3 3 2 6 2" xfId="21289"/>
    <cellStyle name="40 % - Markeringsfarve3 3 2 6 3" xfId="32663"/>
    <cellStyle name="40 % - Markeringsfarve3 3 2 7" xfId="11316"/>
    <cellStyle name="40 % - Markeringsfarve3 3 2 8" xfId="22122"/>
    <cellStyle name="40 % - Markeringsfarve3 3 2 9" xfId="22676"/>
    <cellStyle name="40 % - Markeringsfarve3 3 3" xfId="772"/>
    <cellStyle name="40 % - Markeringsfarve3 3 3 2" xfId="1606"/>
    <cellStyle name="40 % - Markeringsfarve3 3 3 2 2" xfId="3274"/>
    <cellStyle name="40 % - Markeringsfarve3 3 3 2 2 2" xfId="8262"/>
    <cellStyle name="40 % - Markeringsfarve3 3 3 2 2 2 2" xfId="19069"/>
    <cellStyle name="40 % - Markeringsfarve3 3 3 2 2 2 3" xfId="30443"/>
    <cellStyle name="40 % - Markeringsfarve3 3 3 2 2 3" xfId="14084"/>
    <cellStyle name="40 % - Markeringsfarve3 3 3 2 2 4" xfId="25442"/>
    <cellStyle name="40 % - Markeringsfarve3 3 3 2 3" xfId="4938"/>
    <cellStyle name="40 % - Markeringsfarve3 3 3 2 3 2" xfId="9923"/>
    <cellStyle name="40 % - Markeringsfarve3 3 3 2 3 2 2" xfId="20730"/>
    <cellStyle name="40 % - Markeringsfarve3 3 3 2 3 2 3" xfId="32104"/>
    <cellStyle name="40 % - Markeringsfarve3 3 3 2 3 3" xfId="15745"/>
    <cellStyle name="40 % - Markeringsfarve3 3 3 2 3 4" xfId="27103"/>
    <cellStyle name="40 % - Markeringsfarve3 3 3 2 4" xfId="6600"/>
    <cellStyle name="40 % - Markeringsfarve3 3 3 2 4 2" xfId="17408"/>
    <cellStyle name="40 % - Markeringsfarve3 3 3 2 4 3" xfId="28782"/>
    <cellStyle name="40 % - Markeringsfarve3 3 3 2 5" xfId="12423"/>
    <cellStyle name="40 % - Markeringsfarve3 3 3 2 6" xfId="23781"/>
    <cellStyle name="40 % - Markeringsfarve3 3 3 3" xfId="2443"/>
    <cellStyle name="40 % - Markeringsfarve3 3 3 3 2" xfId="7431"/>
    <cellStyle name="40 % - Markeringsfarve3 3 3 3 2 2" xfId="18238"/>
    <cellStyle name="40 % - Markeringsfarve3 3 3 3 2 3" xfId="29612"/>
    <cellStyle name="40 % - Markeringsfarve3 3 3 3 3" xfId="13253"/>
    <cellStyle name="40 % - Markeringsfarve3 3 3 3 4" xfId="24611"/>
    <cellStyle name="40 % - Markeringsfarve3 3 3 4" xfId="4107"/>
    <cellStyle name="40 % - Markeringsfarve3 3 3 4 2" xfId="9092"/>
    <cellStyle name="40 % - Markeringsfarve3 3 3 4 2 2" xfId="19899"/>
    <cellStyle name="40 % - Markeringsfarve3 3 3 4 2 3" xfId="31273"/>
    <cellStyle name="40 % - Markeringsfarve3 3 3 4 3" xfId="14914"/>
    <cellStyle name="40 % - Markeringsfarve3 3 3 4 4" xfId="26272"/>
    <cellStyle name="40 % - Markeringsfarve3 3 3 5" xfId="5769"/>
    <cellStyle name="40 % - Markeringsfarve3 3 3 5 2" xfId="16577"/>
    <cellStyle name="40 % - Markeringsfarve3 3 3 5 3" xfId="27951"/>
    <cellStyle name="40 % - Markeringsfarve3 3 3 6" xfId="10756"/>
    <cellStyle name="40 % - Markeringsfarve3 3 3 6 2" xfId="21563"/>
    <cellStyle name="40 % - Markeringsfarve3 3 3 6 3" xfId="32937"/>
    <cellStyle name="40 % - Markeringsfarve3 3 3 7" xfId="11591"/>
    <cellStyle name="40 % - Markeringsfarve3 3 3 8" xfId="22950"/>
    <cellStyle name="40 % - Markeringsfarve3 3 4" xfId="1053"/>
    <cellStyle name="40 % - Markeringsfarve3 3 4 2" xfId="2721"/>
    <cellStyle name="40 % - Markeringsfarve3 3 4 2 2" xfId="7709"/>
    <cellStyle name="40 % - Markeringsfarve3 3 4 2 2 2" xfId="18516"/>
    <cellStyle name="40 % - Markeringsfarve3 3 4 2 2 3" xfId="29890"/>
    <cellStyle name="40 % - Markeringsfarve3 3 4 2 3" xfId="13531"/>
    <cellStyle name="40 % - Markeringsfarve3 3 4 2 4" xfId="24889"/>
    <cellStyle name="40 % - Markeringsfarve3 3 4 3" xfId="4385"/>
    <cellStyle name="40 % - Markeringsfarve3 3 4 3 2" xfId="9370"/>
    <cellStyle name="40 % - Markeringsfarve3 3 4 3 2 2" xfId="20177"/>
    <cellStyle name="40 % - Markeringsfarve3 3 4 3 2 3" xfId="31551"/>
    <cellStyle name="40 % - Markeringsfarve3 3 4 3 3" xfId="15192"/>
    <cellStyle name="40 % - Markeringsfarve3 3 4 3 4" xfId="26550"/>
    <cellStyle name="40 % - Markeringsfarve3 3 4 4" xfId="6047"/>
    <cellStyle name="40 % - Markeringsfarve3 3 4 4 2" xfId="16855"/>
    <cellStyle name="40 % - Markeringsfarve3 3 4 4 3" xfId="28229"/>
    <cellStyle name="40 % - Markeringsfarve3 3 4 5" xfId="11870"/>
    <cellStyle name="40 % - Markeringsfarve3 3 4 6" xfId="23228"/>
    <cellStyle name="40 % - Markeringsfarve3 3 5" xfId="1891"/>
    <cellStyle name="40 % - Markeringsfarve3 3 5 2" xfId="6879"/>
    <cellStyle name="40 % - Markeringsfarve3 3 5 2 2" xfId="17687"/>
    <cellStyle name="40 % - Markeringsfarve3 3 5 2 3" xfId="29061"/>
    <cellStyle name="40 % - Markeringsfarve3 3 5 3" xfId="12702"/>
    <cellStyle name="40 % - Markeringsfarve3 3 5 4" xfId="24060"/>
    <cellStyle name="40 % - Markeringsfarve3 3 6" xfId="3556"/>
    <cellStyle name="40 % - Markeringsfarve3 3 6 2" xfId="8541"/>
    <cellStyle name="40 % - Markeringsfarve3 3 6 2 2" xfId="19348"/>
    <cellStyle name="40 % - Markeringsfarve3 3 6 2 3" xfId="30722"/>
    <cellStyle name="40 % - Markeringsfarve3 3 6 3" xfId="14363"/>
    <cellStyle name="40 % - Markeringsfarve3 3 6 4" xfId="25721"/>
    <cellStyle name="40 % - Markeringsfarve3 3 7" xfId="5217"/>
    <cellStyle name="40 % - Markeringsfarve3 3 7 2" xfId="16026"/>
    <cellStyle name="40 % - Markeringsfarve3 3 7 3" xfId="27400"/>
    <cellStyle name="40 % - Markeringsfarve3 3 8" xfId="10202"/>
    <cellStyle name="40 % - Markeringsfarve3 3 8 2" xfId="21009"/>
    <cellStyle name="40 % - Markeringsfarve3 3 8 3" xfId="32383"/>
    <cellStyle name="40 % - Markeringsfarve3 3 9" xfId="11036"/>
    <cellStyle name="40 % - Markeringsfarve3 4" xfId="173"/>
    <cellStyle name="40 % - Markeringsfarve3 4 10" xfId="21896"/>
    <cellStyle name="40 % - Markeringsfarve3 4 11" xfId="22449"/>
    <cellStyle name="40 % - Markeringsfarve3 4 12" xfId="33269"/>
    <cellStyle name="40 % - Markeringsfarve3 4 13" xfId="33544"/>
    <cellStyle name="40 % - Markeringsfarve3 4 14" xfId="33815"/>
    <cellStyle name="40 % - Markeringsfarve3 4 2" xfId="548"/>
    <cellStyle name="40 % - Markeringsfarve3 4 2 2" xfId="1385"/>
    <cellStyle name="40 % - Markeringsfarve3 4 2 2 2" xfId="3053"/>
    <cellStyle name="40 % - Markeringsfarve3 4 2 2 2 2" xfId="8041"/>
    <cellStyle name="40 % - Markeringsfarve3 4 2 2 2 2 2" xfId="18848"/>
    <cellStyle name="40 % - Markeringsfarve3 4 2 2 2 2 3" xfId="30222"/>
    <cellStyle name="40 % - Markeringsfarve3 4 2 2 2 3" xfId="13863"/>
    <cellStyle name="40 % - Markeringsfarve3 4 2 2 2 4" xfId="25221"/>
    <cellStyle name="40 % - Markeringsfarve3 4 2 2 3" xfId="4717"/>
    <cellStyle name="40 % - Markeringsfarve3 4 2 2 3 2" xfId="9702"/>
    <cellStyle name="40 % - Markeringsfarve3 4 2 2 3 2 2" xfId="20509"/>
    <cellStyle name="40 % - Markeringsfarve3 4 2 2 3 2 3" xfId="31883"/>
    <cellStyle name="40 % - Markeringsfarve3 4 2 2 3 3" xfId="15524"/>
    <cellStyle name="40 % - Markeringsfarve3 4 2 2 3 4" xfId="26882"/>
    <cellStyle name="40 % - Markeringsfarve3 4 2 2 4" xfId="6379"/>
    <cellStyle name="40 % - Markeringsfarve3 4 2 2 4 2" xfId="17187"/>
    <cellStyle name="40 % - Markeringsfarve3 4 2 2 4 3" xfId="28561"/>
    <cellStyle name="40 % - Markeringsfarve3 4 2 2 5" xfId="12202"/>
    <cellStyle name="40 % - Markeringsfarve3 4 2 2 6" xfId="23560"/>
    <cellStyle name="40 % - Markeringsfarve3 4 2 3" xfId="2222"/>
    <cellStyle name="40 % - Markeringsfarve3 4 2 3 2" xfId="7210"/>
    <cellStyle name="40 % - Markeringsfarve3 4 2 3 2 2" xfId="18017"/>
    <cellStyle name="40 % - Markeringsfarve3 4 2 3 2 3" xfId="29391"/>
    <cellStyle name="40 % - Markeringsfarve3 4 2 3 3" xfId="13032"/>
    <cellStyle name="40 % - Markeringsfarve3 4 2 3 4" xfId="24390"/>
    <cellStyle name="40 % - Markeringsfarve3 4 2 4" xfId="3886"/>
    <cellStyle name="40 % - Markeringsfarve3 4 2 4 2" xfId="8871"/>
    <cellStyle name="40 % - Markeringsfarve3 4 2 4 2 2" xfId="19678"/>
    <cellStyle name="40 % - Markeringsfarve3 4 2 4 2 3" xfId="31052"/>
    <cellStyle name="40 % - Markeringsfarve3 4 2 4 3" xfId="14693"/>
    <cellStyle name="40 % - Markeringsfarve3 4 2 4 4" xfId="26051"/>
    <cellStyle name="40 % - Markeringsfarve3 4 2 5" xfId="5548"/>
    <cellStyle name="40 % - Markeringsfarve3 4 2 5 2" xfId="16356"/>
    <cellStyle name="40 % - Markeringsfarve3 4 2 5 3" xfId="27730"/>
    <cellStyle name="40 % - Markeringsfarve3 4 2 6" xfId="10535"/>
    <cellStyle name="40 % - Markeringsfarve3 4 2 6 2" xfId="21342"/>
    <cellStyle name="40 % - Markeringsfarve3 4 2 6 3" xfId="32716"/>
    <cellStyle name="40 % - Markeringsfarve3 4 2 7" xfId="11369"/>
    <cellStyle name="40 % - Markeringsfarve3 4 2 8" xfId="22175"/>
    <cellStyle name="40 % - Markeringsfarve3 4 2 9" xfId="22729"/>
    <cellStyle name="40 % - Markeringsfarve3 4 3" xfId="825"/>
    <cellStyle name="40 % - Markeringsfarve3 4 3 2" xfId="1659"/>
    <cellStyle name="40 % - Markeringsfarve3 4 3 2 2" xfId="3327"/>
    <cellStyle name="40 % - Markeringsfarve3 4 3 2 2 2" xfId="8315"/>
    <cellStyle name="40 % - Markeringsfarve3 4 3 2 2 2 2" xfId="19122"/>
    <cellStyle name="40 % - Markeringsfarve3 4 3 2 2 2 3" xfId="30496"/>
    <cellStyle name="40 % - Markeringsfarve3 4 3 2 2 3" xfId="14137"/>
    <cellStyle name="40 % - Markeringsfarve3 4 3 2 2 4" xfId="25495"/>
    <cellStyle name="40 % - Markeringsfarve3 4 3 2 3" xfId="4991"/>
    <cellStyle name="40 % - Markeringsfarve3 4 3 2 3 2" xfId="9976"/>
    <cellStyle name="40 % - Markeringsfarve3 4 3 2 3 2 2" xfId="20783"/>
    <cellStyle name="40 % - Markeringsfarve3 4 3 2 3 2 3" xfId="32157"/>
    <cellStyle name="40 % - Markeringsfarve3 4 3 2 3 3" xfId="15798"/>
    <cellStyle name="40 % - Markeringsfarve3 4 3 2 3 4" xfId="27156"/>
    <cellStyle name="40 % - Markeringsfarve3 4 3 2 4" xfId="6653"/>
    <cellStyle name="40 % - Markeringsfarve3 4 3 2 4 2" xfId="17461"/>
    <cellStyle name="40 % - Markeringsfarve3 4 3 2 4 3" xfId="28835"/>
    <cellStyle name="40 % - Markeringsfarve3 4 3 2 5" xfId="12476"/>
    <cellStyle name="40 % - Markeringsfarve3 4 3 2 6" xfId="23834"/>
    <cellStyle name="40 % - Markeringsfarve3 4 3 3" xfId="2496"/>
    <cellStyle name="40 % - Markeringsfarve3 4 3 3 2" xfId="7484"/>
    <cellStyle name="40 % - Markeringsfarve3 4 3 3 2 2" xfId="18291"/>
    <cellStyle name="40 % - Markeringsfarve3 4 3 3 2 3" xfId="29665"/>
    <cellStyle name="40 % - Markeringsfarve3 4 3 3 3" xfId="13306"/>
    <cellStyle name="40 % - Markeringsfarve3 4 3 3 4" xfId="24664"/>
    <cellStyle name="40 % - Markeringsfarve3 4 3 4" xfId="4160"/>
    <cellStyle name="40 % - Markeringsfarve3 4 3 4 2" xfId="9145"/>
    <cellStyle name="40 % - Markeringsfarve3 4 3 4 2 2" xfId="19952"/>
    <cellStyle name="40 % - Markeringsfarve3 4 3 4 2 3" xfId="31326"/>
    <cellStyle name="40 % - Markeringsfarve3 4 3 4 3" xfId="14967"/>
    <cellStyle name="40 % - Markeringsfarve3 4 3 4 4" xfId="26325"/>
    <cellStyle name="40 % - Markeringsfarve3 4 3 5" xfId="5822"/>
    <cellStyle name="40 % - Markeringsfarve3 4 3 5 2" xfId="16630"/>
    <cellStyle name="40 % - Markeringsfarve3 4 3 5 3" xfId="28004"/>
    <cellStyle name="40 % - Markeringsfarve3 4 3 6" xfId="10809"/>
    <cellStyle name="40 % - Markeringsfarve3 4 3 6 2" xfId="21616"/>
    <cellStyle name="40 % - Markeringsfarve3 4 3 6 3" xfId="32990"/>
    <cellStyle name="40 % - Markeringsfarve3 4 3 7" xfId="11644"/>
    <cellStyle name="40 % - Markeringsfarve3 4 3 8" xfId="23003"/>
    <cellStyle name="40 % - Markeringsfarve3 4 4" xfId="1106"/>
    <cellStyle name="40 % - Markeringsfarve3 4 4 2" xfId="2774"/>
    <cellStyle name="40 % - Markeringsfarve3 4 4 2 2" xfId="7762"/>
    <cellStyle name="40 % - Markeringsfarve3 4 4 2 2 2" xfId="18569"/>
    <cellStyle name="40 % - Markeringsfarve3 4 4 2 2 3" xfId="29943"/>
    <cellStyle name="40 % - Markeringsfarve3 4 4 2 3" xfId="13584"/>
    <cellStyle name="40 % - Markeringsfarve3 4 4 2 4" xfId="24942"/>
    <cellStyle name="40 % - Markeringsfarve3 4 4 3" xfId="4438"/>
    <cellStyle name="40 % - Markeringsfarve3 4 4 3 2" xfId="9423"/>
    <cellStyle name="40 % - Markeringsfarve3 4 4 3 2 2" xfId="20230"/>
    <cellStyle name="40 % - Markeringsfarve3 4 4 3 2 3" xfId="31604"/>
    <cellStyle name="40 % - Markeringsfarve3 4 4 3 3" xfId="15245"/>
    <cellStyle name="40 % - Markeringsfarve3 4 4 3 4" xfId="26603"/>
    <cellStyle name="40 % - Markeringsfarve3 4 4 4" xfId="6100"/>
    <cellStyle name="40 % - Markeringsfarve3 4 4 4 2" xfId="16908"/>
    <cellStyle name="40 % - Markeringsfarve3 4 4 4 3" xfId="28282"/>
    <cellStyle name="40 % - Markeringsfarve3 4 4 5" xfId="11923"/>
    <cellStyle name="40 % - Markeringsfarve3 4 4 6" xfId="23281"/>
    <cellStyle name="40 % - Markeringsfarve3 4 5" xfId="1944"/>
    <cellStyle name="40 % - Markeringsfarve3 4 5 2" xfId="6932"/>
    <cellStyle name="40 % - Markeringsfarve3 4 5 2 2" xfId="17740"/>
    <cellStyle name="40 % - Markeringsfarve3 4 5 2 3" xfId="29114"/>
    <cellStyle name="40 % - Markeringsfarve3 4 5 3" xfId="12755"/>
    <cellStyle name="40 % - Markeringsfarve3 4 5 4" xfId="24113"/>
    <cellStyle name="40 % - Markeringsfarve3 4 6" xfId="3609"/>
    <cellStyle name="40 % - Markeringsfarve3 4 6 2" xfId="8594"/>
    <cellStyle name="40 % - Markeringsfarve3 4 6 2 2" xfId="19401"/>
    <cellStyle name="40 % - Markeringsfarve3 4 6 2 3" xfId="30775"/>
    <cellStyle name="40 % - Markeringsfarve3 4 6 3" xfId="14416"/>
    <cellStyle name="40 % - Markeringsfarve3 4 6 4" xfId="25774"/>
    <cellStyle name="40 % - Markeringsfarve3 4 7" xfId="5270"/>
    <cellStyle name="40 % - Markeringsfarve3 4 7 2" xfId="16079"/>
    <cellStyle name="40 % - Markeringsfarve3 4 7 3" xfId="27453"/>
    <cellStyle name="40 % - Markeringsfarve3 4 8" xfId="10255"/>
    <cellStyle name="40 % - Markeringsfarve3 4 8 2" xfId="21062"/>
    <cellStyle name="40 % - Markeringsfarve3 4 8 3" xfId="32436"/>
    <cellStyle name="40 % - Markeringsfarve3 4 9" xfId="11089"/>
    <cellStyle name="40 % - Markeringsfarve3 5" xfId="229"/>
    <cellStyle name="40 % - Markeringsfarve3 5 10" xfId="21951"/>
    <cellStyle name="40 % - Markeringsfarve3 5 11" xfId="22504"/>
    <cellStyle name="40 % - Markeringsfarve3 5 12" xfId="33324"/>
    <cellStyle name="40 % - Markeringsfarve3 5 13" xfId="33599"/>
    <cellStyle name="40 % - Markeringsfarve3 5 14" xfId="33870"/>
    <cellStyle name="40 % - Markeringsfarve3 5 2" xfId="603"/>
    <cellStyle name="40 % - Markeringsfarve3 5 2 2" xfId="1440"/>
    <cellStyle name="40 % - Markeringsfarve3 5 2 2 2" xfId="3108"/>
    <cellStyle name="40 % - Markeringsfarve3 5 2 2 2 2" xfId="8096"/>
    <cellStyle name="40 % - Markeringsfarve3 5 2 2 2 2 2" xfId="18903"/>
    <cellStyle name="40 % - Markeringsfarve3 5 2 2 2 2 3" xfId="30277"/>
    <cellStyle name="40 % - Markeringsfarve3 5 2 2 2 3" xfId="13918"/>
    <cellStyle name="40 % - Markeringsfarve3 5 2 2 2 4" xfId="25276"/>
    <cellStyle name="40 % - Markeringsfarve3 5 2 2 3" xfId="4772"/>
    <cellStyle name="40 % - Markeringsfarve3 5 2 2 3 2" xfId="9757"/>
    <cellStyle name="40 % - Markeringsfarve3 5 2 2 3 2 2" xfId="20564"/>
    <cellStyle name="40 % - Markeringsfarve3 5 2 2 3 2 3" xfId="31938"/>
    <cellStyle name="40 % - Markeringsfarve3 5 2 2 3 3" xfId="15579"/>
    <cellStyle name="40 % - Markeringsfarve3 5 2 2 3 4" xfId="26937"/>
    <cellStyle name="40 % - Markeringsfarve3 5 2 2 4" xfId="6434"/>
    <cellStyle name="40 % - Markeringsfarve3 5 2 2 4 2" xfId="17242"/>
    <cellStyle name="40 % - Markeringsfarve3 5 2 2 4 3" xfId="28616"/>
    <cellStyle name="40 % - Markeringsfarve3 5 2 2 5" xfId="12257"/>
    <cellStyle name="40 % - Markeringsfarve3 5 2 2 6" xfId="23615"/>
    <cellStyle name="40 % - Markeringsfarve3 5 2 3" xfId="2277"/>
    <cellStyle name="40 % - Markeringsfarve3 5 2 3 2" xfId="7265"/>
    <cellStyle name="40 % - Markeringsfarve3 5 2 3 2 2" xfId="18072"/>
    <cellStyle name="40 % - Markeringsfarve3 5 2 3 2 3" xfId="29446"/>
    <cellStyle name="40 % - Markeringsfarve3 5 2 3 3" xfId="13087"/>
    <cellStyle name="40 % - Markeringsfarve3 5 2 3 4" xfId="24445"/>
    <cellStyle name="40 % - Markeringsfarve3 5 2 4" xfId="3941"/>
    <cellStyle name="40 % - Markeringsfarve3 5 2 4 2" xfId="8926"/>
    <cellStyle name="40 % - Markeringsfarve3 5 2 4 2 2" xfId="19733"/>
    <cellStyle name="40 % - Markeringsfarve3 5 2 4 2 3" xfId="31107"/>
    <cellStyle name="40 % - Markeringsfarve3 5 2 4 3" xfId="14748"/>
    <cellStyle name="40 % - Markeringsfarve3 5 2 4 4" xfId="26106"/>
    <cellStyle name="40 % - Markeringsfarve3 5 2 5" xfId="5603"/>
    <cellStyle name="40 % - Markeringsfarve3 5 2 5 2" xfId="16411"/>
    <cellStyle name="40 % - Markeringsfarve3 5 2 5 3" xfId="27785"/>
    <cellStyle name="40 % - Markeringsfarve3 5 2 6" xfId="10590"/>
    <cellStyle name="40 % - Markeringsfarve3 5 2 6 2" xfId="21397"/>
    <cellStyle name="40 % - Markeringsfarve3 5 2 6 3" xfId="32771"/>
    <cellStyle name="40 % - Markeringsfarve3 5 2 7" xfId="11424"/>
    <cellStyle name="40 % - Markeringsfarve3 5 2 8" xfId="22230"/>
    <cellStyle name="40 % - Markeringsfarve3 5 2 9" xfId="22784"/>
    <cellStyle name="40 % - Markeringsfarve3 5 3" xfId="880"/>
    <cellStyle name="40 % - Markeringsfarve3 5 3 2" xfId="1714"/>
    <cellStyle name="40 % - Markeringsfarve3 5 3 2 2" xfId="3382"/>
    <cellStyle name="40 % - Markeringsfarve3 5 3 2 2 2" xfId="8370"/>
    <cellStyle name="40 % - Markeringsfarve3 5 3 2 2 2 2" xfId="19177"/>
    <cellStyle name="40 % - Markeringsfarve3 5 3 2 2 2 3" xfId="30551"/>
    <cellStyle name="40 % - Markeringsfarve3 5 3 2 2 3" xfId="14192"/>
    <cellStyle name="40 % - Markeringsfarve3 5 3 2 2 4" xfId="25550"/>
    <cellStyle name="40 % - Markeringsfarve3 5 3 2 3" xfId="5046"/>
    <cellStyle name="40 % - Markeringsfarve3 5 3 2 3 2" xfId="10031"/>
    <cellStyle name="40 % - Markeringsfarve3 5 3 2 3 2 2" xfId="20838"/>
    <cellStyle name="40 % - Markeringsfarve3 5 3 2 3 2 3" xfId="32212"/>
    <cellStyle name="40 % - Markeringsfarve3 5 3 2 3 3" xfId="15853"/>
    <cellStyle name="40 % - Markeringsfarve3 5 3 2 3 4" xfId="27211"/>
    <cellStyle name="40 % - Markeringsfarve3 5 3 2 4" xfId="6708"/>
    <cellStyle name="40 % - Markeringsfarve3 5 3 2 4 2" xfId="17516"/>
    <cellStyle name="40 % - Markeringsfarve3 5 3 2 4 3" xfId="28890"/>
    <cellStyle name="40 % - Markeringsfarve3 5 3 2 5" xfId="12531"/>
    <cellStyle name="40 % - Markeringsfarve3 5 3 2 6" xfId="23889"/>
    <cellStyle name="40 % - Markeringsfarve3 5 3 3" xfId="2551"/>
    <cellStyle name="40 % - Markeringsfarve3 5 3 3 2" xfId="7539"/>
    <cellStyle name="40 % - Markeringsfarve3 5 3 3 2 2" xfId="18346"/>
    <cellStyle name="40 % - Markeringsfarve3 5 3 3 2 3" xfId="29720"/>
    <cellStyle name="40 % - Markeringsfarve3 5 3 3 3" xfId="13361"/>
    <cellStyle name="40 % - Markeringsfarve3 5 3 3 4" xfId="24719"/>
    <cellStyle name="40 % - Markeringsfarve3 5 3 4" xfId="4215"/>
    <cellStyle name="40 % - Markeringsfarve3 5 3 4 2" xfId="9200"/>
    <cellStyle name="40 % - Markeringsfarve3 5 3 4 2 2" xfId="20007"/>
    <cellStyle name="40 % - Markeringsfarve3 5 3 4 2 3" xfId="31381"/>
    <cellStyle name="40 % - Markeringsfarve3 5 3 4 3" xfId="15022"/>
    <cellStyle name="40 % - Markeringsfarve3 5 3 4 4" xfId="26380"/>
    <cellStyle name="40 % - Markeringsfarve3 5 3 5" xfId="5877"/>
    <cellStyle name="40 % - Markeringsfarve3 5 3 5 2" xfId="16685"/>
    <cellStyle name="40 % - Markeringsfarve3 5 3 5 3" xfId="28059"/>
    <cellStyle name="40 % - Markeringsfarve3 5 3 6" xfId="10864"/>
    <cellStyle name="40 % - Markeringsfarve3 5 3 6 2" xfId="21671"/>
    <cellStyle name="40 % - Markeringsfarve3 5 3 6 3" xfId="33045"/>
    <cellStyle name="40 % - Markeringsfarve3 5 3 7" xfId="11699"/>
    <cellStyle name="40 % - Markeringsfarve3 5 3 8" xfId="23058"/>
    <cellStyle name="40 % - Markeringsfarve3 5 4" xfId="1161"/>
    <cellStyle name="40 % - Markeringsfarve3 5 4 2" xfId="2829"/>
    <cellStyle name="40 % - Markeringsfarve3 5 4 2 2" xfId="7817"/>
    <cellStyle name="40 % - Markeringsfarve3 5 4 2 2 2" xfId="18624"/>
    <cellStyle name="40 % - Markeringsfarve3 5 4 2 2 3" xfId="29998"/>
    <cellStyle name="40 % - Markeringsfarve3 5 4 2 3" xfId="13639"/>
    <cellStyle name="40 % - Markeringsfarve3 5 4 2 4" xfId="24997"/>
    <cellStyle name="40 % - Markeringsfarve3 5 4 3" xfId="4493"/>
    <cellStyle name="40 % - Markeringsfarve3 5 4 3 2" xfId="9478"/>
    <cellStyle name="40 % - Markeringsfarve3 5 4 3 2 2" xfId="20285"/>
    <cellStyle name="40 % - Markeringsfarve3 5 4 3 2 3" xfId="31659"/>
    <cellStyle name="40 % - Markeringsfarve3 5 4 3 3" xfId="15300"/>
    <cellStyle name="40 % - Markeringsfarve3 5 4 3 4" xfId="26658"/>
    <cellStyle name="40 % - Markeringsfarve3 5 4 4" xfId="6155"/>
    <cellStyle name="40 % - Markeringsfarve3 5 4 4 2" xfId="16963"/>
    <cellStyle name="40 % - Markeringsfarve3 5 4 4 3" xfId="28337"/>
    <cellStyle name="40 % - Markeringsfarve3 5 4 5" xfId="11978"/>
    <cellStyle name="40 % - Markeringsfarve3 5 4 6" xfId="23336"/>
    <cellStyle name="40 % - Markeringsfarve3 5 5" xfId="1999"/>
    <cellStyle name="40 % - Markeringsfarve3 5 5 2" xfId="6987"/>
    <cellStyle name="40 % - Markeringsfarve3 5 5 2 2" xfId="17795"/>
    <cellStyle name="40 % - Markeringsfarve3 5 5 2 3" xfId="29169"/>
    <cellStyle name="40 % - Markeringsfarve3 5 5 3" xfId="12810"/>
    <cellStyle name="40 % - Markeringsfarve3 5 5 4" xfId="24168"/>
    <cellStyle name="40 % - Markeringsfarve3 5 6" xfId="3664"/>
    <cellStyle name="40 % - Markeringsfarve3 5 6 2" xfId="8649"/>
    <cellStyle name="40 % - Markeringsfarve3 5 6 2 2" xfId="19456"/>
    <cellStyle name="40 % - Markeringsfarve3 5 6 2 3" xfId="30830"/>
    <cellStyle name="40 % - Markeringsfarve3 5 6 3" xfId="14471"/>
    <cellStyle name="40 % - Markeringsfarve3 5 6 4" xfId="25829"/>
    <cellStyle name="40 % - Markeringsfarve3 5 7" xfId="5325"/>
    <cellStyle name="40 % - Markeringsfarve3 5 7 2" xfId="16134"/>
    <cellStyle name="40 % - Markeringsfarve3 5 7 3" xfId="27508"/>
    <cellStyle name="40 % - Markeringsfarve3 5 8" xfId="10310"/>
    <cellStyle name="40 % - Markeringsfarve3 5 8 2" xfId="21117"/>
    <cellStyle name="40 % - Markeringsfarve3 5 8 3" xfId="32491"/>
    <cellStyle name="40 % - Markeringsfarve3 5 9" xfId="11144"/>
    <cellStyle name="40 % - Markeringsfarve3 6" xfId="284"/>
    <cellStyle name="40 % - Markeringsfarve3 6 10" xfId="22006"/>
    <cellStyle name="40 % - Markeringsfarve3 6 11" xfId="22559"/>
    <cellStyle name="40 % - Markeringsfarve3 6 12" xfId="33379"/>
    <cellStyle name="40 % - Markeringsfarve3 6 13" xfId="33654"/>
    <cellStyle name="40 % - Markeringsfarve3 6 14" xfId="33925"/>
    <cellStyle name="40 % - Markeringsfarve3 6 2" xfId="658"/>
    <cellStyle name="40 % - Markeringsfarve3 6 2 2" xfId="1495"/>
    <cellStyle name="40 % - Markeringsfarve3 6 2 2 2" xfId="3163"/>
    <cellStyle name="40 % - Markeringsfarve3 6 2 2 2 2" xfId="8151"/>
    <cellStyle name="40 % - Markeringsfarve3 6 2 2 2 2 2" xfId="18958"/>
    <cellStyle name="40 % - Markeringsfarve3 6 2 2 2 2 3" xfId="30332"/>
    <cellStyle name="40 % - Markeringsfarve3 6 2 2 2 3" xfId="13973"/>
    <cellStyle name="40 % - Markeringsfarve3 6 2 2 2 4" xfId="25331"/>
    <cellStyle name="40 % - Markeringsfarve3 6 2 2 3" xfId="4827"/>
    <cellStyle name="40 % - Markeringsfarve3 6 2 2 3 2" xfId="9812"/>
    <cellStyle name="40 % - Markeringsfarve3 6 2 2 3 2 2" xfId="20619"/>
    <cellStyle name="40 % - Markeringsfarve3 6 2 2 3 2 3" xfId="31993"/>
    <cellStyle name="40 % - Markeringsfarve3 6 2 2 3 3" xfId="15634"/>
    <cellStyle name="40 % - Markeringsfarve3 6 2 2 3 4" xfId="26992"/>
    <cellStyle name="40 % - Markeringsfarve3 6 2 2 4" xfId="6489"/>
    <cellStyle name="40 % - Markeringsfarve3 6 2 2 4 2" xfId="17297"/>
    <cellStyle name="40 % - Markeringsfarve3 6 2 2 4 3" xfId="28671"/>
    <cellStyle name="40 % - Markeringsfarve3 6 2 2 5" xfId="12312"/>
    <cellStyle name="40 % - Markeringsfarve3 6 2 2 6" xfId="23670"/>
    <cellStyle name="40 % - Markeringsfarve3 6 2 3" xfId="2332"/>
    <cellStyle name="40 % - Markeringsfarve3 6 2 3 2" xfId="7320"/>
    <cellStyle name="40 % - Markeringsfarve3 6 2 3 2 2" xfId="18127"/>
    <cellStyle name="40 % - Markeringsfarve3 6 2 3 2 3" xfId="29501"/>
    <cellStyle name="40 % - Markeringsfarve3 6 2 3 3" xfId="13142"/>
    <cellStyle name="40 % - Markeringsfarve3 6 2 3 4" xfId="24500"/>
    <cellStyle name="40 % - Markeringsfarve3 6 2 4" xfId="3996"/>
    <cellStyle name="40 % - Markeringsfarve3 6 2 4 2" xfId="8981"/>
    <cellStyle name="40 % - Markeringsfarve3 6 2 4 2 2" xfId="19788"/>
    <cellStyle name="40 % - Markeringsfarve3 6 2 4 2 3" xfId="31162"/>
    <cellStyle name="40 % - Markeringsfarve3 6 2 4 3" xfId="14803"/>
    <cellStyle name="40 % - Markeringsfarve3 6 2 4 4" xfId="26161"/>
    <cellStyle name="40 % - Markeringsfarve3 6 2 5" xfId="5658"/>
    <cellStyle name="40 % - Markeringsfarve3 6 2 5 2" xfId="16466"/>
    <cellStyle name="40 % - Markeringsfarve3 6 2 5 3" xfId="27840"/>
    <cellStyle name="40 % - Markeringsfarve3 6 2 6" xfId="10645"/>
    <cellStyle name="40 % - Markeringsfarve3 6 2 6 2" xfId="21452"/>
    <cellStyle name="40 % - Markeringsfarve3 6 2 6 3" xfId="32826"/>
    <cellStyle name="40 % - Markeringsfarve3 6 2 7" xfId="11479"/>
    <cellStyle name="40 % - Markeringsfarve3 6 2 8" xfId="22285"/>
    <cellStyle name="40 % - Markeringsfarve3 6 2 9" xfId="22839"/>
    <cellStyle name="40 % - Markeringsfarve3 6 3" xfId="935"/>
    <cellStyle name="40 % - Markeringsfarve3 6 3 2" xfId="1769"/>
    <cellStyle name="40 % - Markeringsfarve3 6 3 2 2" xfId="3437"/>
    <cellStyle name="40 % - Markeringsfarve3 6 3 2 2 2" xfId="8425"/>
    <cellStyle name="40 % - Markeringsfarve3 6 3 2 2 2 2" xfId="19232"/>
    <cellStyle name="40 % - Markeringsfarve3 6 3 2 2 2 3" xfId="30606"/>
    <cellStyle name="40 % - Markeringsfarve3 6 3 2 2 3" xfId="14247"/>
    <cellStyle name="40 % - Markeringsfarve3 6 3 2 2 4" xfId="25605"/>
    <cellStyle name="40 % - Markeringsfarve3 6 3 2 3" xfId="5101"/>
    <cellStyle name="40 % - Markeringsfarve3 6 3 2 3 2" xfId="10086"/>
    <cellStyle name="40 % - Markeringsfarve3 6 3 2 3 2 2" xfId="20893"/>
    <cellStyle name="40 % - Markeringsfarve3 6 3 2 3 2 3" xfId="32267"/>
    <cellStyle name="40 % - Markeringsfarve3 6 3 2 3 3" xfId="15908"/>
    <cellStyle name="40 % - Markeringsfarve3 6 3 2 3 4" xfId="27266"/>
    <cellStyle name="40 % - Markeringsfarve3 6 3 2 4" xfId="6763"/>
    <cellStyle name="40 % - Markeringsfarve3 6 3 2 4 2" xfId="17571"/>
    <cellStyle name="40 % - Markeringsfarve3 6 3 2 4 3" xfId="28945"/>
    <cellStyle name="40 % - Markeringsfarve3 6 3 2 5" xfId="12586"/>
    <cellStyle name="40 % - Markeringsfarve3 6 3 2 6" xfId="23944"/>
    <cellStyle name="40 % - Markeringsfarve3 6 3 3" xfId="2606"/>
    <cellStyle name="40 % - Markeringsfarve3 6 3 3 2" xfId="7594"/>
    <cellStyle name="40 % - Markeringsfarve3 6 3 3 2 2" xfId="18401"/>
    <cellStyle name="40 % - Markeringsfarve3 6 3 3 2 3" xfId="29775"/>
    <cellStyle name="40 % - Markeringsfarve3 6 3 3 3" xfId="13416"/>
    <cellStyle name="40 % - Markeringsfarve3 6 3 3 4" xfId="24774"/>
    <cellStyle name="40 % - Markeringsfarve3 6 3 4" xfId="4270"/>
    <cellStyle name="40 % - Markeringsfarve3 6 3 4 2" xfId="9255"/>
    <cellStyle name="40 % - Markeringsfarve3 6 3 4 2 2" xfId="20062"/>
    <cellStyle name="40 % - Markeringsfarve3 6 3 4 2 3" xfId="31436"/>
    <cellStyle name="40 % - Markeringsfarve3 6 3 4 3" xfId="15077"/>
    <cellStyle name="40 % - Markeringsfarve3 6 3 4 4" xfId="26435"/>
    <cellStyle name="40 % - Markeringsfarve3 6 3 5" xfId="5932"/>
    <cellStyle name="40 % - Markeringsfarve3 6 3 5 2" xfId="16740"/>
    <cellStyle name="40 % - Markeringsfarve3 6 3 5 3" xfId="28114"/>
    <cellStyle name="40 % - Markeringsfarve3 6 3 6" xfId="10919"/>
    <cellStyle name="40 % - Markeringsfarve3 6 3 6 2" xfId="21726"/>
    <cellStyle name="40 % - Markeringsfarve3 6 3 6 3" xfId="33100"/>
    <cellStyle name="40 % - Markeringsfarve3 6 3 7" xfId="11754"/>
    <cellStyle name="40 % - Markeringsfarve3 6 3 8" xfId="23113"/>
    <cellStyle name="40 % - Markeringsfarve3 6 4" xfId="1216"/>
    <cellStyle name="40 % - Markeringsfarve3 6 4 2" xfId="2884"/>
    <cellStyle name="40 % - Markeringsfarve3 6 4 2 2" xfId="7872"/>
    <cellStyle name="40 % - Markeringsfarve3 6 4 2 2 2" xfId="18679"/>
    <cellStyle name="40 % - Markeringsfarve3 6 4 2 2 3" xfId="30053"/>
    <cellStyle name="40 % - Markeringsfarve3 6 4 2 3" xfId="13694"/>
    <cellStyle name="40 % - Markeringsfarve3 6 4 2 4" xfId="25052"/>
    <cellStyle name="40 % - Markeringsfarve3 6 4 3" xfId="4548"/>
    <cellStyle name="40 % - Markeringsfarve3 6 4 3 2" xfId="9533"/>
    <cellStyle name="40 % - Markeringsfarve3 6 4 3 2 2" xfId="20340"/>
    <cellStyle name="40 % - Markeringsfarve3 6 4 3 2 3" xfId="31714"/>
    <cellStyle name="40 % - Markeringsfarve3 6 4 3 3" xfId="15355"/>
    <cellStyle name="40 % - Markeringsfarve3 6 4 3 4" xfId="26713"/>
    <cellStyle name="40 % - Markeringsfarve3 6 4 4" xfId="6210"/>
    <cellStyle name="40 % - Markeringsfarve3 6 4 4 2" xfId="17018"/>
    <cellStyle name="40 % - Markeringsfarve3 6 4 4 3" xfId="28392"/>
    <cellStyle name="40 % - Markeringsfarve3 6 4 5" xfId="12033"/>
    <cellStyle name="40 % - Markeringsfarve3 6 4 6" xfId="23391"/>
    <cellStyle name="40 % - Markeringsfarve3 6 5" xfId="2054"/>
    <cellStyle name="40 % - Markeringsfarve3 6 5 2" xfId="7042"/>
    <cellStyle name="40 % - Markeringsfarve3 6 5 2 2" xfId="17850"/>
    <cellStyle name="40 % - Markeringsfarve3 6 5 2 3" xfId="29224"/>
    <cellStyle name="40 % - Markeringsfarve3 6 5 3" xfId="12865"/>
    <cellStyle name="40 % - Markeringsfarve3 6 5 4" xfId="24223"/>
    <cellStyle name="40 % - Markeringsfarve3 6 6" xfId="3719"/>
    <cellStyle name="40 % - Markeringsfarve3 6 6 2" xfId="8704"/>
    <cellStyle name="40 % - Markeringsfarve3 6 6 2 2" xfId="19511"/>
    <cellStyle name="40 % - Markeringsfarve3 6 6 2 3" xfId="30885"/>
    <cellStyle name="40 % - Markeringsfarve3 6 6 3" xfId="14526"/>
    <cellStyle name="40 % - Markeringsfarve3 6 6 4" xfId="25884"/>
    <cellStyle name="40 % - Markeringsfarve3 6 7" xfId="5380"/>
    <cellStyle name="40 % - Markeringsfarve3 6 7 2" xfId="16189"/>
    <cellStyle name="40 % - Markeringsfarve3 6 7 3" xfId="27563"/>
    <cellStyle name="40 % - Markeringsfarve3 6 8" xfId="10365"/>
    <cellStyle name="40 % - Markeringsfarve3 6 8 2" xfId="21172"/>
    <cellStyle name="40 % - Markeringsfarve3 6 8 3" xfId="32546"/>
    <cellStyle name="40 % - Markeringsfarve3 6 9" xfId="11199"/>
    <cellStyle name="40 % - Markeringsfarve3 7" xfId="440"/>
    <cellStyle name="40 % - Markeringsfarve3 7 2" xfId="1277"/>
    <cellStyle name="40 % - Markeringsfarve3 7 2 2" xfId="2945"/>
    <cellStyle name="40 % - Markeringsfarve3 7 2 2 2" xfId="7933"/>
    <cellStyle name="40 % - Markeringsfarve3 7 2 2 2 2" xfId="18740"/>
    <cellStyle name="40 % - Markeringsfarve3 7 2 2 2 3" xfId="30114"/>
    <cellStyle name="40 % - Markeringsfarve3 7 2 2 3" xfId="13755"/>
    <cellStyle name="40 % - Markeringsfarve3 7 2 2 4" xfId="25113"/>
    <cellStyle name="40 % - Markeringsfarve3 7 2 3" xfId="4609"/>
    <cellStyle name="40 % - Markeringsfarve3 7 2 3 2" xfId="9594"/>
    <cellStyle name="40 % - Markeringsfarve3 7 2 3 2 2" xfId="20401"/>
    <cellStyle name="40 % - Markeringsfarve3 7 2 3 2 3" xfId="31775"/>
    <cellStyle name="40 % - Markeringsfarve3 7 2 3 3" xfId="15416"/>
    <cellStyle name="40 % - Markeringsfarve3 7 2 3 4" xfId="26774"/>
    <cellStyle name="40 % - Markeringsfarve3 7 2 4" xfId="6271"/>
    <cellStyle name="40 % - Markeringsfarve3 7 2 4 2" xfId="17079"/>
    <cellStyle name="40 % - Markeringsfarve3 7 2 4 3" xfId="28453"/>
    <cellStyle name="40 % - Markeringsfarve3 7 2 5" xfId="12094"/>
    <cellStyle name="40 % - Markeringsfarve3 7 2 6" xfId="23452"/>
    <cellStyle name="40 % - Markeringsfarve3 7 3" xfId="2116"/>
    <cellStyle name="40 % - Markeringsfarve3 7 3 2" xfId="7104"/>
    <cellStyle name="40 % - Markeringsfarve3 7 3 2 2" xfId="17911"/>
    <cellStyle name="40 % - Markeringsfarve3 7 3 2 3" xfId="29285"/>
    <cellStyle name="40 % - Markeringsfarve3 7 3 3" xfId="12926"/>
    <cellStyle name="40 % - Markeringsfarve3 7 3 4" xfId="24284"/>
    <cellStyle name="40 % - Markeringsfarve3 7 4" xfId="3780"/>
    <cellStyle name="40 % - Markeringsfarve3 7 4 2" xfId="8765"/>
    <cellStyle name="40 % - Markeringsfarve3 7 4 2 2" xfId="19572"/>
    <cellStyle name="40 % - Markeringsfarve3 7 4 2 3" xfId="30946"/>
    <cellStyle name="40 % - Markeringsfarve3 7 4 3" xfId="14587"/>
    <cellStyle name="40 % - Markeringsfarve3 7 4 4" xfId="25945"/>
    <cellStyle name="40 % - Markeringsfarve3 7 5" xfId="5442"/>
    <cellStyle name="40 % - Markeringsfarve3 7 5 2" xfId="16250"/>
    <cellStyle name="40 % - Markeringsfarve3 7 5 3" xfId="27624"/>
    <cellStyle name="40 % - Markeringsfarve3 7 6" xfId="10445"/>
    <cellStyle name="40 % - Markeringsfarve3 7 6 2" xfId="21252"/>
    <cellStyle name="40 % - Markeringsfarve3 7 6 3" xfId="32626"/>
    <cellStyle name="40 % - Markeringsfarve3 7 7" xfId="11261"/>
    <cellStyle name="40 % - Markeringsfarve3 7 8" xfId="22067"/>
    <cellStyle name="40 % - Markeringsfarve3 7 9" xfId="22621"/>
    <cellStyle name="40 % - Markeringsfarve3 8" xfId="717"/>
    <cellStyle name="40 % - Markeringsfarve3 8 2" xfId="1551"/>
    <cellStyle name="40 % - Markeringsfarve3 8 2 2" xfId="3219"/>
    <cellStyle name="40 % - Markeringsfarve3 8 2 2 2" xfId="8207"/>
    <cellStyle name="40 % - Markeringsfarve3 8 2 2 2 2" xfId="19014"/>
    <cellStyle name="40 % - Markeringsfarve3 8 2 2 2 3" xfId="30388"/>
    <cellStyle name="40 % - Markeringsfarve3 8 2 2 3" xfId="14029"/>
    <cellStyle name="40 % - Markeringsfarve3 8 2 2 4" xfId="25387"/>
    <cellStyle name="40 % - Markeringsfarve3 8 2 3" xfId="4883"/>
    <cellStyle name="40 % - Markeringsfarve3 8 2 3 2" xfId="9868"/>
    <cellStyle name="40 % - Markeringsfarve3 8 2 3 2 2" xfId="20675"/>
    <cellStyle name="40 % - Markeringsfarve3 8 2 3 2 3" xfId="32049"/>
    <cellStyle name="40 % - Markeringsfarve3 8 2 3 3" xfId="15690"/>
    <cellStyle name="40 % - Markeringsfarve3 8 2 3 4" xfId="27048"/>
    <cellStyle name="40 % - Markeringsfarve3 8 2 4" xfId="6545"/>
    <cellStyle name="40 % - Markeringsfarve3 8 2 4 2" xfId="17353"/>
    <cellStyle name="40 % - Markeringsfarve3 8 2 4 3" xfId="28727"/>
    <cellStyle name="40 % - Markeringsfarve3 8 2 5" xfId="12368"/>
    <cellStyle name="40 % - Markeringsfarve3 8 2 6" xfId="23726"/>
    <cellStyle name="40 % - Markeringsfarve3 8 3" xfId="2388"/>
    <cellStyle name="40 % - Markeringsfarve3 8 3 2" xfId="7376"/>
    <cellStyle name="40 % - Markeringsfarve3 8 3 2 2" xfId="18183"/>
    <cellStyle name="40 % - Markeringsfarve3 8 3 2 3" xfId="29557"/>
    <cellStyle name="40 % - Markeringsfarve3 8 3 3" xfId="13198"/>
    <cellStyle name="40 % - Markeringsfarve3 8 3 4" xfId="24556"/>
    <cellStyle name="40 % - Markeringsfarve3 8 4" xfId="4052"/>
    <cellStyle name="40 % - Markeringsfarve3 8 4 2" xfId="9037"/>
    <cellStyle name="40 % - Markeringsfarve3 8 4 2 2" xfId="19844"/>
    <cellStyle name="40 % - Markeringsfarve3 8 4 2 3" xfId="31218"/>
    <cellStyle name="40 % - Markeringsfarve3 8 4 3" xfId="14859"/>
    <cellStyle name="40 % - Markeringsfarve3 8 4 4" xfId="26217"/>
    <cellStyle name="40 % - Markeringsfarve3 8 5" xfId="5714"/>
    <cellStyle name="40 % - Markeringsfarve3 8 5 2" xfId="16522"/>
    <cellStyle name="40 % - Markeringsfarve3 8 5 3" xfId="27896"/>
    <cellStyle name="40 % - Markeringsfarve3 8 6" xfId="10701"/>
    <cellStyle name="40 % - Markeringsfarve3 8 6 2" xfId="21508"/>
    <cellStyle name="40 % - Markeringsfarve3 8 6 3" xfId="32882"/>
    <cellStyle name="40 % - Markeringsfarve3 8 7" xfId="11536"/>
    <cellStyle name="40 % - Markeringsfarve3 8 8" xfId="22895"/>
    <cellStyle name="40 % - Markeringsfarve3 9" xfId="998"/>
    <cellStyle name="40 % - Markeringsfarve3 9 2" xfId="2666"/>
    <cellStyle name="40 % - Markeringsfarve3 9 2 2" xfId="7654"/>
    <cellStyle name="40 % - Markeringsfarve3 9 2 2 2" xfId="18461"/>
    <cellStyle name="40 % - Markeringsfarve3 9 2 2 3" xfId="29835"/>
    <cellStyle name="40 % - Markeringsfarve3 9 2 3" xfId="13476"/>
    <cellStyle name="40 % - Markeringsfarve3 9 2 4" xfId="24834"/>
    <cellStyle name="40 % - Markeringsfarve3 9 3" xfId="4330"/>
    <cellStyle name="40 % - Markeringsfarve3 9 3 2" xfId="9315"/>
    <cellStyle name="40 % - Markeringsfarve3 9 3 2 2" xfId="20122"/>
    <cellStyle name="40 % - Markeringsfarve3 9 3 2 3" xfId="31496"/>
    <cellStyle name="40 % - Markeringsfarve3 9 3 3" xfId="15137"/>
    <cellStyle name="40 % - Markeringsfarve3 9 3 4" xfId="26495"/>
    <cellStyle name="40 % - Markeringsfarve3 9 4" xfId="5992"/>
    <cellStyle name="40 % - Markeringsfarve3 9 4 2" xfId="16800"/>
    <cellStyle name="40 % - Markeringsfarve3 9 4 3" xfId="28174"/>
    <cellStyle name="40 % - Markeringsfarve3 9 5" xfId="11815"/>
    <cellStyle name="40 % - Markeringsfarve3 9 6" xfId="23173"/>
    <cellStyle name="40 % - Markeringsfarve4 10" xfId="1000"/>
    <cellStyle name="40 % - Markeringsfarve4 10 2" xfId="2668"/>
    <cellStyle name="40 % - Markeringsfarve4 10 2 2" xfId="7656"/>
    <cellStyle name="40 % - Markeringsfarve4 10 2 2 2" xfId="18463"/>
    <cellStyle name="40 % - Markeringsfarve4 10 2 2 3" xfId="29837"/>
    <cellStyle name="40 % - Markeringsfarve4 10 2 3" xfId="13478"/>
    <cellStyle name="40 % - Markeringsfarve4 10 2 4" xfId="24836"/>
    <cellStyle name="40 % - Markeringsfarve4 10 3" xfId="4332"/>
    <cellStyle name="40 % - Markeringsfarve4 10 3 2" xfId="9317"/>
    <cellStyle name="40 % - Markeringsfarve4 10 3 2 2" xfId="20124"/>
    <cellStyle name="40 % - Markeringsfarve4 10 3 2 3" xfId="31498"/>
    <cellStyle name="40 % - Markeringsfarve4 10 3 3" xfId="15139"/>
    <cellStyle name="40 % - Markeringsfarve4 10 3 4" xfId="26497"/>
    <cellStyle name="40 % - Markeringsfarve4 10 4" xfId="5994"/>
    <cellStyle name="40 % - Markeringsfarve4 10 4 2" xfId="16802"/>
    <cellStyle name="40 % - Markeringsfarve4 10 4 3" xfId="28176"/>
    <cellStyle name="40 % - Markeringsfarve4 10 5" xfId="11817"/>
    <cellStyle name="40 % - Markeringsfarve4 10 6" xfId="23175"/>
    <cellStyle name="40 % - Markeringsfarve4 11" xfId="1835"/>
    <cellStyle name="40 % - Markeringsfarve4 11 2" xfId="6826"/>
    <cellStyle name="40 % - Markeringsfarve4 11 2 2" xfId="17634"/>
    <cellStyle name="40 % - Markeringsfarve4 11 2 3" xfId="29008"/>
    <cellStyle name="40 % - Markeringsfarve4 11 3" xfId="12649"/>
    <cellStyle name="40 % - Markeringsfarve4 11 4" xfId="24007"/>
    <cellStyle name="40 % - Markeringsfarve4 12" xfId="3503"/>
    <cellStyle name="40 % - Markeringsfarve4 12 2" xfId="8488"/>
    <cellStyle name="40 % - Markeringsfarve4 12 2 2" xfId="19295"/>
    <cellStyle name="40 % - Markeringsfarve4 12 2 3" xfId="30669"/>
    <cellStyle name="40 % - Markeringsfarve4 12 3" xfId="14310"/>
    <cellStyle name="40 % - Markeringsfarve4 12 4" xfId="25668"/>
    <cellStyle name="40 % - Markeringsfarve4 13" xfId="5164"/>
    <cellStyle name="40 % - Markeringsfarve4 13 2" xfId="15973"/>
    <cellStyle name="40 % - Markeringsfarve4 13 3" xfId="27347"/>
    <cellStyle name="40 % - Markeringsfarve4 14" xfId="10149"/>
    <cellStyle name="40 % - Markeringsfarve4 14 2" xfId="20956"/>
    <cellStyle name="40 % - Markeringsfarve4 14 3" xfId="32330"/>
    <cellStyle name="40 % - Markeringsfarve4 15" xfId="10983"/>
    <cellStyle name="40 % - Markeringsfarve4 16" xfId="21790"/>
    <cellStyle name="40 % - Markeringsfarve4 17" xfId="22343"/>
    <cellStyle name="40 % - Markeringsfarve4 18" xfId="33163"/>
    <cellStyle name="40 % - Markeringsfarve4 18 2" xfId="34065"/>
    <cellStyle name="40 % - Markeringsfarve4 19" xfId="33439"/>
    <cellStyle name="40 % - Markeringsfarve4 19 2" xfId="34022"/>
    <cellStyle name="40 % - Markeringsfarve4 2" xfId="72"/>
    <cellStyle name="40 % - Markeringsfarve4 2 10" xfId="3523"/>
    <cellStyle name="40 % - Markeringsfarve4 2 10 2" xfId="8508"/>
    <cellStyle name="40 % - Markeringsfarve4 2 10 2 2" xfId="19315"/>
    <cellStyle name="40 % - Markeringsfarve4 2 10 2 3" xfId="30689"/>
    <cellStyle name="40 % - Markeringsfarve4 2 10 3" xfId="14330"/>
    <cellStyle name="40 % - Markeringsfarve4 2 10 4" xfId="25688"/>
    <cellStyle name="40 % - Markeringsfarve4 2 11" xfId="5184"/>
    <cellStyle name="40 % - Markeringsfarve4 2 11 2" xfId="15993"/>
    <cellStyle name="40 % - Markeringsfarve4 2 11 3" xfId="27367"/>
    <cellStyle name="40 % - Markeringsfarve4 2 12" xfId="10168"/>
    <cellStyle name="40 % - Markeringsfarve4 2 12 2" xfId="20975"/>
    <cellStyle name="40 % - Markeringsfarve4 2 12 3" xfId="32349"/>
    <cellStyle name="40 % - Markeringsfarve4 2 13" xfId="11002"/>
    <cellStyle name="40 % - Markeringsfarve4 2 14" xfId="21809"/>
    <cellStyle name="40 % - Markeringsfarve4 2 15" xfId="22362"/>
    <cellStyle name="40 % - Markeringsfarve4 2 16" xfId="33182"/>
    <cellStyle name="40 % - Markeringsfarve4 2 17" xfId="33451"/>
    <cellStyle name="40 % - Markeringsfarve4 2 18" xfId="33722"/>
    <cellStyle name="40 % - Markeringsfarve4 2 2" xfId="140"/>
    <cellStyle name="40 % - Markeringsfarve4 2 2 10" xfId="21863"/>
    <cellStyle name="40 % - Markeringsfarve4 2 2 11" xfId="22416"/>
    <cellStyle name="40 % - Markeringsfarve4 2 2 12" xfId="33236"/>
    <cellStyle name="40 % - Markeringsfarve4 2 2 13" xfId="33511"/>
    <cellStyle name="40 % - Markeringsfarve4 2 2 14" xfId="33782"/>
    <cellStyle name="40 % - Markeringsfarve4 2 2 2" xfId="515"/>
    <cellStyle name="40 % - Markeringsfarve4 2 2 2 2" xfId="1352"/>
    <cellStyle name="40 % - Markeringsfarve4 2 2 2 2 2" xfId="3020"/>
    <cellStyle name="40 % - Markeringsfarve4 2 2 2 2 2 2" xfId="8008"/>
    <cellStyle name="40 % - Markeringsfarve4 2 2 2 2 2 2 2" xfId="18815"/>
    <cellStyle name="40 % - Markeringsfarve4 2 2 2 2 2 2 3" xfId="30189"/>
    <cellStyle name="40 % - Markeringsfarve4 2 2 2 2 2 3" xfId="13830"/>
    <cellStyle name="40 % - Markeringsfarve4 2 2 2 2 2 4" xfId="25188"/>
    <cellStyle name="40 % - Markeringsfarve4 2 2 2 2 3" xfId="4684"/>
    <cellStyle name="40 % - Markeringsfarve4 2 2 2 2 3 2" xfId="9669"/>
    <cellStyle name="40 % - Markeringsfarve4 2 2 2 2 3 2 2" xfId="20476"/>
    <cellStyle name="40 % - Markeringsfarve4 2 2 2 2 3 2 3" xfId="31850"/>
    <cellStyle name="40 % - Markeringsfarve4 2 2 2 2 3 3" xfId="15491"/>
    <cellStyle name="40 % - Markeringsfarve4 2 2 2 2 3 4" xfId="26849"/>
    <cellStyle name="40 % - Markeringsfarve4 2 2 2 2 4" xfId="6346"/>
    <cellStyle name="40 % - Markeringsfarve4 2 2 2 2 4 2" xfId="17154"/>
    <cellStyle name="40 % - Markeringsfarve4 2 2 2 2 4 3" xfId="28528"/>
    <cellStyle name="40 % - Markeringsfarve4 2 2 2 2 5" xfId="12169"/>
    <cellStyle name="40 % - Markeringsfarve4 2 2 2 2 6" xfId="23527"/>
    <cellStyle name="40 % - Markeringsfarve4 2 2 2 3" xfId="2189"/>
    <cellStyle name="40 % - Markeringsfarve4 2 2 2 3 2" xfId="7177"/>
    <cellStyle name="40 % - Markeringsfarve4 2 2 2 3 2 2" xfId="17984"/>
    <cellStyle name="40 % - Markeringsfarve4 2 2 2 3 2 3" xfId="29358"/>
    <cellStyle name="40 % - Markeringsfarve4 2 2 2 3 3" xfId="12999"/>
    <cellStyle name="40 % - Markeringsfarve4 2 2 2 3 4" xfId="24357"/>
    <cellStyle name="40 % - Markeringsfarve4 2 2 2 4" xfId="3853"/>
    <cellStyle name="40 % - Markeringsfarve4 2 2 2 4 2" xfId="8838"/>
    <cellStyle name="40 % - Markeringsfarve4 2 2 2 4 2 2" xfId="19645"/>
    <cellStyle name="40 % - Markeringsfarve4 2 2 2 4 2 3" xfId="31019"/>
    <cellStyle name="40 % - Markeringsfarve4 2 2 2 4 3" xfId="14660"/>
    <cellStyle name="40 % - Markeringsfarve4 2 2 2 4 4" xfId="26018"/>
    <cellStyle name="40 % - Markeringsfarve4 2 2 2 5" xfId="5515"/>
    <cellStyle name="40 % - Markeringsfarve4 2 2 2 5 2" xfId="16323"/>
    <cellStyle name="40 % - Markeringsfarve4 2 2 2 5 3" xfId="27697"/>
    <cellStyle name="40 % - Markeringsfarve4 2 2 2 6" xfId="10502"/>
    <cellStyle name="40 % - Markeringsfarve4 2 2 2 6 2" xfId="21309"/>
    <cellStyle name="40 % - Markeringsfarve4 2 2 2 6 3" xfId="32683"/>
    <cellStyle name="40 % - Markeringsfarve4 2 2 2 7" xfId="11336"/>
    <cellStyle name="40 % - Markeringsfarve4 2 2 2 8" xfId="22142"/>
    <cellStyle name="40 % - Markeringsfarve4 2 2 2 9" xfId="22696"/>
    <cellStyle name="40 % - Markeringsfarve4 2 2 3" xfId="792"/>
    <cellStyle name="40 % - Markeringsfarve4 2 2 3 2" xfId="1626"/>
    <cellStyle name="40 % - Markeringsfarve4 2 2 3 2 2" xfId="3294"/>
    <cellStyle name="40 % - Markeringsfarve4 2 2 3 2 2 2" xfId="8282"/>
    <cellStyle name="40 % - Markeringsfarve4 2 2 3 2 2 2 2" xfId="19089"/>
    <cellStyle name="40 % - Markeringsfarve4 2 2 3 2 2 2 3" xfId="30463"/>
    <cellStyle name="40 % - Markeringsfarve4 2 2 3 2 2 3" xfId="14104"/>
    <cellStyle name="40 % - Markeringsfarve4 2 2 3 2 2 4" xfId="25462"/>
    <cellStyle name="40 % - Markeringsfarve4 2 2 3 2 3" xfId="4958"/>
    <cellStyle name="40 % - Markeringsfarve4 2 2 3 2 3 2" xfId="9943"/>
    <cellStyle name="40 % - Markeringsfarve4 2 2 3 2 3 2 2" xfId="20750"/>
    <cellStyle name="40 % - Markeringsfarve4 2 2 3 2 3 2 3" xfId="32124"/>
    <cellStyle name="40 % - Markeringsfarve4 2 2 3 2 3 3" xfId="15765"/>
    <cellStyle name="40 % - Markeringsfarve4 2 2 3 2 3 4" xfId="27123"/>
    <cellStyle name="40 % - Markeringsfarve4 2 2 3 2 4" xfId="6620"/>
    <cellStyle name="40 % - Markeringsfarve4 2 2 3 2 4 2" xfId="17428"/>
    <cellStyle name="40 % - Markeringsfarve4 2 2 3 2 4 3" xfId="28802"/>
    <cellStyle name="40 % - Markeringsfarve4 2 2 3 2 5" xfId="12443"/>
    <cellStyle name="40 % - Markeringsfarve4 2 2 3 2 6" xfId="23801"/>
    <cellStyle name="40 % - Markeringsfarve4 2 2 3 3" xfId="2463"/>
    <cellStyle name="40 % - Markeringsfarve4 2 2 3 3 2" xfId="7451"/>
    <cellStyle name="40 % - Markeringsfarve4 2 2 3 3 2 2" xfId="18258"/>
    <cellStyle name="40 % - Markeringsfarve4 2 2 3 3 2 3" xfId="29632"/>
    <cellStyle name="40 % - Markeringsfarve4 2 2 3 3 3" xfId="13273"/>
    <cellStyle name="40 % - Markeringsfarve4 2 2 3 3 4" xfId="24631"/>
    <cellStyle name="40 % - Markeringsfarve4 2 2 3 4" xfId="4127"/>
    <cellStyle name="40 % - Markeringsfarve4 2 2 3 4 2" xfId="9112"/>
    <cellStyle name="40 % - Markeringsfarve4 2 2 3 4 2 2" xfId="19919"/>
    <cellStyle name="40 % - Markeringsfarve4 2 2 3 4 2 3" xfId="31293"/>
    <cellStyle name="40 % - Markeringsfarve4 2 2 3 4 3" xfId="14934"/>
    <cellStyle name="40 % - Markeringsfarve4 2 2 3 4 4" xfId="26292"/>
    <cellStyle name="40 % - Markeringsfarve4 2 2 3 5" xfId="5789"/>
    <cellStyle name="40 % - Markeringsfarve4 2 2 3 5 2" xfId="16597"/>
    <cellStyle name="40 % - Markeringsfarve4 2 2 3 5 3" xfId="27971"/>
    <cellStyle name="40 % - Markeringsfarve4 2 2 3 6" xfId="10776"/>
    <cellStyle name="40 % - Markeringsfarve4 2 2 3 6 2" xfId="21583"/>
    <cellStyle name="40 % - Markeringsfarve4 2 2 3 6 3" xfId="32957"/>
    <cellStyle name="40 % - Markeringsfarve4 2 2 3 7" xfId="11611"/>
    <cellStyle name="40 % - Markeringsfarve4 2 2 3 8" xfId="22970"/>
    <cellStyle name="40 % - Markeringsfarve4 2 2 4" xfId="1073"/>
    <cellStyle name="40 % - Markeringsfarve4 2 2 4 2" xfId="2741"/>
    <cellStyle name="40 % - Markeringsfarve4 2 2 4 2 2" xfId="7729"/>
    <cellStyle name="40 % - Markeringsfarve4 2 2 4 2 2 2" xfId="18536"/>
    <cellStyle name="40 % - Markeringsfarve4 2 2 4 2 2 3" xfId="29910"/>
    <cellStyle name="40 % - Markeringsfarve4 2 2 4 2 3" xfId="13551"/>
    <cellStyle name="40 % - Markeringsfarve4 2 2 4 2 4" xfId="24909"/>
    <cellStyle name="40 % - Markeringsfarve4 2 2 4 3" xfId="4405"/>
    <cellStyle name="40 % - Markeringsfarve4 2 2 4 3 2" xfId="9390"/>
    <cellStyle name="40 % - Markeringsfarve4 2 2 4 3 2 2" xfId="20197"/>
    <cellStyle name="40 % - Markeringsfarve4 2 2 4 3 2 3" xfId="31571"/>
    <cellStyle name="40 % - Markeringsfarve4 2 2 4 3 3" xfId="15212"/>
    <cellStyle name="40 % - Markeringsfarve4 2 2 4 3 4" xfId="26570"/>
    <cellStyle name="40 % - Markeringsfarve4 2 2 4 4" xfId="6067"/>
    <cellStyle name="40 % - Markeringsfarve4 2 2 4 4 2" xfId="16875"/>
    <cellStyle name="40 % - Markeringsfarve4 2 2 4 4 3" xfId="28249"/>
    <cellStyle name="40 % - Markeringsfarve4 2 2 4 5" xfId="11890"/>
    <cellStyle name="40 % - Markeringsfarve4 2 2 4 6" xfId="23248"/>
    <cellStyle name="40 % - Markeringsfarve4 2 2 5" xfId="1911"/>
    <cellStyle name="40 % - Markeringsfarve4 2 2 5 2" xfId="6899"/>
    <cellStyle name="40 % - Markeringsfarve4 2 2 5 2 2" xfId="17707"/>
    <cellStyle name="40 % - Markeringsfarve4 2 2 5 2 3" xfId="29081"/>
    <cellStyle name="40 % - Markeringsfarve4 2 2 5 3" xfId="12722"/>
    <cellStyle name="40 % - Markeringsfarve4 2 2 5 4" xfId="24080"/>
    <cellStyle name="40 % - Markeringsfarve4 2 2 6" xfId="3576"/>
    <cellStyle name="40 % - Markeringsfarve4 2 2 6 2" xfId="8561"/>
    <cellStyle name="40 % - Markeringsfarve4 2 2 6 2 2" xfId="19368"/>
    <cellStyle name="40 % - Markeringsfarve4 2 2 6 2 3" xfId="30742"/>
    <cellStyle name="40 % - Markeringsfarve4 2 2 6 3" xfId="14383"/>
    <cellStyle name="40 % - Markeringsfarve4 2 2 6 4" xfId="25741"/>
    <cellStyle name="40 % - Markeringsfarve4 2 2 7" xfId="5237"/>
    <cellStyle name="40 % - Markeringsfarve4 2 2 7 2" xfId="16046"/>
    <cellStyle name="40 % - Markeringsfarve4 2 2 7 3" xfId="27420"/>
    <cellStyle name="40 % - Markeringsfarve4 2 2 8" xfId="10222"/>
    <cellStyle name="40 % - Markeringsfarve4 2 2 8 2" xfId="21029"/>
    <cellStyle name="40 % - Markeringsfarve4 2 2 8 3" xfId="32403"/>
    <cellStyle name="40 % - Markeringsfarve4 2 2 9" xfId="11056"/>
    <cellStyle name="40 % - Markeringsfarve4 2 3" xfId="195"/>
    <cellStyle name="40 % - Markeringsfarve4 2 3 10" xfId="21917"/>
    <cellStyle name="40 % - Markeringsfarve4 2 3 11" xfId="22470"/>
    <cellStyle name="40 % - Markeringsfarve4 2 3 12" xfId="33290"/>
    <cellStyle name="40 % - Markeringsfarve4 2 3 13" xfId="33565"/>
    <cellStyle name="40 % - Markeringsfarve4 2 3 14" xfId="33836"/>
    <cellStyle name="40 % - Markeringsfarve4 2 3 2" xfId="569"/>
    <cellStyle name="40 % - Markeringsfarve4 2 3 2 2" xfId="1406"/>
    <cellStyle name="40 % - Markeringsfarve4 2 3 2 2 2" xfId="3074"/>
    <cellStyle name="40 % - Markeringsfarve4 2 3 2 2 2 2" xfId="8062"/>
    <cellStyle name="40 % - Markeringsfarve4 2 3 2 2 2 2 2" xfId="18869"/>
    <cellStyle name="40 % - Markeringsfarve4 2 3 2 2 2 2 3" xfId="30243"/>
    <cellStyle name="40 % - Markeringsfarve4 2 3 2 2 2 3" xfId="13884"/>
    <cellStyle name="40 % - Markeringsfarve4 2 3 2 2 2 4" xfId="25242"/>
    <cellStyle name="40 % - Markeringsfarve4 2 3 2 2 3" xfId="4738"/>
    <cellStyle name="40 % - Markeringsfarve4 2 3 2 2 3 2" xfId="9723"/>
    <cellStyle name="40 % - Markeringsfarve4 2 3 2 2 3 2 2" xfId="20530"/>
    <cellStyle name="40 % - Markeringsfarve4 2 3 2 2 3 2 3" xfId="31904"/>
    <cellStyle name="40 % - Markeringsfarve4 2 3 2 2 3 3" xfId="15545"/>
    <cellStyle name="40 % - Markeringsfarve4 2 3 2 2 3 4" xfId="26903"/>
    <cellStyle name="40 % - Markeringsfarve4 2 3 2 2 4" xfId="6400"/>
    <cellStyle name="40 % - Markeringsfarve4 2 3 2 2 4 2" xfId="17208"/>
    <cellStyle name="40 % - Markeringsfarve4 2 3 2 2 4 3" xfId="28582"/>
    <cellStyle name="40 % - Markeringsfarve4 2 3 2 2 5" xfId="12223"/>
    <cellStyle name="40 % - Markeringsfarve4 2 3 2 2 6" xfId="23581"/>
    <cellStyle name="40 % - Markeringsfarve4 2 3 2 3" xfId="2243"/>
    <cellStyle name="40 % - Markeringsfarve4 2 3 2 3 2" xfId="7231"/>
    <cellStyle name="40 % - Markeringsfarve4 2 3 2 3 2 2" xfId="18038"/>
    <cellStyle name="40 % - Markeringsfarve4 2 3 2 3 2 3" xfId="29412"/>
    <cellStyle name="40 % - Markeringsfarve4 2 3 2 3 3" xfId="13053"/>
    <cellStyle name="40 % - Markeringsfarve4 2 3 2 3 4" xfId="24411"/>
    <cellStyle name="40 % - Markeringsfarve4 2 3 2 4" xfId="3907"/>
    <cellStyle name="40 % - Markeringsfarve4 2 3 2 4 2" xfId="8892"/>
    <cellStyle name="40 % - Markeringsfarve4 2 3 2 4 2 2" xfId="19699"/>
    <cellStyle name="40 % - Markeringsfarve4 2 3 2 4 2 3" xfId="31073"/>
    <cellStyle name="40 % - Markeringsfarve4 2 3 2 4 3" xfId="14714"/>
    <cellStyle name="40 % - Markeringsfarve4 2 3 2 4 4" xfId="26072"/>
    <cellStyle name="40 % - Markeringsfarve4 2 3 2 5" xfId="5569"/>
    <cellStyle name="40 % - Markeringsfarve4 2 3 2 5 2" xfId="16377"/>
    <cellStyle name="40 % - Markeringsfarve4 2 3 2 5 3" xfId="27751"/>
    <cellStyle name="40 % - Markeringsfarve4 2 3 2 6" xfId="10556"/>
    <cellStyle name="40 % - Markeringsfarve4 2 3 2 6 2" xfId="21363"/>
    <cellStyle name="40 % - Markeringsfarve4 2 3 2 6 3" xfId="32737"/>
    <cellStyle name="40 % - Markeringsfarve4 2 3 2 7" xfId="11390"/>
    <cellStyle name="40 % - Markeringsfarve4 2 3 2 8" xfId="22196"/>
    <cellStyle name="40 % - Markeringsfarve4 2 3 2 9" xfId="22750"/>
    <cellStyle name="40 % - Markeringsfarve4 2 3 3" xfId="846"/>
    <cellStyle name="40 % - Markeringsfarve4 2 3 3 2" xfId="1680"/>
    <cellStyle name="40 % - Markeringsfarve4 2 3 3 2 2" xfId="3348"/>
    <cellStyle name="40 % - Markeringsfarve4 2 3 3 2 2 2" xfId="8336"/>
    <cellStyle name="40 % - Markeringsfarve4 2 3 3 2 2 2 2" xfId="19143"/>
    <cellStyle name="40 % - Markeringsfarve4 2 3 3 2 2 2 3" xfId="30517"/>
    <cellStyle name="40 % - Markeringsfarve4 2 3 3 2 2 3" xfId="14158"/>
    <cellStyle name="40 % - Markeringsfarve4 2 3 3 2 2 4" xfId="25516"/>
    <cellStyle name="40 % - Markeringsfarve4 2 3 3 2 3" xfId="5012"/>
    <cellStyle name="40 % - Markeringsfarve4 2 3 3 2 3 2" xfId="9997"/>
    <cellStyle name="40 % - Markeringsfarve4 2 3 3 2 3 2 2" xfId="20804"/>
    <cellStyle name="40 % - Markeringsfarve4 2 3 3 2 3 2 3" xfId="32178"/>
    <cellStyle name="40 % - Markeringsfarve4 2 3 3 2 3 3" xfId="15819"/>
    <cellStyle name="40 % - Markeringsfarve4 2 3 3 2 3 4" xfId="27177"/>
    <cellStyle name="40 % - Markeringsfarve4 2 3 3 2 4" xfId="6674"/>
    <cellStyle name="40 % - Markeringsfarve4 2 3 3 2 4 2" xfId="17482"/>
    <cellStyle name="40 % - Markeringsfarve4 2 3 3 2 4 3" xfId="28856"/>
    <cellStyle name="40 % - Markeringsfarve4 2 3 3 2 5" xfId="12497"/>
    <cellStyle name="40 % - Markeringsfarve4 2 3 3 2 6" xfId="23855"/>
    <cellStyle name="40 % - Markeringsfarve4 2 3 3 3" xfId="2517"/>
    <cellStyle name="40 % - Markeringsfarve4 2 3 3 3 2" xfId="7505"/>
    <cellStyle name="40 % - Markeringsfarve4 2 3 3 3 2 2" xfId="18312"/>
    <cellStyle name="40 % - Markeringsfarve4 2 3 3 3 2 3" xfId="29686"/>
    <cellStyle name="40 % - Markeringsfarve4 2 3 3 3 3" xfId="13327"/>
    <cellStyle name="40 % - Markeringsfarve4 2 3 3 3 4" xfId="24685"/>
    <cellStyle name="40 % - Markeringsfarve4 2 3 3 4" xfId="4181"/>
    <cellStyle name="40 % - Markeringsfarve4 2 3 3 4 2" xfId="9166"/>
    <cellStyle name="40 % - Markeringsfarve4 2 3 3 4 2 2" xfId="19973"/>
    <cellStyle name="40 % - Markeringsfarve4 2 3 3 4 2 3" xfId="31347"/>
    <cellStyle name="40 % - Markeringsfarve4 2 3 3 4 3" xfId="14988"/>
    <cellStyle name="40 % - Markeringsfarve4 2 3 3 4 4" xfId="26346"/>
    <cellStyle name="40 % - Markeringsfarve4 2 3 3 5" xfId="5843"/>
    <cellStyle name="40 % - Markeringsfarve4 2 3 3 5 2" xfId="16651"/>
    <cellStyle name="40 % - Markeringsfarve4 2 3 3 5 3" xfId="28025"/>
    <cellStyle name="40 % - Markeringsfarve4 2 3 3 6" xfId="10830"/>
    <cellStyle name="40 % - Markeringsfarve4 2 3 3 6 2" xfId="21637"/>
    <cellStyle name="40 % - Markeringsfarve4 2 3 3 6 3" xfId="33011"/>
    <cellStyle name="40 % - Markeringsfarve4 2 3 3 7" xfId="11665"/>
    <cellStyle name="40 % - Markeringsfarve4 2 3 3 8" xfId="23024"/>
    <cellStyle name="40 % - Markeringsfarve4 2 3 4" xfId="1127"/>
    <cellStyle name="40 % - Markeringsfarve4 2 3 4 2" xfId="2795"/>
    <cellStyle name="40 % - Markeringsfarve4 2 3 4 2 2" xfId="7783"/>
    <cellStyle name="40 % - Markeringsfarve4 2 3 4 2 2 2" xfId="18590"/>
    <cellStyle name="40 % - Markeringsfarve4 2 3 4 2 2 3" xfId="29964"/>
    <cellStyle name="40 % - Markeringsfarve4 2 3 4 2 3" xfId="13605"/>
    <cellStyle name="40 % - Markeringsfarve4 2 3 4 2 4" xfId="24963"/>
    <cellStyle name="40 % - Markeringsfarve4 2 3 4 3" xfId="4459"/>
    <cellStyle name="40 % - Markeringsfarve4 2 3 4 3 2" xfId="9444"/>
    <cellStyle name="40 % - Markeringsfarve4 2 3 4 3 2 2" xfId="20251"/>
    <cellStyle name="40 % - Markeringsfarve4 2 3 4 3 2 3" xfId="31625"/>
    <cellStyle name="40 % - Markeringsfarve4 2 3 4 3 3" xfId="15266"/>
    <cellStyle name="40 % - Markeringsfarve4 2 3 4 3 4" xfId="26624"/>
    <cellStyle name="40 % - Markeringsfarve4 2 3 4 4" xfId="6121"/>
    <cellStyle name="40 % - Markeringsfarve4 2 3 4 4 2" xfId="16929"/>
    <cellStyle name="40 % - Markeringsfarve4 2 3 4 4 3" xfId="28303"/>
    <cellStyle name="40 % - Markeringsfarve4 2 3 4 5" xfId="11944"/>
    <cellStyle name="40 % - Markeringsfarve4 2 3 4 6" xfId="23302"/>
    <cellStyle name="40 % - Markeringsfarve4 2 3 5" xfId="1965"/>
    <cellStyle name="40 % - Markeringsfarve4 2 3 5 2" xfId="6953"/>
    <cellStyle name="40 % - Markeringsfarve4 2 3 5 2 2" xfId="17761"/>
    <cellStyle name="40 % - Markeringsfarve4 2 3 5 2 3" xfId="29135"/>
    <cellStyle name="40 % - Markeringsfarve4 2 3 5 3" xfId="12776"/>
    <cellStyle name="40 % - Markeringsfarve4 2 3 5 4" xfId="24134"/>
    <cellStyle name="40 % - Markeringsfarve4 2 3 6" xfId="3630"/>
    <cellStyle name="40 % - Markeringsfarve4 2 3 6 2" xfId="8615"/>
    <cellStyle name="40 % - Markeringsfarve4 2 3 6 2 2" xfId="19422"/>
    <cellStyle name="40 % - Markeringsfarve4 2 3 6 2 3" xfId="30796"/>
    <cellStyle name="40 % - Markeringsfarve4 2 3 6 3" xfId="14437"/>
    <cellStyle name="40 % - Markeringsfarve4 2 3 6 4" xfId="25795"/>
    <cellStyle name="40 % - Markeringsfarve4 2 3 7" xfId="5291"/>
    <cellStyle name="40 % - Markeringsfarve4 2 3 7 2" xfId="16100"/>
    <cellStyle name="40 % - Markeringsfarve4 2 3 7 3" xfId="27474"/>
    <cellStyle name="40 % - Markeringsfarve4 2 3 8" xfId="10276"/>
    <cellStyle name="40 % - Markeringsfarve4 2 3 8 2" xfId="21083"/>
    <cellStyle name="40 % - Markeringsfarve4 2 3 8 3" xfId="32457"/>
    <cellStyle name="40 % - Markeringsfarve4 2 3 9" xfId="11110"/>
    <cellStyle name="40 % - Markeringsfarve4 2 4" xfId="250"/>
    <cellStyle name="40 % - Markeringsfarve4 2 4 10" xfId="21972"/>
    <cellStyle name="40 % - Markeringsfarve4 2 4 11" xfId="22525"/>
    <cellStyle name="40 % - Markeringsfarve4 2 4 12" xfId="33345"/>
    <cellStyle name="40 % - Markeringsfarve4 2 4 13" xfId="33620"/>
    <cellStyle name="40 % - Markeringsfarve4 2 4 14" xfId="33891"/>
    <cellStyle name="40 % - Markeringsfarve4 2 4 2" xfId="624"/>
    <cellStyle name="40 % - Markeringsfarve4 2 4 2 2" xfId="1461"/>
    <cellStyle name="40 % - Markeringsfarve4 2 4 2 2 2" xfId="3129"/>
    <cellStyle name="40 % - Markeringsfarve4 2 4 2 2 2 2" xfId="8117"/>
    <cellStyle name="40 % - Markeringsfarve4 2 4 2 2 2 2 2" xfId="18924"/>
    <cellStyle name="40 % - Markeringsfarve4 2 4 2 2 2 2 3" xfId="30298"/>
    <cellStyle name="40 % - Markeringsfarve4 2 4 2 2 2 3" xfId="13939"/>
    <cellStyle name="40 % - Markeringsfarve4 2 4 2 2 2 4" xfId="25297"/>
    <cellStyle name="40 % - Markeringsfarve4 2 4 2 2 3" xfId="4793"/>
    <cellStyle name="40 % - Markeringsfarve4 2 4 2 2 3 2" xfId="9778"/>
    <cellStyle name="40 % - Markeringsfarve4 2 4 2 2 3 2 2" xfId="20585"/>
    <cellStyle name="40 % - Markeringsfarve4 2 4 2 2 3 2 3" xfId="31959"/>
    <cellStyle name="40 % - Markeringsfarve4 2 4 2 2 3 3" xfId="15600"/>
    <cellStyle name="40 % - Markeringsfarve4 2 4 2 2 3 4" xfId="26958"/>
    <cellStyle name="40 % - Markeringsfarve4 2 4 2 2 4" xfId="6455"/>
    <cellStyle name="40 % - Markeringsfarve4 2 4 2 2 4 2" xfId="17263"/>
    <cellStyle name="40 % - Markeringsfarve4 2 4 2 2 4 3" xfId="28637"/>
    <cellStyle name="40 % - Markeringsfarve4 2 4 2 2 5" xfId="12278"/>
    <cellStyle name="40 % - Markeringsfarve4 2 4 2 2 6" xfId="23636"/>
    <cellStyle name="40 % - Markeringsfarve4 2 4 2 3" xfId="2298"/>
    <cellStyle name="40 % - Markeringsfarve4 2 4 2 3 2" xfId="7286"/>
    <cellStyle name="40 % - Markeringsfarve4 2 4 2 3 2 2" xfId="18093"/>
    <cellStyle name="40 % - Markeringsfarve4 2 4 2 3 2 3" xfId="29467"/>
    <cellStyle name="40 % - Markeringsfarve4 2 4 2 3 3" xfId="13108"/>
    <cellStyle name="40 % - Markeringsfarve4 2 4 2 3 4" xfId="24466"/>
    <cellStyle name="40 % - Markeringsfarve4 2 4 2 4" xfId="3962"/>
    <cellStyle name="40 % - Markeringsfarve4 2 4 2 4 2" xfId="8947"/>
    <cellStyle name="40 % - Markeringsfarve4 2 4 2 4 2 2" xfId="19754"/>
    <cellStyle name="40 % - Markeringsfarve4 2 4 2 4 2 3" xfId="31128"/>
    <cellStyle name="40 % - Markeringsfarve4 2 4 2 4 3" xfId="14769"/>
    <cellStyle name="40 % - Markeringsfarve4 2 4 2 4 4" xfId="26127"/>
    <cellStyle name="40 % - Markeringsfarve4 2 4 2 5" xfId="5624"/>
    <cellStyle name="40 % - Markeringsfarve4 2 4 2 5 2" xfId="16432"/>
    <cellStyle name="40 % - Markeringsfarve4 2 4 2 5 3" xfId="27806"/>
    <cellStyle name="40 % - Markeringsfarve4 2 4 2 6" xfId="10611"/>
    <cellStyle name="40 % - Markeringsfarve4 2 4 2 6 2" xfId="21418"/>
    <cellStyle name="40 % - Markeringsfarve4 2 4 2 6 3" xfId="32792"/>
    <cellStyle name="40 % - Markeringsfarve4 2 4 2 7" xfId="11445"/>
    <cellStyle name="40 % - Markeringsfarve4 2 4 2 8" xfId="22251"/>
    <cellStyle name="40 % - Markeringsfarve4 2 4 2 9" xfId="22805"/>
    <cellStyle name="40 % - Markeringsfarve4 2 4 3" xfId="901"/>
    <cellStyle name="40 % - Markeringsfarve4 2 4 3 2" xfId="1735"/>
    <cellStyle name="40 % - Markeringsfarve4 2 4 3 2 2" xfId="3403"/>
    <cellStyle name="40 % - Markeringsfarve4 2 4 3 2 2 2" xfId="8391"/>
    <cellStyle name="40 % - Markeringsfarve4 2 4 3 2 2 2 2" xfId="19198"/>
    <cellStyle name="40 % - Markeringsfarve4 2 4 3 2 2 2 3" xfId="30572"/>
    <cellStyle name="40 % - Markeringsfarve4 2 4 3 2 2 3" xfId="14213"/>
    <cellStyle name="40 % - Markeringsfarve4 2 4 3 2 2 4" xfId="25571"/>
    <cellStyle name="40 % - Markeringsfarve4 2 4 3 2 3" xfId="5067"/>
    <cellStyle name="40 % - Markeringsfarve4 2 4 3 2 3 2" xfId="10052"/>
    <cellStyle name="40 % - Markeringsfarve4 2 4 3 2 3 2 2" xfId="20859"/>
    <cellStyle name="40 % - Markeringsfarve4 2 4 3 2 3 2 3" xfId="32233"/>
    <cellStyle name="40 % - Markeringsfarve4 2 4 3 2 3 3" xfId="15874"/>
    <cellStyle name="40 % - Markeringsfarve4 2 4 3 2 3 4" xfId="27232"/>
    <cellStyle name="40 % - Markeringsfarve4 2 4 3 2 4" xfId="6729"/>
    <cellStyle name="40 % - Markeringsfarve4 2 4 3 2 4 2" xfId="17537"/>
    <cellStyle name="40 % - Markeringsfarve4 2 4 3 2 4 3" xfId="28911"/>
    <cellStyle name="40 % - Markeringsfarve4 2 4 3 2 5" xfId="12552"/>
    <cellStyle name="40 % - Markeringsfarve4 2 4 3 2 6" xfId="23910"/>
    <cellStyle name="40 % - Markeringsfarve4 2 4 3 3" xfId="2572"/>
    <cellStyle name="40 % - Markeringsfarve4 2 4 3 3 2" xfId="7560"/>
    <cellStyle name="40 % - Markeringsfarve4 2 4 3 3 2 2" xfId="18367"/>
    <cellStyle name="40 % - Markeringsfarve4 2 4 3 3 2 3" xfId="29741"/>
    <cellStyle name="40 % - Markeringsfarve4 2 4 3 3 3" xfId="13382"/>
    <cellStyle name="40 % - Markeringsfarve4 2 4 3 3 4" xfId="24740"/>
    <cellStyle name="40 % - Markeringsfarve4 2 4 3 4" xfId="4236"/>
    <cellStyle name="40 % - Markeringsfarve4 2 4 3 4 2" xfId="9221"/>
    <cellStyle name="40 % - Markeringsfarve4 2 4 3 4 2 2" xfId="20028"/>
    <cellStyle name="40 % - Markeringsfarve4 2 4 3 4 2 3" xfId="31402"/>
    <cellStyle name="40 % - Markeringsfarve4 2 4 3 4 3" xfId="15043"/>
    <cellStyle name="40 % - Markeringsfarve4 2 4 3 4 4" xfId="26401"/>
    <cellStyle name="40 % - Markeringsfarve4 2 4 3 5" xfId="5898"/>
    <cellStyle name="40 % - Markeringsfarve4 2 4 3 5 2" xfId="16706"/>
    <cellStyle name="40 % - Markeringsfarve4 2 4 3 5 3" xfId="28080"/>
    <cellStyle name="40 % - Markeringsfarve4 2 4 3 6" xfId="10885"/>
    <cellStyle name="40 % - Markeringsfarve4 2 4 3 6 2" xfId="21692"/>
    <cellStyle name="40 % - Markeringsfarve4 2 4 3 6 3" xfId="33066"/>
    <cellStyle name="40 % - Markeringsfarve4 2 4 3 7" xfId="11720"/>
    <cellStyle name="40 % - Markeringsfarve4 2 4 3 8" xfId="23079"/>
    <cellStyle name="40 % - Markeringsfarve4 2 4 4" xfId="1182"/>
    <cellStyle name="40 % - Markeringsfarve4 2 4 4 2" xfId="2850"/>
    <cellStyle name="40 % - Markeringsfarve4 2 4 4 2 2" xfId="7838"/>
    <cellStyle name="40 % - Markeringsfarve4 2 4 4 2 2 2" xfId="18645"/>
    <cellStyle name="40 % - Markeringsfarve4 2 4 4 2 2 3" xfId="30019"/>
    <cellStyle name="40 % - Markeringsfarve4 2 4 4 2 3" xfId="13660"/>
    <cellStyle name="40 % - Markeringsfarve4 2 4 4 2 4" xfId="25018"/>
    <cellStyle name="40 % - Markeringsfarve4 2 4 4 3" xfId="4514"/>
    <cellStyle name="40 % - Markeringsfarve4 2 4 4 3 2" xfId="9499"/>
    <cellStyle name="40 % - Markeringsfarve4 2 4 4 3 2 2" xfId="20306"/>
    <cellStyle name="40 % - Markeringsfarve4 2 4 4 3 2 3" xfId="31680"/>
    <cellStyle name="40 % - Markeringsfarve4 2 4 4 3 3" xfId="15321"/>
    <cellStyle name="40 % - Markeringsfarve4 2 4 4 3 4" xfId="26679"/>
    <cellStyle name="40 % - Markeringsfarve4 2 4 4 4" xfId="6176"/>
    <cellStyle name="40 % - Markeringsfarve4 2 4 4 4 2" xfId="16984"/>
    <cellStyle name="40 % - Markeringsfarve4 2 4 4 4 3" xfId="28358"/>
    <cellStyle name="40 % - Markeringsfarve4 2 4 4 5" xfId="11999"/>
    <cellStyle name="40 % - Markeringsfarve4 2 4 4 6" xfId="23357"/>
    <cellStyle name="40 % - Markeringsfarve4 2 4 5" xfId="2020"/>
    <cellStyle name="40 % - Markeringsfarve4 2 4 5 2" xfId="7008"/>
    <cellStyle name="40 % - Markeringsfarve4 2 4 5 2 2" xfId="17816"/>
    <cellStyle name="40 % - Markeringsfarve4 2 4 5 2 3" xfId="29190"/>
    <cellStyle name="40 % - Markeringsfarve4 2 4 5 3" xfId="12831"/>
    <cellStyle name="40 % - Markeringsfarve4 2 4 5 4" xfId="24189"/>
    <cellStyle name="40 % - Markeringsfarve4 2 4 6" xfId="3685"/>
    <cellStyle name="40 % - Markeringsfarve4 2 4 6 2" xfId="8670"/>
    <cellStyle name="40 % - Markeringsfarve4 2 4 6 2 2" xfId="19477"/>
    <cellStyle name="40 % - Markeringsfarve4 2 4 6 2 3" xfId="30851"/>
    <cellStyle name="40 % - Markeringsfarve4 2 4 6 3" xfId="14492"/>
    <cellStyle name="40 % - Markeringsfarve4 2 4 6 4" xfId="25850"/>
    <cellStyle name="40 % - Markeringsfarve4 2 4 7" xfId="5346"/>
    <cellStyle name="40 % - Markeringsfarve4 2 4 7 2" xfId="16155"/>
    <cellStyle name="40 % - Markeringsfarve4 2 4 7 3" xfId="27529"/>
    <cellStyle name="40 % - Markeringsfarve4 2 4 8" xfId="10331"/>
    <cellStyle name="40 % - Markeringsfarve4 2 4 8 2" xfId="21138"/>
    <cellStyle name="40 % - Markeringsfarve4 2 4 8 3" xfId="32512"/>
    <cellStyle name="40 % - Markeringsfarve4 2 4 9" xfId="11165"/>
    <cellStyle name="40 % - Markeringsfarve4 2 5" xfId="306"/>
    <cellStyle name="40 % - Markeringsfarve4 2 5 10" xfId="22028"/>
    <cellStyle name="40 % - Markeringsfarve4 2 5 11" xfId="22581"/>
    <cellStyle name="40 % - Markeringsfarve4 2 5 12" xfId="33401"/>
    <cellStyle name="40 % - Markeringsfarve4 2 5 13" xfId="33676"/>
    <cellStyle name="40 % - Markeringsfarve4 2 5 14" xfId="33947"/>
    <cellStyle name="40 % - Markeringsfarve4 2 5 2" xfId="680"/>
    <cellStyle name="40 % - Markeringsfarve4 2 5 2 2" xfId="1517"/>
    <cellStyle name="40 % - Markeringsfarve4 2 5 2 2 2" xfId="3185"/>
    <cellStyle name="40 % - Markeringsfarve4 2 5 2 2 2 2" xfId="8173"/>
    <cellStyle name="40 % - Markeringsfarve4 2 5 2 2 2 2 2" xfId="18980"/>
    <cellStyle name="40 % - Markeringsfarve4 2 5 2 2 2 2 3" xfId="30354"/>
    <cellStyle name="40 % - Markeringsfarve4 2 5 2 2 2 3" xfId="13995"/>
    <cellStyle name="40 % - Markeringsfarve4 2 5 2 2 2 4" xfId="25353"/>
    <cellStyle name="40 % - Markeringsfarve4 2 5 2 2 3" xfId="4849"/>
    <cellStyle name="40 % - Markeringsfarve4 2 5 2 2 3 2" xfId="9834"/>
    <cellStyle name="40 % - Markeringsfarve4 2 5 2 2 3 2 2" xfId="20641"/>
    <cellStyle name="40 % - Markeringsfarve4 2 5 2 2 3 2 3" xfId="32015"/>
    <cellStyle name="40 % - Markeringsfarve4 2 5 2 2 3 3" xfId="15656"/>
    <cellStyle name="40 % - Markeringsfarve4 2 5 2 2 3 4" xfId="27014"/>
    <cellStyle name="40 % - Markeringsfarve4 2 5 2 2 4" xfId="6511"/>
    <cellStyle name="40 % - Markeringsfarve4 2 5 2 2 4 2" xfId="17319"/>
    <cellStyle name="40 % - Markeringsfarve4 2 5 2 2 4 3" xfId="28693"/>
    <cellStyle name="40 % - Markeringsfarve4 2 5 2 2 5" xfId="12334"/>
    <cellStyle name="40 % - Markeringsfarve4 2 5 2 2 6" xfId="23692"/>
    <cellStyle name="40 % - Markeringsfarve4 2 5 2 3" xfId="2354"/>
    <cellStyle name="40 % - Markeringsfarve4 2 5 2 3 2" xfId="7342"/>
    <cellStyle name="40 % - Markeringsfarve4 2 5 2 3 2 2" xfId="18149"/>
    <cellStyle name="40 % - Markeringsfarve4 2 5 2 3 2 3" xfId="29523"/>
    <cellStyle name="40 % - Markeringsfarve4 2 5 2 3 3" xfId="13164"/>
    <cellStyle name="40 % - Markeringsfarve4 2 5 2 3 4" xfId="24522"/>
    <cellStyle name="40 % - Markeringsfarve4 2 5 2 4" xfId="4018"/>
    <cellStyle name="40 % - Markeringsfarve4 2 5 2 4 2" xfId="9003"/>
    <cellStyle name="40 % - Markeringsfarve4 2 5 2 4 2 2" xfId="19810"/>
    <cellStyle name="40 % - Markeringsfarve4 2 5 2 4 2 3" xfId="31184"/>
    <cellStyle name="40 % - Markeringsfarve4 2 5 2 4 3" xfId="14825"/>
    <cellStyle name="40 % - Markeringsfarve4 2 5 2 4 4" xfId="26183"/>
    <cellStyle name="40 % - Markeringsfarve4 2 5 2 5" xfId="5680"/>
    <cellStyle name="40 % - Markeringsfarve4 2 5 2 5 2" xfId="16488"/>
    <cellStyle name="40 % - Markeringsfarve4 2 5 2 5 3" xfId="27862"/>
    <cellStyle name="40 % - Markeringsfarve4 2 5 2 6" xfId="10667"/>
    <cellStyle name="40 % - Markeringsfarve4 2 5 2 6 2" xfId="21474"/>
    <cellStyle name="40 % - Markeringsfarve4 2 5 2 6 3" xfId="32848"/>
    <cellStyle name="40 % - Markeringsfarve4 2 5 2 7" xfId="11501"/>
    <cellStyle name="40 % - Markeringsfarve4 2 5 2 8" xfId="22307"/>
    <cellStyle name="40 % - Markeringsfarve4 2 5 2 9" xfId="22861"/>
    <cellStyle name="40 % - Markeringsfarve4 2 5 3" xfId="957"/>
    <cellStyle name="40 % - Markeringsfarve4 2 5 3 2" xfId="1791"/>
    <cellStyle name="40 % - Markeringsfarve4 2 5 3 2 2" xfId="3459"/>
    <cellStyle name="40 % - Markeringsfarve4 2 5 3 2 2 2" xfId="8447"/>
    <cellStyle name="40 % - Markeringsfarve4 2 5 3 2 2 2 2" xfId="19254"/>
    <cellStyle name="40 % - Markeringsfarve4 2 5 3 2 2 2 3" xfId="30628"/>
    <cellStyle name="40 % - Markeringsfarve4 2 5 3 2 2 3" xfId="14269"/>
    <cellStyle name="40 % - Markeringsfarve4 2 5 3 2 2 4" xfId="25627"/>
    <cellStyle name="40 % - Markeringsfarve4 2 5 3 2 3" xfId="5123"/>
    <cellStyle name="40 % - Markeringsfarve4 2 5 3 2 3 2" xfId="10108"/>
    <cellStyle name="40 % - Markeringsfarve4 2 5 3 2 3 2 2" xfId="20915"/>
    <cellStyle name="40 % - Markeringsfarve4 2 5 3 2 3 2 3" xfId="32289"/>
    <cellStyle name="40 % - Markeringsfarve4 2 5 3 2 3 3" xfId="15930"/>
    <cellStyle name="40 % - Markeringsfarve4 2 5 3 2 3 4" xfId="27288"/>
    <cellStyle name="40 % - Markeringsfarve4 2 5 3 2 4" xfId="6785"/>
    <cellStyle name="40 % - Markeringsfarve4 2 5 3 2 4 2" xfId="17593"/>
    <cellStyle name="40 % - Markeringsfarve4 2 5 3 2 4 3" xfId="28967"/>
    <cellStyle name="40 % - Markeringsfarve4 2 5 3 2 5" xfId="12608"/>
    <cellStyle name="40 % - Markeringsfarve4 2 5 3 2 6" xfId="23966"/>
    <cellStyle name="40 % - Markeringsfarve4 2 5 3 3" xfId="2628"/>
    <cellStyle name="40 % - Markeringsfarve4 2 5 3 3 2" xfId="7616"/>
    <cellStyle name="40 % - Markeringsfarve4 2 5 3 3 2 2" xfId="18423"/>
    <cellStyle name="40 % - Markeringsfarve4 2 5 3 3 2 3" xfId="29797"/>
    <cellStyle name="40 % - Markeringsfarve4 2 5 3 3 3" xfId="13438"/>
    <cellStyle name="40 % - Markeringsfarve4 2 5 3 3 4" xfId="24796"/>
    <cellStyle name="40 % - Markeringsfarve4 2 5 3 4" xfId="4292"/>
    <cellStyle name="40 % - Markeringsfarve4 2 5 3 4 2" xfId="9277"/>
    <cellStyle name="40 % - Markeringsfarve4 2 5 3 4 2 2" xfId="20084"/>
    <cellStyle name="40 % - Markeringsfarve4 2 5 3 4 2 3" xfId="31458"/>
    <cellStyle name="40 % - Markeringsfarve4 2 5 3 4 3" xfId="15099"/>
    <cellStyle name="40 % - Markeringsfarve4 2 5 3 4 4" xfId="26457"/>
    <cellStyle name="40 % - Markeringsfarve4 2 5 3 5" xfId="5954"/>
    <cellStyle name="40 % - Markeringsfarve4 2 5 3 5 2" xfId="16762"/>
    <cellStyle name="40 % - Markeringsfarve4 2 5 3 5 3" xfId="28136"/>
    <cellStyle name="40 % - Markeringsfarve4 2 5 3 6" xfId="10941"/>
    <cellStyle name="40 % - Markeringsfarve4 2 5 3 6 2" xfId="21748"/>
    <cellStyle name="40 % - Markeringsfarve4 2 5 3 6 3" xfId="33122"/>
    <cellStyle name="40 % - Markeringsfarve4 2 5 3 7" xfId="11776"/>
    <cellStyle name="40 % - Markeringsfarve4 2 5 3 8" xfId="23135"/>
    <cellStyle name="40 % - Markeringsfarve4 2 5 4" xfId="1238"/>
    <cellStyle name="40 % - Markeringsfarve4 2 5 4 2" xfId="2906"/>
    <cellStyle name="40 % - Markeringsfarve4 2 5 4 2 2" xfId="7894"/>
    <cellStyle name="40 % - Markeringsfarve4 2 5 4 2 2 2" xfId="18701"/>
    <cellStyle name="40 % - Markeringsfarve4 2 5 4 2 2 3" xfId="30075"/>
    <cellStyle name="40 % - Markeringsfarve4 2 5 4 2 3" xfId="13716"/>
    <cellStyle name="40 % - Markeringsfarve4 2 5 4 2 4" xfId="25074"/>
    <cellStyle name="40 % - Markeringsfarve4 2 5 4 3" xfId="4570"/>
    <cellStyle name="40 % - Markeringsfarve4 2 5 4 3 2" xfId="9555"/>
    <cellStyle name="40 % - Markeringsfarve4 2 5 4 3 2 2" xfId="20362"/>
    <cellStyle name="40 % - Markeringsfarve4 2 5 4 3 2 3" xfId="31736"/>
    <cellStyle name="40 % - Markeringsfarve4 2 5 4 3 3" xfId="15377"/>
    <cellStyle name="40 % - Markeringsfarve4 2 5 4 3 4" xfId="26735"/>
    <cellStyle name="40 % - Markeringsfarve4 2 5 4 4" xfId="6232"/>
    <cellStyle name="40 % - Markeringsfarve4 2 5 4 4 2" xfId="17040"/>
    <cellStyle name="40 % - Markeringsfarve4 2 5 4 4 3" xfId="28414"/>
    <cellStyle name="40 % - Markeringsfarve4 2 5 4 5" xfId="12055"/>
    <cellStyle name="40 % - Markeringsfarve4 2 5 4 6" xfId="23413"/>
    <cellStyle name="40 % - Markeringsfarve4 2 5 5" xfId="2076"/>
    <cellStyle name="40 % - Markeringsfarve4 2 5 5 2" xfId="7064"/>
    <cellStyle name="40 % - Markeringsfarve4 2 5 5 2 2" xfId="17872"/>
    <cellStyle name="40 % - Markeringsfarve4 2 5 5 2 3" xfId="29246"/>
    <cellStyle name="40 % - Markeringsfarve4 2 5 5 3" xfId="12887"/>
    <cellStyle name="40 % - Markeringsfarve4 2 5 5 4" xfId="24245"/>
    <cellStyle name="40 % - Markeringsfarve4 2 5 6" xfId="3741"/>
    <cellStyle name="40 % - Markeringsfarve4 2 5 6 2" xfId="8726"/>
    <cellStyle name="40 % - Markeringsfarve4 2 5 6 2 2" xfId="19533"/>
    <cellStyle name="40 % - Markeringsfarve4 2 5 6 2 3" xfId="30907"/>
    <cellStyle name="40 % - Markeringsfarve4 2 5 6 3" xfId="14548"/>
    <cellStyle name="40 % - Markeringsfarve4 2 5 6 4" xfId="25906"/>
    <cellStyle name="40 % - Markeringsfarve4 2 5 7" xfId="5402"/>
    <cellStyle name="40 % - Markeringsfarve4 2 5 7 2" xfId="16211"/>
    <cellStyle name="40 % - Markeringsfarve4 2 5 7 3" xfId="27585"/>
    <cellStyle name="40 % - Markeringsfarve4 2 5 8" xfId="10387"/>
    <cellStyle name="40 % - Markeringsfarve4 2 5 8 2" xfId="21194"/>
    <cellStyle name="40 % - Markeringsfarve4 2 5 8 3" xfId="32568"/>
    <cellStyle name="40 % - Markeringsfarve4 2 5 9" xfId="11221"/>
    <cellStyle name="40 % - Markeringsfarve4 2 6" xfId="461"/>
    <cellStyle name="40 % - Markeringsfarve4 2 6 2" xfId="1298"/>
    <cellStyle name="40 % - Markeringsfarve4 2 6 2 2" xfId="2966"/>
    <cellStyle name="40 % - Markeringsfarve4 2 6 2 2 2" xfId="7954"/>
    <cellStyle name="40 % - Markeringsfarve4 2 6 2 2 2 2" xfId="18761"/>
    <cellStyle name="40 % - Markeringsfarve4 2 6 2 2 2 3" xfId="30135"/>
    <cellStyle name="40 % - Markeringsfarve4 2 6 2 2 3" xfId="13776"/>
    <cellStyle name="40 % - Markeringsfarve4 2 6 2 2 4" xfId="25134"/>
    <cellStyle name="40 % - Markeringsfarve4 2 6 2 3" xfId="4630"/>
    <cellStyle name="40 % - Markeringsfarve4 2 6 2 3 2" xfId="9615"/>
    <cellStyle name="40 % - Markeringsfarve4 2 6 2 3 2 2" xfId="20422"/>
    <cellStyle name="40 % - Markeringsfarve4 2 6 2 3 2 3" xfId="31796"/>
    <cellStyle name="40 % - Markeringsfarve4 2 6 2 3 3" xfId="15437"/>
    <cellStyle name="40 % - Markeringsfarve4 2 6 2 3 4" xfId="26795"/>
    <cellStyle name="40 % - Markeringsfarve4 2 6 2 4" xfId="6292"/>
    <cellStyle name="40 % - Markeringsfarve4 2 6 2 4 2" xfId="17100"/>
    <cellStyle name="40 % - Markeringsfarve4 2 6 2 4 3" xfId="28474"/>
    <cellStyle name="40 % - Markeringsfarve4 2 6 2 5" xfId="12115"/>
    <cellStyle name="40 % - Markeringsfarve4 2 6 2 6" xfId="23473"/>
    <cellStyle name="40 % - Markeringsfarve4 2 6 3" xfId="2137"/>
    <cellStyle name="40 % - Markeringsfarve4 2 6 3 2" xfId="7125"/>
    <cellStyle name="40 % - Markeringsfarve4 2 6 3 2 2" xfId="17932"/>
    <cellStyle name="40 % - Markeringsfarve4 2 6 3 2 3" xfId="29306"/>
    <cellStyle name="40 % - Markeringsfarve4 2 6 3 3" xfId="12947"/>
    <cellStyle name="40 % - Markeringsfarve4 2 6 3 4" xfId="24305"/>
    <cellStyle name="40 % - Markeringsfarve4 2 6 4" xfId="3801"/>
    <cellStyle name="40 % - Markeringsfarve4 2 6 4 2" xfId="8786"/>
    <cellStyle name="40 % - Markeringsfarve4 2 6 4 2 2" xfId="19593"/>
    <cellStyle name="40 % - Markeringsfarve4 2 6 4 2 3" xfId="30967"/>
    <cellStyle name="40 % - Markeringsfarve4 2 6 4 3" xfId="14608"/>
    <cellStyle name="40 % - Markeringsfarve4 2 6 4 4" xfId="25966"/>
    <cellStyle name="40 % - Markeringsfarve4 2 6 5" xfId="5463"/>
    <cellStyle name="40 % - Markeringsfarve4 2 6 5 2" xfId="16271"/>
    <cellStyle name="40 % - Markeringsfarve4 2 6 5 3" xfId="27645"/>
    <cellStyle name="40 % - Markeringsfarve4 2 6 6" xfId="10446"/>
    <cellStyle name="40 % - Markeringsfarve4 2 6 6 2" xfId="21253"/>
    <cellStyle name="40 % - Markeringsfarve4 2 6 6 3" xfId="32627"/>
    <cellStyle name="40 % - Markeringsfarve4 2 6 7" xfId="11282"/>
    <cellStyle name="40 % - Markeringsfarve4 2 6 8" xfId="22088"/>
    <cellStyle name="40 % - Markeringsfarve4 2 6 9" xfId="22642"/>
    <cellStyle name="40 % - Markeringsfarve4 2 7" xfId="738"/>
    <cellStyle name="40 % - Markeringsfarve4 2 7 2" xfId="1572"/>
    <cellStyle name="40 % - Markeringsfarve4 2 7 2 2" xfId="3240"/>
    <cellStyle name="40 % - Markeringsfarve4 2 7 2 2 2" xfId="8228"/>
    <cellStyle name="40 % - Markeringsfarve4 2 7 2 2 2 2" xfId="19035"/>
    <cellStyle name="40 % - Markeringsfarve4 2 7 2 2 2 3" xfId="30409"/>
    <cellStyle name="40 % - Markeringsfarve4 2 7 2 2 3" xfId="14050"/>
    <cellStyle name="40 % - Markeringsfarve4 2 7 2 2 4" xfId="25408"/>
    <cellStyle name="40 % - Markeringsfarve4 2 7 2 3" xfId="4904"/>
    <cellStyle name="40 % - Markeringsfarve4 2 7 2 3 2" xfId="9889"/>
    <cellStyle name="40 % - Markeringsfarve4 2 7 2 3 2 2" xfId="20696"/>
    <cellStyle name="40 % - Markeringsfarve4 2 7 2 3 2 3" xfId="32070"/>
    <cellStyle name="40 % - Markeringsfarve4 2 7 2 3 3" xfId="15711"/>
    <cellStyle name="40 % - Markeringsfarve4 2 7 2 3 4" xfId="27069"/>
    <cellStyle name="40 % - Markeringsfarve4 2 7 2 4" xfId="6566"/>
    <cellStyle name="40 % - Markeringsfarve4 2 7 2 4 2" xfId="17374"/>
    <cellStyle name="40 % - Markeringsfarve4 2 7 2 4 3" xfId="28748"/>
    <cellStyle name="40 % - Markeringsfarve4 2 7 2 5" xfId="12389"/>
    <cellStyle name="40 % - Markeringsfarve4 2 7 2 6" xfId="23747"/>
    <cellStyle name="40 % - Markeringsfarve4 2 7 3" xfId="2409"/>
    <cellStyle name="40 % - Markeringsfarve4 2 7 3 2" xfId="7397"/>
    <cellStyle name="40 % - Markeringsfarve4 2 7 3 2 2" xfId="18204"/>
    <cellStyle name="40 % - Markeringsfarve4 2 7 3 2 3" xfId="29578"/>
    <cellStyle name="40 % - Markeringsfarve4 2 7 3 3" xfId="13219"/>
    <cellStyle name="40 % - Markeringsfarve4 2 7 3 4" xfId="24577"/>
    <cellStyle name="40 % - Markeringsfarve4 2 7 4" xfId="4073"/>
    <cellStyle name="40 % - Markeringsfarve4 2 7 4 2" xfId="9058"/>
    <cellStyle name="40 % - Markeringsfarve4 2 7 4 2 2" xfId="19865"/>
    <cellStyle name="40 % - Markeringsfarve4 2 7 4 2 3" xfId="31239"/>
    <cellStyle name="40 % - Markeringsfarve4 2 7 4 3" xfId="14880"/>
    <cellStyle name="40 % - Markeringsfarve4 2 7 4 4" xfId="26238"/>
    <cellStyle name="40 % - Markeringsfarve4 2 7 5" xfId="5735"/>
    <cellStyle name="40 % - Markeringsfarve4 2 7 5 2" xfId="16543"/>
    <cellStyle name="40 % - Markeringsfarve4 2 7 5 3" xfId="27917"/>
    <cellStyle name="40 % - Markeringsfarve4 2 7 6" xfId="10722"/>
    <cellStyle name="40 % - Markeringsfarve4 2 7 6 2" xfId="21529"/>
    <cellStyle name="40 % - Markeringsfarve4 2 7 6 3" xfId="32903"/>
    <cellStyle name="40 % - Markeringsfarve4 2 7 7" xfId="11557"/>
    <cellStyle name="40 % - Markeringsfarve4 2 7 8" xfId="22916"/>
    <cellStyle name="40 % - Markeringsfarve4 2 8" xfId="1019"/>
    <cellStyle name="40 % - Markeringsfarve4 2 8 2" xfId="2687"/>
    <cellStyle name="40 % - Markeringsfarve4 2 8 2 2" xfId="7675"/>
    <cellStyle name="40 % - Markeringsfarve4 2 8 2 2 2" xfId="18482"/>
    <cellStyle name="40 % - Markeringsfarve4 2 8 2 2 3" xfId="29856"/>
    <cellStyle name="40 % - Markeringsfarve4 2 8 2 3" xfId="13497"/>
    <cellStyle name="40 % - Markeringsfarve4 2 8 2 4" xfId="24855"/>
    <cellStyle name="40 % - Markeringsfarve4 2 8 3" xfId="4351"/>
    <cellStyle name="40 % - Markeringsfarve4 2 8 3 2" xfId="9336"/>
    <cellStyle name="40 % - Markeringsfarve4 2 8 3 2 2" xfId="20143"/>
    <cellStyle name="40 % - Markeringsfarve4 2 8 3 2 3" xfId="31517"/>
    <cellStyle name="40 % - Markeringsfarve4 2 8 3 3" xfId="15158"/>
    <cellStyle name="40 % - Markeringsfarve4 2 8 3 4" xfId="26516"/>
    <cellStyle name="40 % - Markeringsfarve4 2 8 4" xfId="6013"/>
    <cellStyle name="40 % - Markeringsfarve4 2 8 4 2" xfId="16821"/>
    <cellStyle name="40 % - Markeringsfarve4 2 8 4 3" xfId="28195"/>
    <cellStyle name="40 % - Markeringsfarve4 2 8 5" xfId="11836"/>
    <cellStyle name="40 % - Markeringsfarve4 2 8 6" xfId="23194"/>
    <cellStyle name="40 % - Markeringsfarve4 2 9" xfId="1855"/>
    <cellStyle name="40 % - Markeringsfarve4 2 9 2" xfId="6846"/>
    <cellStyle name="40 % - Markeringsfarve4 2 9 2 2" xfId="17654"/>
    <cellStyle name="40 % - Markeringsfarve4 2 9 2 3" xfId="29028"/>
    <cellStyle name="40 % - Markeringsfarve4 2 9 3" xfId="12669"/>
    <cellStyle name="40 % - Markeringsfarve4 2 9 4" xfId="24027"/>
    <cellStyle name="40 % - Markeringsfarve4 20" xfId="33710"/>
    <cellStyle name="40 % - Markeringsfarve4 3" xfId="99"/>
    <cellStyle name="40 % - Markeringsfarve4 3 10" xfId="3542"/>
    <cellStyle name="40 % - Markeringsfarve4 3 10 2" xfId="8527"/>
    <cellStyle name="40 % - Markeringsfarve4 3 10 2 2" xfId="19334"/>
    <cellStyle name="40 % - Markeringsfarve4 3 10 2 3" xfId="30708"/>
    <cellStyle name="40 % - Markeringsfarve4 3 10 3" xfId="14349"/>
    <cellStyle name="40 % - Markeringsfarve4 3 10 4" xfId="25707"/>
    <cellStyle name="40 % - Markeringsfarve4 3 11" xfId="5203"/>
    <cellStyle name="40 % - Markeringsfarve4 3 11 2" xfId="16012"/>
    <cellStyle name="40 % - Markeringsfarve4 3 11 3" xfId="27386"/>
    <cellStyle name="40 % - Markeringsfarve4 3 12" xfId="10187"/>
    <cellStyle name="40 % - Markeringsfarve4 3 12 2" xfId="20994"/>
    <cellStyle name="40 % - Markeringsfarve4 3 12 3" xfId="32368"/>
    <cellStyle name="40 % - Markeringsfarve4 3 13" xfId="11021"/>
    <cellStyle name="40 % - Markeringsfarve4 3 14" xfId="21828"/>
    <cellStyle name="40 % - Markeringsfarve4 3 15" xfId="22381"/>
    <cellStyle name="40 % - Markeringsfarve4 3 16" xfId="33201"/>
    <cellStyle name="40 % - Markeringsfarve4 3 17" xfId="33475"/>
    <cellStyle name="40 % - Markeringsfarve4 3 18" xfId="33746"/>
    <cellStyle name="40 % - Markeringsfarve4 3 2" xfId="159"/>
    <cellStyle name="40 % - Markeringsfarve4 3 2 10" xfId="21882"/>
    <cellStyle name="40 % - Markeringsfarve4 3 2 11" xfId="22435"/>
    <cellStyle name="40 % - Markeringsfarve4 3 2 12" xfId="33255"/>
    <cellStyle name="40 % - Markeringsfarve4 3 2 13" xfId="33530"/>
    <cellStyle name="40 % - Markeringsfarve4 3 2 14" xfId="33801"/>
    <cellStyle name="40 % - Markeringsfarve4 3 2 2" xfId="534"/>
    <cellStyle name="40 % - Markeringsfarve4 3 2 2 2" xfId="1371"/>
    <cellStyle name="40 % - Markeringsfarve4 3 2 2 2 2" xfId="3039"/>
    <cellStyle name="40 % - Markeringsfarve4 3 2 2 2 2 2" xfId="8027"/>
    <cellStyle name="40 % - Markeringsfarve4 3 2 2 2 2 2 2" xfId="18834"/>
    <cellStyle name="40 % - Markeringsfarve4 3 2 2 2 2 2 3" xfId="30208"/>
    <cellStyle name="40 % - Markeringsfarve4 3 2 2 2 2 3" xfId="13849"/>
    <cellStyle name="40 % - Markeringsfarve4 3 2 2 2 2 4" xfId="25207"/>
    <cellStyle name="40 % - Markeringsfarve4 3 2 2 2 3" xfId="4703"/>
    <cellStyle name="40 % - Markeringsfarve4 3 2 2 2 3 2" xfId="9688"/>
    <cellStyle name="40 % - Markeringsfarve4 3 2 2 2 3 2 2" xfId="20495"/>
    <cellStyle name="40 % - Markeringsfarve4 3 2 2 2 3 2 3" xfId="31869"/>
    <cellStyle name="40 % - Markeringsfarve4 3 2 2 2 3 3" xfId="15510"/>
    <cellStyle name="40 % - Markeringsfarve4 3 2 2 2 3 4" xfId="26868"/>
    <cellStyle name="40 % - Markeringsfarve4 3 2 2 2 4" xfId="6365"/>
    <cellStyle name="40 % - Markeringsfarve4 3 2 2 2 4 2" xfId="17173"/>
    <cellStyle name="40 % - Markeringsfarve4 3 2 2 2 4 3" xfId="28547"/>
    <cellStyle name="40 % - Markeringsfarve4 3 2 2 2 5" xfId="12188"/>
    <cellStyle name="40 % - Markeringsfarve4 3 2 2 2 6" xfId="23546"/>
    <cellStyle name="40 % - Markeringsfarve4 3 2 2 3" xfId="2208"/>
    <cellStyle name="40 % - Markeringsfarve4 3 2 2 3 2" xfId="7196"/>
    <cellStyle name="40 % - Markeringsfarve4 3 2 2 3 2 2" xfId="18003"/>
    <cellStyle name="40 % - Markeringsfarve4 3 2 2 3 2 3" xfId="29377"/>
    <cellStyle name="40 % - Markeringsfarve4 3 2 2 3 3" xfId="13018"/>
    <cellStyle name="40 % - Markeringsfarve4 3 2 2 3 4" xfId="24376"/>
    <cellStyle name="40 % - Markeringsfarve4 3 2 2 4" xfId="3872"/>
    <cellStyle name="40 % - Markeringsfarve4 3 2 2 4 2" xfId="8857"/>
    <cellStyle name="40 % - Markeringsfarve4 3 2 2 4 2 2" xfId="19664"/>
    <cellStyle name="40 % - Markeringsfarve4 3 2 2 4 2 3" xfId="31038"/>
    <cellStyle name="40 % - Markeringsfarve4 3 2 2 4 3" xfId="14679"/>
    <cellStyle name="40 % - Markeringsfarve4 3 2 2 4 4" xfId="26037"/>
    <cellStyle name="40 % - Markeringsfarve4 3 2 2 5" xfId="5534"/>
    <cellStyle name="40 % - Markeringsfarve4 3 2 2 5 2" xfId="16342"/>
    <cellStyle name="40 % - Markeringsfarve4 3 2 2 5 3" xfId="27716"/>
    <cellStyle name="40 % - Markeringsfarve4 3 2 2 6" xfId="10521"/>
    <cellStyle name="40 % - Markeringsfarve4 3 2 2 6 2" xfId="21328"/>
    <cellStyle name="40 % - Markeringsfarve4 3 2 2 6 3" xfId="32702"/>
    <cellStyle name="40 % - Markeringsfarve4 3 2 2 7" xfId="11355"/>
    <cellStyle name="40 % - Markeringsfarve4 3 2 2 8" xfId="22161"/>
    <cellStyle name="40 % - Markeringsfarve4 3 2 2 9" xfId="22715"/>
    <cellStyle name="40 % - Markeringsfarve4 3 2 3" xfId="811"/>
    <cellStyle name="40 % - Markeringsfarve4 3 2 3 2" xfId="1645"/>
    <cellStyle name="40 % - Markeringsfarve4 3 2 3 2 2" xfId="3313"/>
    <cellStyle name="40 % - Markeringsfarve4 3 2 3 2 2 2" xfId="8301"/>
    <cellStyle name="40 % - Markeringsfarve4 3 2 3 2 2 2 2" xfId="19108"/>
    <cellStyle name="40 % - Markeringsfarve4 3 2 3 2 2 2 3" xfId="30482"/>
    <cellStyle name="40 % - Markeringsfarve4 3 2 3 2 2 3" xfId="14123"/>
    <cellStyle name="40 % - Markeringsfarve4 3 2 3 2 2 4" xfId="25481"/>
    <cellStyle name="40 % - Markeringsfarve4 3 2 3 2 3" xfId="4977"/>
    <cellStyle name="40 % - Markeringsfarve4 3 2 3 2 3 2" xfId="9962"/>
    <cellStyle name="40 % - Markeringsfarve4 3 2 3 2 3 2 2" xfId="20769"/>
    <cellStyle name="40 % - Markeringsfarve4 3 2 3 2 3 2 3" xfId="32143"/>
    <cellStyle name="40 % - Markeringsfarve4 3 2 3 2 3 3" xfId="15784"/>
    <cellStyle name="40 % - Markeringsfarve4 3 2 3 2 3 4" xfId="27142"/>
    <cellStyle name="40 % - Markeringsfarve4 3 2 3 2 4" xfId="6639"/>
    <cellStyle name="40 % - Markeringsfarve4 3 2 3 2 4 2" xfId="17447"/>
    <cellStyle name="40 % - Markeringsfarve4 3 2 3 2 4 3" xfId="28821"/>
    <cellStyle name="40 % - Markeringsfarve4 3 2 3 2 5" xfId="12462"/>
    <cellStyle name="40 % - Markeringsfarve4 3 2 3 2 6" xfId="23820"/>
    <cellStyle name="40 % - Markeringsfarve4 3 2 3 3" xfId="2482"/>
    <cellStyle name="40 % - Markeringsfarve4 3 2 3 3 2" xfId="7470"/>
    <cellStyle name="40 % - Markeringsfarve4 3 2 3 3 2 2" xfId="18277"/>
    <cellStyle name="40 % - Markeringsfarve4 3 2 3 3 2 3" xfId="29651"/>
    <cellStyle name="40 % - Markeringsfarve4 3 2 3 3 3" xfId="13292"/>
    <cellStyle name="40 % - Markeringsfarve4 3 2 3 3 4" xfId="24650"/>
    <cellStyle name="40 % - Markeringsfarve4 3 2 3 4" xfId="4146"/>
    <cellStyle name="40 % - Markeringsfarve4 3 2 3 4 2" xfId="9131"/>
    <cellStyle name="40 % - Markeringsfarve4 3 2 3 4 2 2" xfId="19938"/>
    <cellStyle name="40 % - Markeringsfarve4 3 2 3 4 2 3" xfId="31312"/>
    <cellStyle name="40 % - Markeringsfarve4 3 2 3 4 3" xfId="14953"/>
    <cellStyle name="40 % - Markeringsfarve4 3 2 3 4 4" xfId="26311"/>
    <cellStyle name="40 % - Markeringsfarve4 3 2 3 5" xfId="5808"/>
    <cellStyle name="40 % - Markeringsfarve4 3 2 3 5 2" xfId="16616"/>
    <cellStyle name="40 % - Markeringsfarve4 3 2 3 5 3" xfId="27990"/>
    <cellStyle name="40 % - Markeringsfarve4 3 2 3 6" xfId="10795"/>
    <cellStyle name="40 % - Markeringsfarve4 3 2 3 6 2" xfId="21602"/>
    <cellStyle name="40 % - Markeringsfarve4 3 2 3 6 3" xfId="32976"/>
    <cellStyle name="40 % - Markeringsfarve4 3 2 3 7" xfId="11630"/>
    <cellStyle name="40 % - Markeringsfarve4 3 2 3 8" xfId="22989"/>
    <cellStyle name="40 % - Markeringsfarve4 3 2 4" xfId="1092"/>
    <cellStyle name="40 % - Markeringsfarve4 3 2 4 2" xfId="2760"/>
    <cellStyle name="40 % - Markeringsfarve4 3 2 4 2 2" xfId="7748"/>
    <cellStyle name="40 % - Markeringsfarve4 3 2 4 2 2 2" xfId="18555"/>
    <cellStyle name="40 % - Markeringsfarve4 3 2 4 2 2 3" xfId="29929"/>
    <cellStyle name="40 % - Markeringsfarve4 3 2 4 2 3" xfId="13570"/>
    <cellStyle name="40 % - Markeringsfarve4 3 2 4 2 4" xfId="24928"/>
    <cellStyle name="40 % - Markeringsfarve4 3 2 4 3" xfId="4424"/>
    <cellStyle name="40 % - Markeringsfarve4 3 2 4 3 2" xfId="9409"/>
    <cellStyle name="40 % - Markeringsfarve4 3 2 4 3 2 2" xfId="20216"/>
    <cellStyle name="40 % - Markeringsfarve4 3 2 4 3 2 3" xfId="31590"/>
    <cellStyle name="40 % - Markeringsfarve4 3 2 4 3 3" xfId="15231"/>
    <cellStyle name="40 % - Markeringsfarve4 3 2 4 3 4" xfId="26589"/>
    <cellStyle name="40 % - Markeringsfarve4 3 2 4 4" xfId="6086"/>
    <cellStyle name="40 % - Markeringsfarve4 3 2 4 4 2" xfId="16894"/>
    <cellStyle name="40 % - Markeringsfarve4 3 2 4 4 3" xfId="28268"/>
    <cellStyle name="40 % - Markeringsfarve4 3 2 4 5" xfId="11909"/>
    <cellStyle name="40 % - Markeringsfarve4 3 2 4 6" xfId="23267"/>
    <cellStyle name="40 % - Markeringsfarve4 3 2 5" xfId="1930"/>
    <cellStyle name="40 % - Markeringsfarve4 3 2 5 2" xfId="6918"/>
    <cellStyle name="40 % - Markeringsfarve4 3 2 5 2 2" xfId="17726"/>
    <cellStyle name="40 % - Markeringsfarve4 3 2 5 2 3" xfId="29100"/>
    <cellStyle name="40 % - Markeringsfarve4 3 2 5 3" xfId="12741"/>
    <cellStyle name="40 % - Markeringsfarve4 3 2 5 4" xfId="24099"/>
    <cellStyle name="40 % - Markeringsfarve4 3 2 6" xfId="3595"/>
    <cellStyle name="40 % - Markeringsfarve4 3 2 6 2" xfId="8580"/>
    <cellStyle name="40 % - Markeringsfarve4 3 2 6 2 2" xfId="19387"/>
    <cellStyle name="40 % - Markeringsfarve4 3 2 6 2 3" xfId="30761"/>
    <cellStyle name="40 % - Markeringsfarve4 3 2 6 3" xfId="14402"/>
    <cellStyle name="40 % - Markeringsfarve4 3 2 6 4" xfId="25760"/>
    <cellStyle name="40 % - Markeringsfarve4 3 2 7" xfId="5256"/>
    <cellStyle name="40 % - Markeringsfarve4 3 2 7 2" xfId="16065"/>
    <cellStyle name="40 % - Markeringsfarve4 3 2 7 3" xfId="27439"/>
    <cellStyle name="40 % - Markeringsfarve4 3 2 8" xfId="10241"/>
    <cellStyle name="40 % - Markeringsfarve4 3 2 8 2" xfId="21048"/>
    <cellStyle name="40 % - Markeringsfarve4 3 2 8 3" xfId="32422"/>
    <cellStyle name="40 % - Markeringsfarve4 3 2 9" xfId="11075"/>
    <cellStyle name="40 % - Markeringsfarve4 3 3" xfId="214"/>
    <cellStyle name="40 % - Markeringsfarve4 3 3 10" xfId="21936"/>
    <cellStyle name="40 % - Markeringsfarve4 3 3 11" xfId="22489"/>
    <cellStyle name="40 % - Markeringsfarve4 3 3 12" xfId="33309"/>
    <cellStyle name="40 % - Markeringsfarve4 3 3 13" xfId="33584"/>
    <cellStyle name="40 % - Markeringsfarve4 3 3 14" xfId="33855"/>
    <cellStyle name="40 % - Markeringsfarve4 3 3 2" xfId="588"/>
    <cellStyle name="40 % - Markeringsfarve4 3 3 2 2" xfId="1425"/>
    <cellStyle name="40 % - Markeringsfarve4 3 3 2 2 2" xfId="3093"/>
    <cellStyle name="40 % - Markeringsfarve4 3 3 2 2 2 2" xfId="8081"/>
    <cellStyle name="40 % - Markeringsfarve4 3 3 2 2 2 2 2" xfId="18888"/>
    <cellStyle name="40 % - Markeringsfarve4 3 3 2 2 2 2 3" xfId="30262"/>
    <cellStyle name="40 % - Markeringsfarve4 3 3 2 2 2 3" xfId="13903"/>
    <cellStyle name="40 % - Markeringsfarve4 3 3 2 2 2 4" xfId="25261"/>
    <cellStyle name="40 % - Markeringsfarve4 3 3 2 2 3" xfId="4757"/>
    <cellStyle name="40 % - Markeringsfarve4 3 3 2 2 3 2" xfId="9742"/>
    <cellStyle name="40 % - Markeringsfarve4 3 3 2 2 3 2 2" xfId="20549"/>
    <cellStyle name="40 % - Markeringsfarve4 3 3 2 2 3 2 3" xfId="31923"/>
    <cellStyle name="40 % - Markeringsfarve4 3 3 2 2 3 3" xfId="15564"/>
    <cellStyle name="40 % - Markeringsfarve4 3 3 2 2 3 4" xfId="26922"/>
    <cellStyle name="40 % - Markeringsfarve4 3 3 2 2 4" xfId="6419"/>
    <cellStyle name="40 % - Markeringsfarve4 3 3 2 2 4 2" xfId="17227"/>
    <cellStyle name="40 % - Markeringsfarve4 3 3 2 2 4 3" xfId="28601"/>
    <cellStyle name="40 % - Markeringsfarve4 3 3 2 2 5" xfId="12242"/>
    <cellStyle name="40 % - Markeringsfarve4 3 3 2 2 6" xfId="23600"/>
    <cellStyle name="40 % - Markeringsfarve4 3 3 2 3" xfId="2262"/>
    <cellStyle name="40 % - Markeringsfarve4 3 3 2 3 2" xfId="7250"/>
    <cellStyle name="40 % - Markeringsfarve4 3 3 2 3 2 2" xfId="18057"/>
    <cellStyle name="40 % - Markeringsfarve4 3 3 2 3 2 3" xfId="29431"/>
    <cellStyle name="40 % - Markeringsfarve4 3 3 2 3 3" xfId="13072"/>
    <cellStyle name="40 % - Markeringsfarve4 3 3 2 3 4" xfId="24430"/>
    <cellStyle name="40 % - Markeringsfarve4 3 3 2 4" xfId="3926"/>
    <cellStyle name="40 % - Markeringsfarve4 3 3 2 4 2" xfId="8911"/>
    <cellStyle name="40 % - Markeringsfarve4 3 3 2 4 2 2" xfId="19718"/>
    <cellStyle name="40 % - Markeringsfarve4 3 3 2 4 2 3" xfId="31092"/>
    <cellStyle name="40 % - Markeringsfarve4 3 3 2 4 3" xfId="14733"/>
    <cellStyle name="40 % - Markeringsfarve4 3 3 2 4 4" xfId="26091"/>
    <cellStyle name="40 % - Markeringsfarve4 3 3 2 5" xfId="5588"/>
    <cellStyle name="40 % - Markeringsfarve4 3 3 2 5 2" xfId="16396"/>
    <cellStyle name="40 % - Markeringsfarve4 3 3 2 5 3" xfId="27770"/>
    <cellStyle name="40 % - Markeringsfarve4 3 3 2 6" xfId="10575"/>
    <cellStyle name="40 % - Markeringsfarve4 3 3 2 6 2" xfId="21382"/>
    <cellStyle name="40 % - Markeringsfarve4 3 3 2 6 3" xfId="32756"/>
    <cellStyle name="40 % - Markeringsfarve4 3 3 2 7" xfId="11409"/>
    <cellStyle name="40 % - Markeringsfarve4 3 3 2 8" xfId="22215"/>
    <cellStyle name="40 % - Markeringsfarve4 3 3 2 9" xfId="22769"/>
    <cellStyle name="40 % - Markeringsfarve4 3 3 3" xfId="865"/>
    <cellStyle name="40 % - Markeringsfarve4 3 3 3 2" xfId="1699"/>
    <cellStyle name="40 % - Markeringsfarve4 3 3 3 2 2" xfId="3367"/>
    <cellStyle name="40 % - Markeringsfarve4 3 3 3 2 2 2" xfId="8355"/>
    <cellStyle name="40 % - Markeringsfarve4 3 3 3 2 2 2 2" xfId="19162"/>
    <cellStyle name="40 % - Markeringsfarve4 3 3 3 2 2 2 3" xfId="30536"/>
    <cellStyle name="40 % - Markeringsfarve4 3 3 3 2 2 3" xfId="14177"/>
    <cellStyle name="40 % - Markeringsfarve4 3 3 3 2 2 4" xfId="25535"/>
    <cellStyle name="40 % - Markeringsfarve4 3 3 3 2 3" xfId="5031"/>
    <cellStyle name="40 % - Markeringsfarve4 3 3 3 2 3 2" xfId="10016"/>
    <cellStyle name="40 % - Markeringsfarve4 3 3 3 2 3 2 2" xfId="20823"/>
    <cellStyle name="40 % - Markeringsfarve4 3 3 3 2 3 2 3" xfId="32197"/>
    <cellStyle name="40 % - Markeringsfarve4 3 3 3 2 3 3" xfId="15838"/>
    <cellStyle name="40 % - Markeringsfarve4 3 3 3 2 3 4" xfId="27196"/>
    <cellStyle name="40 % - Markeringsfarve4 3 3 3 2 4" xfId="6693"/>
    <cellStyle name="40 % - Markeringsfarve4 3 3 3 2 4 2" xfId="17501"/>
    <cellStyle name="40 % - Markeringsfarve4 3 3 3 2 4 3" xfId="28875"/>
    <cellStyle name="40 % - Markeringsfarve4 3 3 3 2 5" xfId="12516"/>
    <cellStyle name="40 % - Markeringsfarve4 3 3 3 2 6" xfId="23874"/>
    <cellStyle name="40 % - Markeringsfarve4 3 3 3 3" xfId="2536"/>
    <cellStyle name="40 % - Markeringsfarve4 3 3 3 3 2" xfId="7524"/>
    <cellStyle name="40 % - Markeringsfarve4 3 3 3 3 2 2" xfId="18331"/>
    <cellStyle name="40 % - Markeringsfarve4 3 3 3 3 2 3" xfId="29705"/>
    <cellStyle name="40 % - Markeringsfarve4 3 3 3 3 3" xfId="13346"/>
    <cellStyle name="40 % - Markeringsfarve4 3 3 3 3 4" xfId="24704"/>
    <cellStyle name="40 % - Markeringsfarve4 3 3 3 4" xfId="4200"/>
    <cellStyle name="40 % - Markeringsfarve4 3 3 3 4 2" xfId="9185"/>
    <cellStyle name="40 % - Markeringsfarve4 3 3 3 4 2 2" xfId="19992"/>
    <cellStyle name="40 % - Markeringsfarve4 3 3 3 4 2 3" xfId="31366"/>
    <cellStyle name="40 % - Markeringsfarve4 3 3 3 4 3" xfId="15007"/>
    <cellStyle name="40 % - Markeringsfarve4 3 3 3 4 4" xfId="26365"/>
    <cellStyle name="40 % - Markeringsfarve4 3 3 3 5" xfId="5862"/>
    <cellStyle name="40 % - Markeringsfarve4 3 3 3 5 2" xfId="16670"/>
    <cellStyle name="40 % - Markeringsfarve4 3 3 3 5 3" xfId="28044"/>
    <cellStyle name="40 % - Markeringsfarve4 3 3 3 6" xfId="10849"/>
    <cellStyle name="40 % - Markeringsfarve4 3 3 3 6 2" xfId="21656"/>
    <cellStyle name="40 % - Markeringsfarve4 3 3 3 6 3" xfId="33030"/>
    <cellStyle name="40 % - Markeringsfarve4 3 3 3 7" xfId="11684"/>
    <cellStyle name="40 % - Markeringsfarve4 3 3 3 8" xfId="23043"/>
    <cellStyle name="40 % - Markeringsfarve4 3 3 4" xfId="1146"/>
    <cellStyle name="40 % - Markeringsfarve4 3 3 4 2" xfId="2814"/>
    <cellStyle name="40 % - Markeringsfarve4 3 3 4 2 2" xfId="7802"/>
    <cellStyle name="40 % - Markeringsfarve4 3 3 4 2 2 2" xfId="18609"/>
    <cellStyle name="40 % - Markeringsfarve4 3 3 4 2 2 3" xfId="29983"/>
    <cellStyle name="40 % - Markeringsfarve4 3 3 4 2 3" xfId="13624"/>
    <cellStyle name="40 % - Markeringsfarve4 3 3 4 2 4" xfId="24982"/>
    <cellStyle name="40 % - Markeringsfarve4 3 3 4 3" xfId="4478"/>
    <cellStyle name="40 % - Markeringsfarve4 3 3 4 3 2" xfId="9463"/>
    <cellStyle name="40 % - Markeringsfarve4 3 3 4 3 2 2" xfId="20270"/>
    <cellStyle name="40 % - Markeringsfarve4 3 3 4 3 2 3" xfId="31644"/>
    <cellStyle name="40 % - Markeringsfarve4 3 3 4 3 3" xfId="15285"/>
    <cellStyle name="40 % - Markeringsfarve4 3 3 4 3 4" xfId="26643"/>
    <cellStyle name="40 % - Markeringsfarve4 3 3 4 4" xfId="6140"/>
    <cellStyle name="40 % - Markeringsfarve4 3 3 4 4 2" xfId="16948"/>
    <cellStyle name="40 % - Markeringsfarve4 3 3 4 4 3" xfId="28322"/>
    <cellStyle name="40 % - Markeringsfarve4 3 3 4 5" xfId="11963"/>
    <cellStyle name="40 % - Markeringsfarve4 3 3 4 6" xfId="23321"/>
    <cellStyle name="40 % - Markeringsfarve4 3 3 5" xfId="1984"/>
    <cellStyle name="40 % - Markeringsfarve4 3 3 5 2" xfId="6972"/>
    <cellStyle name="40 % - Markeringsfarve4 3 3 5 2 2" xfId="17780"/>
    <cellStyle name="40 % - Markeringsfarve4 3 3 5 2 3" xfId="29154"/>
    <cellStyle name="40 % - Markeringsfarve4 3 3 5 3" xfId="12795"/>
    <cellStyle name="40 % - Markeringsfarve4 3 3 5 4" xfId="24153"/>
    <cellStyle name="40 % - Markeringsfarve4 3 3 6" xfId="3649"/>
    <cellStyle name="40 % - Markeringsfarve4 3 3 6 2" xfId="8634"/>
    <cellStyle name="40 % - Markeringsfarve4 3 3 6 2 2" xfId="19441"/>
    <cellStyle name="40 % - Markeringsfarve4 3 3 6 2 3" xfId="30815"/>
    <cellStyle name="40 % - Markeringsfarve4 3 3 6 3" xfId="14456"/>
    <cellStyle name="40 % - Markeringsfarve4 3 3 6 4" xfId="25814"/>
    <cellStyle name="40 % - Markeringsfarve4 3 3 7" xfId="5310"/>
    <cellStyle name="40 % - Markeringsfarve4 3 3 7 2" xfId="16119"/>
    <cellStyle name="40 % - Markeringsfarve4 3 3 7 3" xfId="27493"/>
    <cellStyle name="40 % - Markeringsfarve4 3 3 8" xfId="10295"/>
    <cellStyle name="40 % - Markeringsfarve4 3 3 8 2" xfId="21102"/>
    <cellStyle name="40 % - Markeringsfarve4 3 3 8 3" xfId="32476"/>
    <cellStyle name="40 % - Markeringsfarve4 3 3 9" xfId="11129"/>
    <cellStyle name="40 % - Markeringsfarve4 3 4" xfId="269"/>
    <cellStyle name="40 % - Markeringsfarve4 3 4 10" xfId="21991"/>
    <cellStyle name="40 % - Markeringsfarve4 3 4 11" xfId="22544"/>
    <cellStyle name="40 % - Markeringsfarve4 3 4 12" xfId="33364"/>
    <cellStyle name="40 % - Markeringsfarve4 3 4 13" xfId="33639"/>
    <cellStyle name="40 % - Markeringsfarve4 3 4 14" xfId="33910"/>
    <cellStyle name="40 % - Markeringsfarve4 3 4 2" xfId="643"/>
    <cellStyle name="40 % - Markeringsfarve4 3 4 2 2" xfId="1480"/>
    <cellStyle name="40 % - Markeringsfarve4 3 4 2 2 2" xfId="3148"/>
    <cellStyle name="40 % - Markeringsfarve4 3 4 2 2 2 2" xfId="8136"/>
    <cellStyle name="40 % - Markeringsfarve4 3 4 2 2 2 2 2" xfId="18943"/>
    <cellStyle name="40 % - Markeringsfarve4 3 4 2 2 2 2 3" xfId="30317"/>
    <cellStyle name="40 % - Markeringsfarve4 3 4 2 2 2 3" xfId="13958"/>
    <cellStyle name="40 % - Markeringsfarve4 3 4 2 2 2 4" xfId="25316"/>
    <cellStyle name="40 % - Markeringsfarve4 3 4 2 2 3" xfId="4812"/>
    <cellStyle name="40 % - Markeringsfarve4 3 4 2 2 3 2" xfId="9797"/>
    <cellStyle name="40 % - Markeringsfarve4 3 4 2 2 3 2 2" xfId="20604"/>
    <cellStyle name="40 % - Markeringsfarve4 3 4 2 2 3 2 3" xfId="31978"/>
    <cellStyle name="40 % - Markeringsfarve4 3 4 2 2 3 3" xfId="15619"/>
    <cellStyle name="40 % - Markeringsfarve4 3 4 2 2 3 4" xfId="26977"/>
    <cellStyle name="40 % - Markeringsfarve4 3 4 2 2 4" xfId="6474"/>
    <cellStyle name="40 % - Markeringsfarve4 3 4 2 2 4 2" xfId="17282"/>
    <cellStyle name="40 % - Markeringsfarve4 3 4 2 2 4 3" xfId="28656"/>
    <cellStyle name="40 % - Markeringsfarve4 3 4 2 2 5" xfId="12297"/>
    <cellStyle name="40 % - Markeringsfarve4 3 4 2 2 6" xfId="23655"/>
    <cellStyle name="40 % - Markeringsfarve4 3 4 2 3" xfId="2317"/>
    <cellStyle name="40 % - Markeringsfarve4 3 4 2 3 2" xfId="7305"/>
    <cellStyle name="40 % - Markeringsfarve4 3 4 2 3 2 2" xfId="18112"/>
    <cellStyle name="40 % - Markeringsfarve4 3 4 2 3 2 3" xfId="29486"/>
    <cellStyle name="40 % - Markeringsfarve4 3 4 2 3 3" xfId="13127"/>
    <cellStyle name="40 % - Markeringsfarve4 3 4 2 3 4" xfId="24485"/>
    <cellStyle name="40 % - Markeringsfarve4 3 4 2 4" xfId="3981"/>
    <cellStyle name="40 % - Markeringsfarve4 3 4 2 4 2" xfId="8966"/>
    <cellStyle name="40 % - Markeringsfarve4 3 4 2 4 2 2" xfId="19773"/>
    <cellStyle name="40 % - Markeringsfarve4 3 4 2 4 2 3" xfId="31147"/>
    <cellStyle name="40 % - Markeringsfarve4 3 4 2 4 3" xfId="14788"/>
    <cellStyle name="40 % - Markeringsfarve4 3 4 2 4 4" xfId="26146"/>
    <cellStyle name="40 % - Markeringsfarve4 3 4 2 5" xfId="5643"/>
    <cellStyle name="40 % - Markeringsfarve4 3 4 2 5 2" xfId="16451"/>
    <cellStyle name="40 % - Markeringsfarve4 3 4 2 5 3" xfId="27825"/>
    <cellStyle name="40 % - Markeringsfarve4 3 4 2 6" xfId="10630"/>
    <cellStyle name="40 % - Markeringsfarve4 3 4 2 6 2" xfId="21437"/>
    <cellStyle name="40 % - Markeringsfarve4 3 4 2 6 3" xfId="32811"/>
    <cellStyle name="40 % - Markeringsfarve4 3 4 2 7" xfId="11464"/>
    <cellStyle name="40 % - Markeringsfarve4 3 4 2 8" xfId="22270"/>
    <cellStyle name="40 % - Markeringsfarve4 3 4 2 9" xfId="22824"/>
    <cellStyle name="40 % - Markeringsfarve4 3 4 3" xfId="920"/>
    <cellStyle name="40 % - Markeringsfarve4 3 4 3 2" xfId="1754"/>
    <cellStyle name="40 % - Markeringsfarve4 3 4 3 2 2" xfId="3422"/>
    <cellStyle name="40 % - Markeringsfarve4 3 4 3 2 2 2" xfId="8410"/>
    <cellStyle name="40 % - Markeringsfarve4 3 4 3 2 2 2 2" xfId="19217"/>
    <cellStyle name="40 % - Markeringsfarve4 3 4 3 2 2 2 3" xfId="30591"/>
    <cellStyle name="40 % - Markeringsfarve4 3 4 3 2 2 3" xfId="14232"/>
    <cellStyle name="40 % - Markeringsfarve4 3 4 3 2 2 4" xfId="25590"/>
    <cellStyle name="40 % - Markeringsfarve4 3 4 3 2 3" xfId="5086"/>
    <cellStyle name="40 % - Markeringsfarve4 3 4 3 2 3 2" xfId="10071"/>
    <cellStyle name="40 % - Markeringsfarve4 3 4 3 2 3 2 2" xfId="20878"/>
    <cellStyle name="40 % - Markeringsfarve4 3 4 3 2 3 2 3" xfId="32252"/>
    <cellStyle name="40 % - Markeringsfarve4 3 4 3 2 3 3" xfId="15893"/>
    <cellStyle name="40 % - Markeringsfarve4 3 4 3 2 3 4" xfId="27251"/>
    <cellStyle name="40 % - Markeringsfarve4 3 4 3 2 4" xfId="6748"/>
    <cellStyle name="40 % - Markeringsfarve4 3 4 3 2 4 2" xfId="17556"/>
    <cellStyle name="40 % - Markeringsfarve4 3 4 3 2 4 3" xfId="28930"/>
    <cellStyle name="40 % - Markeringsfarve4 3 4 3 2 5" xfId="12571"/>
    <cellStyle name="40 % - Markeringsfarve4 3 4 3 2 6" xfId="23929"/>
    <cellStyle name="40 % - Markeringsfarve4 3 4 3 3" xfId="2591"/>
    <cellStyle name="40 % - Markeringsfarve4 3 4 3 3 2" xfId="7579"/>
    <cellStyle name="40 % - Markeringsfarve4 3 4 3 3 2 2" xfId="18386"/>
    <cellStyle name="40 % - Markeringsfarve4 3 4 3 3 2 3" xfId="29760"/>
    <cellStyle name="40 % - Markeringsfarve4 3 4 3 3 3" xfId="13401"/>
    <cellStyle name="40 % - Markeringsfarve4 3 4 3 3 4" xfId="24759"/>
    <cellStyle name="40 % - Markeringsfarve4 3 4 3 4" xfId="4255"/>
    <cellStyle name="40 % - Markeringsfarve4 3 4 3 4 2" xfId="9240"/>
    <cellStyle name="40 % - Markeringsfarve4 3 4 3 4 2 2" xfId="20047"/>
    <cellStyle name="40 % - Markeringsfarve4 3 4 3 4 2 3" xfId="31421"/>
    <cellStyle name="40 % - Markeringsfarve4 3 4 3 4 3" xfId="15062"/>
    <cellStyle name="40 % - Markeringsfarve4 3 4 3 4 4" xfId="26420"/>
    <cellStyle name="40 % - Markeringsfarve4 3 4 3 5" xfId="5917"/>
    <cellStyle name="40 % - Markeringsfarve4 3 4 3 5 2" xfId="16725"/>
    <cellStyle name="40 % - Markeringsfarve4 3 4 3 5 3" xfId="28099"/>
    <cellStyle name="40 % - Markeringsfarve4 3 4 3 6" xfId="10904"/>
    <cellStyle name="40 % - Markeringsfarve4 3 4 3 6 2" xfId="21711"/>
    <cellStyle name="40 % - Markeringsfarve4 3 4 3 6 3" xfId="33085"/>
    <cellStyle name="40 % - Markeringsfarve4 3 4 3 7" xfId="11739"/>
    <cellStyle name="40 % - Markeringsfarve4 3 4 3 8" xfId="23098"/>
    <cellStyle name="40 % - Markeringsfarve4 3 4 4" xfId="1201"/>
    <cellStyle name="40 % - Markeringsfarve4 3 4 4 2" xfId="2869"/>
    <cellStyle name="40 % - Markeringsfarve4 3 4 4 2 2" xfId="7857"/>
    <cellStyle name="40 % - Markeringsfarve4 3 4 4 2 2 2" xfId="18664"/>
    <cellStyle name="40 % - Markeringsfarve4 3 4 4 2 2 3" xfId="30038"/>
    <cellStyle name="40 % - Markeringsfarve4 3 4 4 2 3" xfId="13679"/>
    <cellStyle name="40 % - Markeringsfarve4 3 4 4 2 4" xfId="25037"/>
    <cellStyle name="40 % - Markeringsfarve4 3 4 4 3" xfId="4533"/>
    <cellStyle name="40 % - Markeringsfarve4 3 4 4 3 2" xfId="9518"/>
    <cellStyle name="40 % - Markeringsfarve4 3 4 4 3 2 2" xfId="20325"/>
    <cellStyle name="40 % - Markeringsfarve4 3 4 4 3 2 3" xfId="31699"/>
    <cellStyle name="40 % - Markeringsfarve4 3 4 4 3 3" xfId="15340"/>
    <cellStyle name="40 % - Markeringsfarve4 3 4 4 3 4" xfId="26698"/>
    <cellStyle name="40 % - Markeringsfarve4 3 4 4 4" xfId="6195"/>
    <cellStyle name="40 % - Markeringsfarve4 3 4 4 4 2" xfId="17003"/>
    <cellStyle name="40 % - Markeringsfarve4 3 4 4 4 3" xfId="28377"/>
    <cellStyle name="40 % - Markeringsfarve4 3 4 4 5" xfId="12018"/>
    <cellStyle name="40 % - Markeringsfarve4 3 4 4 6" xfId="23376"/>
    <cellStyle name="40 % - Markeringsfarve4 3 4 5" xfId="2039"/>
    <cellStyle name="40 % - Markeringsfarve4 3 4 5 2" xfId="7027"/>
    <cellStyle name="40 % - Markeringsfarve4 3 4 5 2 2" xfId="17835"/>
    <cellStyle name="40 % - Markeringsfarve4 3 4 5 2 3" xfId="29209"/>
    <cellStyle name="40 % - Markeringsfarve4 3 4 5 3" xfId="12850"/>
    <cellStyle name="40 % - Markeringsfarve4 3 4 5 4" xfId="24208"/>
    <cellStyle name="40 % - Markeringsfarve4 3 4 6" xfId="3704"/>
    <cellStyle name="40 % - Markeringsfarve4 3 4 6 2" xfId="8689"/>
    <cellStyle name="40 % - Markeringsfarve4 3 4 6 2 2" xfId="19496"/>
    <cellStyle name="40 % - Markeringsfarve4 3 4 6 2 3" xfId="30870"/>
    <cellStyle name="40 % - Markeringsfarve4 3 4 6 3" xfId="14511"/>
    <cellStyle name="40 % - Markeringsfarve4 3 4 6 4" xfId="25869"/>
    <cellStyle name="40 % - Markeringsfarve4 3 4 7" xfId="5365"/>
    <cellStyle name="40 % - Markeringsfarve4 3 4 7 2" xfId="16174"/>
    <cellStyle name="40 % - Markeringsfarve4 3 4 7 3" xfId="27548"/>
    <cellStyle name="40 % - Markeringsfarve4 3 4 8" xfId="10350"/>
    <cellStyle name="40 % - Markeringsfarve4 3 4 8 2" xfId="21157"/>
    <cellStyle name="40 % - Markeringsfarve4 3 4 8 3" xfId="32531"/>
    <cellStyle name="40 % - Markeringsfarve4 3 4 9" xfId="11184"/>
    <cellStyle name="40 % - Markeringsfarve4 3 5" xfId="325"/>
    <cellStyle name="40 % - Markeringsfarve4 3 5 10" xfId="22047"/>
    <cellStyle name="40 % - Markeringsfarve4 3 5 11" xfId="22600"/>
    <cellStyle name="40 % - Markeringsfarve4 3 5 12" xfId="33420"/>
    <cellStyle name="40 % - Markeringsfarve4 3 5 13" xfId="33695"/>
    <cellStyle name="40 % - Markeringsfarve4 3 5 14" xfId="33966"/>
    <cellStyle name="40 % - Markeringsfarve4 3 5 2" xfId="699"/>
    <cellStyle name="40 % - Markeringsfarve4 3 5 2 2" xfId="1536"/>
    <cellStyle name="40 % - Markeringsfarve4 3 5 2 2 2" xfId="3204"/>
    <cellStyle name="40 % - Markeringsfarve4 3 5 2 2 2 2" xfId="8192"/>
    <cellStyle name="40 % - Markeringsfarve4 3 5 2 2 2 2 2" xfId="18999"/>
    <cellStyle name="40 % - Markeringsfarve4 3 5 2 2 2 2 3" xfId="30373"/>
    <cellStyle name="40 % - Markeringsfarve4 3 5 2 2 2 3" xfId="14014"/>
    <cellStyle name="40 % - Markeringsfarve4 3 5 2 2 2 4" xfId="25372"/>
    <cellStyle name="40 % - Markeringsfarve4 3 5 2 2 3" xfId="4868"/>
    <cellStyle name="40 % - Markeringsfarve4 3 5 2 2 3 2" xfId="9853"/>
    <cellStyle name="40 % - Markeringsfarve4 3 5 2 2 3 2 2" xfId="20660"/>
    <cellStyle name="40 % - Markeringsfarve4 3 5 2 2 3 2 3" xfId="32034"/>
    <cellStyle name="40 % - Markeringsfarve4 3 5 2 2 3 3" xfId="15675"/>
    <cellStyle name="40 % - Markeringsfarve4 3 5 2 2 3 4" xfId="27033"/>
    <cellStyle name="40 % - Markeringsfarve4 3 5 2 2 4" xfId="6530"/>
    <cellStyle name="40 % - Markeringsfarve4 3 5 2 2 4 2" xfId="17338"/>
    <cellStyle name="40 % - Markeringsfarve4 3 5 2 2 4 3" xfId="28712"/>
    <cellStyle name="40 % - Markeringsfarve4 3 5 2 2 5" xfId="12353"/>
    <cellStyle name="40 % - Markeringsfarve4 3 5 2 2 6" xfId="23711"/>
    <cellStyle name="40 % - Markeringsfarve4 3 5 2 3" xfId="2373"/>
    <cellStyle name="40 % - Markeringsfarve4 3 5 2 3 2" xfId="7361"/>
    <cellStyle name="40 % - Markeringsfarve4 3 5 2 3 2 2" xfId="18168"/>
    <cellStyle name="40 % - Markeringsfarve4 3 5 2 3 2 3" xfId="29542"/>
    <cellStyle name="40 % - Markeringsfarve4 3 5 2 3 3" xfId="13183"/>
    <cellStyle name="40 % - Markeringsfarve4 3 5 2 3 4" xfId="24541"/>
    <cellStyle name="40 % - Markeringsfarve4 3 5 2 4" xfId="4037"/>
    <cellStyle name="40 % - Markeringsfarve4 3 5 2 4 2" xfId="9022"/>
    <cellStyle name="40 % - Markeringsfarve4 3 5 2 4 2 2" xfId="19829"/>
    <cellStyle name="40 % - Markeringsfarve4 3 5 2 4 2 3" xfId="31203"/>
    <cellStyle name="40 % - Markeringsfarve4 3 5 2 4 3" xfId="14844"/>
    <cellStyle name="40 % - Markeringsfarve4 3 5 2 4 4" xfId="26202"/>
    <cellStyle name="40 % - Markeringsfarve4 3 5 2 5" xfId="5699"/>
    <cellStyle name="40 % - Markeringsfarve4 3 5 2 5 2" xfId="16507"/>
    <cellStyle name="40 % - Markeringsfarve4 3 5 2 5 3" xfId="27881"/>
    <cellStyle name="40 % - Markeringsfarve4 3 5 2 6" xfId="10686"/>
    <cellStyle name="40 % - Markeringsfarve4 3 5 2 6 2" xfId="21493"/>
    <cellStyle name="40 % - Markeringsfarve4 3 5 2 6 3" xfId="32867"/>
    <cellStyle name="40 % - Markeringsfarve4 3 5 2 7" xfId="11520"/>
    <cellStyle name="40 % - Markeringsfarve4 3 5 2 8" xfId="22326"/>
    <cellStyle name="40 % - Markeringsfarve4 3 5 2 9" xfId="22880"/>
    <cellStyle name="40 % - Markeringsfarve4 3 5 3" xfId="976"/>
    <cellStyle name="40 % - Markeringsfarve4 3 5 3 2" xfId="1810"/>
    <cellStyle name="40 % - Markeringsfarve4 3 5 3 2 2" xfId="3478"/>
    <cellStyle name="40 % - Markeringsfarve4 3 5 3 2 2 2" xfId="8466"/>
    <cellStyle name="40 % - Markeringsfarve4 3 5 3 2 2 2 2" xfId="19273"/>
    <cellStyle name="40 % - Markeringsfarve4 3 5 3 2 2 2 3" xfId="30647"/>
    <cellStyle name="40 % - Markeringsfarve4 3 5 3 2 2 3" xfId="14288"/>
    <cellStyle name="40 % - Markeringsfarve4 3 5 3 2 2 4" xfId="25646"/>
    <cellStyle name="40 % - Markeringsfarve4 3 5 3 2 3" xfId="5142"/>
    <cellStyle name="40 % - Markeringsfarve4 3 5 3 2 3 2" xfId="10127"/>
    <cellStyle name="40 % - Markeringsfarve4 3 5 3 2 3 2 2" xfId="20934"/>
    <cellStyle name="40 % - Markeringsfarve4 3 5 3 2 3 2 3" xfId="32308"/>
    <cellStyle name="40 % - Markeringsfarve4 3 5 3 2 3 3" xfId="15949"/>
    <cellStyle name="40 % - Markeringsfarve4 3 5 3 2 3 4" xfId="27307"/>
    <cellStyle name="40 % - Markeringsfarve4 3 5 3 2 4" xfId="6804"/>
    <cellStyle name="40 % - Markeringsfarve4 3 5 3 2 4 2" xfId="17612"/>
    <cellStyle name="40 % - Markeringsfarve4 3 5 3 2 4 3" xfId="28986"/>
    <cellStyle name="40 % - Markeringsfarve4 3 5 3 2 5" xfId="12627"/>
    <cellStyle name="40 % - Markeringsfarve4 3 5 3 2 6" xfId="23985"/>
    <cellStyle name="40 % - Markeringsfarve4 3 5 3 3" xfId="2647"/>
    <cellStyle name="40 % - Markeringsfarve4 3 5 3 3 2" xfId="7635"/>
    <cellStyle name="40 % - Markeringsfarve4 3 5 3 3 2 2" xfId="18442"/>
    <cellStyle name="40 % - Markeringsfarve4 3 5 3 3 2 3" xfId="29816"/>
    <cellStyle name="40 % - Markeringsfarve4 3 5 3 3 3" xfId="13457"/>
    <cellStyle name="40 % - Markeringsfarve4 3 5 3 3 4" xfId="24815"/>
    <cellStyle name="40 % - Markeringsfarve4 3 5 3 4" xfId="4311"/>
    <cellStyle name="40 % - Markeringsfarve4 3 5 3 4 2" xfId="9296"/>
    <cellStyle name="40 % - Markeringsfarve4 3 5 3 4 2 2" xfId="20103"/>
    <cellStyle name="40 % - Markeringsfarve4 3 5 3 4 2 3" xfId="31477"/>
    <cellStyle name="40 % - Markeringsfarve4 3 5 3 4 3" xfId="15118"/>
    <cellStyle name="40 % - Markeringsfarve4 3 5 3 4 4" xfId="26476"/>
    <cellStyle name="40 % - Markeringsfarve4 3 5 3 5" xfId="5973"/>
    <cellStyle name="40 % - Markeringsfarve4 3 5 3 5 2" xfId="16781"/>
    <cellStyle name="40 % - Markeringsfarve4 3 5 3 5 3" xfId="28155"/>
    <cellStyle name="40 % - Markeringsfarve4 3 5 3 6" xfId="10960"/>
    <cellStyle name="40 % - Markeringsfarve4 3 5 3 6 2" xfId="21767"/>
    <cellStyle name="40 % - Markeringsfarve4 3 5 3 6 3" xfId="33141"/>
    <cellStyle name="40 % - Markeringsfarve4 3 5 3 7" xfId="11795"/>
    <cellStyle name="40 % - Markeringsfarve4 3 5 3 8" xfId="23154"/>
    <cellStyle name="40 % - Markeringsfarve4 3 5 4" xfId="1257"/>
    <cellStyle name="40 % - Markeringsfarve4 3 5 4 2" xfId="2925"/>
    <cellStyle name="40 % - Markeringsfarve4 3 5 4 2 2" xfId="7913"/>
    <cellStyle name="40 % - Markeringsfarve4 3 5 4 2 2 2" xfId="18720"/>
    <cellStyle name="40 % - Markeringsfarve4 3 5 4 2 2 3" xfId="30094"/>
    <cellStyle name="40 % - Markeringsfarve4 3 5 4 2 3" xfId="13735"/>
    <cellStyle name="40 % - Markeringsfarve4 3 5 4 2 4" xfId="25093"/>
    <cellStyle name="40 % - Markeringsfarve4 3 5 4 3" xfId="4589"/>
    <cellStyle name="40 % - Markeringsfarve4 3 5 4 3 2" xfId="9574"/>
    <cellStyle name="40 % - Markeringsfarve4 3 5 4 3 2 2" xfId="20381"/>
    <cellStyle name="40 % - Markeringsfarve4 3 5 4 3 2 3" xfId="31755"/>
    <cellStyle name="40 % - Markeringsfarve4 3 5 4 3 3" xfId="15396"/>
    <cellStyle name="40 % - Markeringsfarve4 3 5 4 3 4" xfId="26754"/>
    <cellStyle name="40 % - Markeringsfarve4 3 5 4 4" xfId="6251"/>
    <cellStyle name="40 % - Markeringsfarve4 3 5 4 4 2" xfId="17059"/>
    <cellStyle name="40 % - Markeringsfarve4 3 5 4 4 3" xfId="28433"/>
    <cellStyle name="40 % - Markeringsfarve4 3 5 4 5" xfId="12074"/>
    <cellStyle name="40 % - Markeringsfarve4 3 5 4 6" xfId="23432"/>
    <cellStyle name="40 % - Markeringsfarve4 3 5 5" xfId="2095"/>
    <cellStyle name="40 % - Markeringsfarve4 3 5 5 2" xfId="7083"/>
    <cellStyle name="40 % - Markeringsfarve4 3 5 5 2 2" xfId="17891"/>
    <cellStyle name="40 % - Markeringsfarve4 3 5 5 2 3" xfId="29265"/>
    <cellStyle name="40 % - Markeringsfarve4 3 5 5 3" xfId="12906"/>
    <cellStyle name="40 % - Markeringsfarve4 3 5 5 4" xfId="24264"/>
    <cellStyle name="40 % - Markeringsfarve4 3 5 6" xfId="3760"/>
    <cellStyle name="40 % - Markeringsfarve4 3 5 6 2" xfId="8745"/>
    <cellStyle name="40 % - Markeringsfarve4 3 5 6 2 2" xfId="19552"/>
    <cellStyle name="40 % - Markeringsfarve4 3 5 6 2 3" xfId="30926"/>
    <cellStyle name="40 % - Markeringsfarve4 3 5 6 3" xfId="14567"/>
    <cellStyle name="40 % - Markeringsfarve4 3 5 6 4" xfId="25925"/>
    <cellStyle name="40 % - Markeringsfarve4 3 5 7" xfId="5421"/>
    <cellStyle name="40 % - Markeringsfarve4 3 5 7 2" xfId="16230"/>
    <cellStyle name="40 % - Markeringsfarve4 3 5 7 3" xfId="27604"/>
    <cellStyle name="40 % - Markeringsfarve4 3 5 8" xfId="10406"/>
    <cellStyle name="40 % - Markeringsfarve4 3 5 8 2" xfId="21213"/>
    <cellStyle name="40 % - Markeringsfarve4 3 5 8 3" xfId="32587"/>
    <cellStyle name="40 % - Markeringsfarve4 3 5 9" xfId="11240"/>
    <cellStyle name="40 % - Markeringsfarve4 3 6" xfId="480"/>
    <cellStyle name="40 % - Markeringsfarve4 3 6 2" xfId="1317"/>
    <cellStyle name="40 % - Markeringsfarve4 3 6 2 2" xfId="2985"/>
    <cellStyle name="40 % - Markeringsfarve4 3 6 2 2 2" xfId="7973"/>
    <cellStyle name="40 % - Markeringsfarve4 3 6 2 2 2 2" xfId="18780"/>
    <cellStyle name="40 % - Markeringsfarve4 3 6 2 2 2 3" xfId="30154"/>
    <cellStyle name="40 % - Markeringsfarve4 3 6 2 2 3" xfId="13795"/>
    <cellStyle name="40 % - Markeringsfarve4 3 6 2 2 4" xfId="25153"/>
    <cellStyle name="40 % - Markeringsfarve4 3 6 2 3" xfId="4649"/>
    <cellStyle name="40 % - Markeringsfarve4 3 6 2 3 2" xfId="9634"/>
    <cellStyle name="40 % - Markeringsfarve4 3 6 2 3 2 2" xfId="20441"/>
    <cellStyle name="40 % - Markeringsfarve4 3 6 2 3 2 3" xfId="31815"/>
    <cellStyle name="40 % - Markeringsfarve4 3 6 2 3 3" xfId="15456"/>
    <cellStyle name="40 % - Markeringsfarve4 3 6 2 3 4" xfId="26814"/>
    <cellStyle name="40 % - Markeringsfarve4 3 6 2 4" xfId="6311"/>
    <cellStyle name="40 % - Markeringsfarve4 3 6 2 4 2" xfId="17119"/>
    <cellStyle name="40 % - Markeringsfarve4 3 6 2 4 3" xfId="28493"/>
    <cellStyle name="40 % - Markeringsfarve4 3 6 2 5" xfId="12134"/>
    <cellStyle name="40 % - Markeringsfarve4 3 6 2 6" xfId="23492"/>
    <cellStyle name="40 % - Markeringsfarve4 3 6 3" xfId="2156"/>
    <cellStyle name="40 % - Markeringsfarve4 3 6 3 2" xfId="7144"/>
    <cellStyle name="40 % - Markeringsfarve4 3 6 3 2 2" xfId="17951"/>
    <cellStyle name="40 % - Markeringsfarve4 3 6 3 2 3" xfId="29325"/>
    <cellStyle name="40 % - Markeringsfarve4 3 6 3 3" xfId="12966"/>
    <cellStyle name="40 % - Markeringsfarve4 3 6 3 4" xfId="24324"/>
    <cellStyle name="40 % - Markeringsfarve4 3 6 4" xfId="3820"/>
    <cellStyle name="40 % - Markeringsfarve4 3 6 4 2" xfId="8805"/>
    <cellStyle name="40 % - Markeringsfarve4 3 6 4 2 2" xfId="19612"/>
    <cellStyle name="40 % - Markeringsfarve4 3 6 4 2 3" xfId="30986"/>
    <cellStyle name="40 % - Markeringsfarve4 3 6 4 3" xfId="14627"/>
    <cellStyle name="40 % - Markeringsfarve4 3 6 4 4" xfId="25985"/>
    <cellStyle name="40 % - Markeringsfarve4 3 6 5" xfId="5482"/>
    <cellStyle name="40 % - Markeringsfarve4 3 6 5 2" xfId="16290"/>
    <cellStyle name="40 % - Markeringsfarve4 3 6 5 3" xfId="27664"/>
    <cellStyle name="40 % - Markeringsfarve4 3 6 6" xfId="10467"/>
    <cellStyle name="40 % - Markeringsfarve4 3 6 6 2" xfId="21274"/>
    <cellStyle name="40 % - Markeringsfarve4 3 6 6 3" xfId="32648"/>
    <cellStyle name="40 % - Markeringsfarve4 3 6 7" xfId="11301"/>
    <cellStyle name="40 % - Markeringsfarve4 3 6 8" xfId="22107"/>
    <cellStyle name="40 % - Markeringsfarve4 3 6 9" xfId="22661"/>
    <cellStyle name="40 % - Markeringsfarve4 3 7" xfId="757"/>
    <cellStyle name="40 % - Markeringsfarve4 3 7 2" xfId="1591"/>
    <cellStyle name="40 % - Markeringsfarve4 3 7 2 2" xfId="3259"/>
    <cellStyle name="40 % - Markeringsfarve4 3 7 2 2 2" xfId="8247"/>
    <cellStyle name="40 % - Markeringsfarve4 3 7 2 2 2 2" xfId="19054"/>
    <cellStyle name="40 % - Markeringsfarve4 3 7 2 2 2 3" xfId="30428"/>
    <cellStyle name="40 % - Markeringsfarve4 3 7 2 2 3" xfId="14069"/>
    <cellStyle name="40 % - Markeringsfarve4 3 7 2 2 4" xfId="25427"/>
    <cellStyle name="40 % - Markeringsfarve4 3 7 2 3" xfId="4923"/>
    <cellStyle name="40 % - Markeringsfarve4 3 7 2 3 2" xfId="9908"/>
    <cellStyle name="40 % - Markeringsfarve4 3 7 2 3 2 2" xfId="20715"/>
    <cellStyle name="40 % - Markeringsfarve4 3 7 2 3 2 3" xfId="32089"/>
    <cellStyle name="40 % - Markeringsfarve4 3 7 2 3 3" xfId="15730"/>
    <cellStyle name="40 % - Markeringsfarve4 3 7 2 3 4" xfId="27088"/>
    <cellStyle name="40 % - Markeringsfarve4 3 7 2 4" xfId="6585"/>
    <cellStyle name="40 % - Markeringsfarve4 3 7 2 4 2" xfId="17393"/>
    <cellStyle name="40 % - Markeringsfarve4 3 7 2 4 3" xfId="28767"/>
    <cellStyle name="40 % - Markeringsfarve4 3 7 2 5" xfId="12408"/>
    <cellStyle name="40 % - Markeringsfarve4 3 7 2 6" xfId="23766"/>
    <cellStyle name="40 % - Markeringsfarve4 3 7 3" xfId="2428"/>
    <cellStyle name="40 % - Markeringsfarve4 3 7 3 2" xfId="7416"/>
    <cellStyle name="40 % - Markeringsfarve4 3 7 3 2 2" xfId="18223"/>
    <cellStyle name="40 % - Markeringsfarve4 3 7 3 2 3" xfId="29597"/>
    <cellStyle name="40 % - Markeringsfarve4 3 7 3 3" xfId="13238"/>
    <cellStyle name="40 % - Markeringsfarve4 3 7 3 4" xfId="24596"/>
    <cellStyle name="40 % - Markeringsfarve4 3 7 4" xfId="4092"/>
    <cellStyle name="40 % - Markeringsfarve4 3 7 4 2" xfId="9077"/>
    <cellStyle name="40 % - Markeringsfarve4 3 7 4 2 2" xfId="19884"/>
    <cellStyle name="40 % - Markeringsfarve4 3 7 4 2 3" xfId="31258"/>
    <cellStyle name="40 % - Markeringsfarve4 3 7 4 3" xfId="14899"/>
    <cellStyle name="40 % - Markeringsfarve4 3 7 4 4" xfId="26257"/>
    <cellStyle name="40 % - Markeringsfarve4 3 7 5" xfId="5754"/>
    <cellStyle name="40 % - Markeringsfarve4 3 7 5 2" xfId="16562"/>
    <cellStyle name="40 % - Markeringsfarve4 3 7 5 3" xfId="27936"/>
    <cellStyle name="40 % - Markeringsfarve4 3 7 6" xfId="10741"/>
    <cellStyle name="40 % - Markeringsfarve4 3 7 6 2" xfId="21548"/>
    <cellStyle name="40 % - Markeringsfarve4 3 7 6 3" xfId="32922"/>
    <cellStyle name="40 % - Markeringsfarve4 3 7 7" xfId="11576"/>
    <cellStyle name="40 % - Markeringsfarve4 3 7 8" xfId="22935"/>
    <cellStyle name="40 % - Markeringsfarve4 3 8" xfId="1038"/>
    <cellStyle name="40 % - Markeringsfarve4 3 8 2" xfId="2706"/>
    <cellStyle name="40 % - Markeringsfarve4 3 8 2 2" xfId="7694"/>
    <cellStyle name="40 % - Markeringsfarve4 3 8 2 2 2" xfId="18501"/>
    <cellStyle name="40 % - Markeringsfarve4 3 8 2 2 3" xfId="29875"/>
    <cellStyle name="40 % - Markeringsfarve4 3 8 2 3" xfId="13516"/>
    <cellStyle name="40 % - Markeringsfarve4 3 8 2 4" xfId="24874"/>
    <cellStyle name="40 % - Markeringsfarve4 3 8 3" xfId="4370"/>
    <cellStyle name="40 % - Markeringsfarve4 3 8 3 2" xfId="9355"/>
    <cellStyle name="40 % - Markeringsfarve4 3 8 3 2 2" xfId="20162"/>
    <cellStyle name="40 % - Markeringsfarve4 3 8 3 2 3" xfId="31536"/>
    <cellStyle name="40 % - Markeringsfarve4 3 8 3 3" xfId="15177"/>
    <cellStyle name="40 % - Markeringsfarve4 3 8 3 4" xfId="26535"/>
    <cellStyle name="40 % - Markeringsfarve4 3 8 4" xfId="6032"/>
    <cellStyle name="40 % - Markeringsfarve4 3 8 4 2" xfId="16840"/>
    <cellStyle name="40 % - Markeringsfarve4 3 8 4 3" xfId="28214"/>
    <cellStyle name="40 % - Markeringsfarve4 3 8 5" xfId="11855"/>
    <cellStyle name="40 % - Markeringsfarve4 3 8 6" xfId="23213"/>
    <cellStyle name="40 % - Markeringsfarve4 3 9" xfId="1874"/>
    <cellStyle name="40 % - Markeringsfarve4 3 9 2" xfId="6865"/>
    <cellStyle name="40 % - Markeringsfarve4 3 9 2 2" xfId="17673"/>
    <cellStyle name="40 % - Markeringsfarve4 3 9 2 3" xfId="29047"/>
    <cellStyle name="40 % - Markeringsfarve4 3 9 3" xfId="12688"/>
    <cellStyle name="40 % - Markeringsfarve4 3 9 4" xfId="24046"/>
    <cellStyle name="40 % - Markeringsfarve4 4" xfId="122"/>
    <cellStyle name="40 % - Markeringsfarve4 4 10" xfId="21845"/>
    <cellStyle name="40 % - Markeringsfarve4 4 11" xfId="22398"/>
    <cellStyle name="40 % - Markeringsfarve4 4 12" xfId="33218"/>
    <cellStyle name="40 % - Markeringsfarve4 4 13" xfId="33491"/>
    <cellStyle name="40 % - Markeringsfarve4 4 14" xfId="33762"/>
    <cellStyle name="40 % - Markeringsfarve4 4 2" xfId="497"/>
    <cellStyle name="40 % - Markeringsfarve4 4 2 2" xfId="1334"/>
    <cellStyle name="40 % - Markeringsfarve4 4 2 2 2" xfId="3002"/>
    <cellStyle name="40 % - Markeringsfarve4 4 2 2 2 2" xfId="7990"/>
    <cellStyle name="40 % - Markeringsfarve4 4 2 2 2 2 2" xfId="18797"/>
    <cellStyle name="40 % - Markeringsfarve4 4 2 2 2 2 3" xfId="30171"/>
    <cellStyle name="40 % - Markeringsfarve4 4 2 2 2 3" xfId="13812"/>
    <cellStyle name="40 % - Markeringsfarve4 4 2 2 2 4" xfId="25170"/>
    <cellStyle name="40 % - Markeringsfarve4 4 2 2 3" xfId="4666"/>
    <cellStyle name="40 % - Markeringsfarve4 4 2 2 3 2" xfId="9651"/>
    <cellStyle name="40 % - Markeringsfarve4 4 2 2 3 2 2" xfId="20458"/>
    <cellStyle name="40 % - Markeringsfarve4 4 2 2 3 2 3" xfId="31832"/>
    <cellStyle name="40 % - Markeringsfarve4 4 2 2 3 3" xfId="15473"/>
    <cellStyle name="40 % - Markeringsfarve4 4 2 2 3 4" xfId="26831"/>
    <cellStyle name="40 % - Markeringsfarve4 4 2 2 4" xfId="6328"/>
    <cellStyle name="40 % - Markeringsfarve4 4 2 2 4 2" xfId="17136"/>
    <cellStyle name="40 % - Markeringsfarve4 4 2 2 4 3" xfId="28510"/>
    <cellStyle name="40 % - Markeringsfarve4 4 2 2 5" xfId="12151"/>
    <cellStyle name="40 % - Markeringsfarve4 4 2 2 6" xfId="23509"/>
    <cellStyle name="40 % - Markeringsfarve4 4 2 3" xfId="2173"/>
    <cellStyle name="40 % - Markeringsfarve4 4 2 3 2" xfId="7161"/>
    <cellStyle name="40 % - Markeringsfarve4 4 2 3 2 2" xfId="17968"/>
    <cellStyle name="40 % - Markeringsfarve4 4 2 3 2 3" xfId="29342"/>
    <cellStyle name="40 % - Markeringsfarve4 4 2 3 3" xfId="12983"/>
    <cellStyle name="40 % - Markeringsfarve4 4 2 3 4" xfId="24341"/>
    <cellStyle name="40 % - Markeringsfarve4 4 2 4" xfId="3837"/>
    <cellStyle name="40 % - Markeringsfarve4 4 2 4 2" xfId="8822"/>
    <cellStyle name="40 % - Markeringsfarve4 4 2 4 2 2" xfId="19629"/>
    <cellStyle name="40 % - Markeringsfarve4 4 2 4 2 3" xfId="31003"/>
    <cellStyle name="40 % - Markeringsfarve4 4 2 4 3" xfId="14644"/>
    <cellStyle name="40 % - Markeringsfarve4 4 2 4 4" xfId="26002"/>
    <cellStyle name="40 % - Markeringsfarve4 4 2 5" xfId="5499"/>
    <cellStyle name="40 % - Markeringsfarve4 4 2 5 2" xfId="16307"/>
    <cellStyle name="40 % - Markeringsfarve4 4 2 5 3" xfId="27681"/>
    <cellStyle name="40 % - Markeringsfarve4 4 2 6" xfId="10484"/>
    <cellStyle name="40 % - Markeringsfarve4 4 2 6 2" xfId="21291"/>
    <cellStyle name="40 % - Markeringsfarve4 4 2 6 3" xfId="32665"/>
    <cellStyle name="40 % - Markeringsfarve4 4 2 7" xfId="11318"/>
    <cellStyle name="40 % - Markeringsfarve4 4 2 8" xfId="22124"/>
    <cellStyle name="40 % - Markeringsfarve4 4 2 9" xfId="22678"/>
    <cellStyle name="40 % - Markeringsfarve4 4 3" xfId="774"/>
    <cellStyle name="40 % - Markeringsfarve4 4 3 2" xfId="1608"/>
    <cellStyle name="40 % - Markeringsfarve4 4 3 2 2" xfId="3276"/>
    <cellStyle name="40 % - Markeringsfarve4 4 3 2 2 2" xfId="8264"/>
    <cellStyle name="40 % - Markeringsfarve4 4 3 2 2 2 2" xfId="19071"/>
    <cellStyle name="40 % - Markeringsfarve4 4 3 2 2 2 3" xfId="30445"/>
    <cellStyle name="40 % - Markeringsfarve4 4 3 2 2 3" xfId="14086"/>
    <cellStyle name="40 % - Markeringsfarve4 4 3 2 2 4" xfId="25444"/>
    <cellStyle name="40 % - Markeringsfarve4 4 3 2 3" xfId="4940"/>
    <cellStyle name="40 % - Markeringsfarve4 4 3 2 3 2" xfId="9925"/>
    <cellStyle name="40 % - Markeringsfarve4 4 3 2 3 2 2" xfId="20732"/>
    <cellStyle name="40 % - Markeringsfarve4 4 3 2 3 2 3" xfId="32106"/>
    <cellStyle name="40 % - Markeringsfarve4 4 3 2 3 3" xfId="15747"/>
    <cellStyle name="40 % - Markeringsfarve4 4 3 2 3 4" xfId="27105"/>
    <cellStyle name="40 % - Markeringsfarve4 4 3 2 4" xfId="6602"/>
    <cellStyle name="40 % - Markeringsfarve4 4 3 2 4 2" xfId="17410"/>
    <cellStyle name="40 % - Markeringsfarve4 4 3 2 4 3" xfId="28784"/>
    <cellStyle name="40 % - Markeringsfarve4 4 3 2 5" xfId="12425"/>
    <cellStyle name="40 % - Markeringsfarve4 4 3 2 6" xfId="23783"/>
    <cellStyle name="40 % - Markeringsfarve4 4 3 3" xfId="2445"/>
    <cellStyle name="40 % - Markeringsfarve4 4 3 3 2" xfId="7433"/>
    <cellStyle name="40 % - Markeringsfarve4 4 3 3 2 2" xfId="18240"/>
    <cellStyle name="40 % - Markeringsfarve4 4 3 3 2 3" xfId="29614"/>
    <cellStyle name="40 % - Markeringsfarve4 4 3 3 3" xfId="13255"/>
    <cellStyle name="40 % - Markeringsfarve4 4 3 3 4" xfId="24613"/>
    <cellStyle name="40 % - Markeringsfarve4 4 3 4" xfId="4109"/>
    <cellStyle name="40 % - Markeringsfarve4 4 3 4 2" xfId="9094"/>
    <cellStyle name="40 % - Markeringsfarve4 4 3 4 2 2" xfId="19901"/>
    <cellStyle name="40 % - Markeringsfarve4 4 3 4 2 3" xfId="31275"/>
    <cellStyle name="40 % - Markeringsfarve4 4 3 4 3" xfId="14916"/>
    <cellStyle name="40 % - Markeringsfarve4 4 3 4 4" xfId="26274"/>
    <cellStyle name="40 % - Markeringsfarve4 4 3 5" xfId="5771"/>
    <cellStyle name="40 % - Markeringsfarve4 4 3 5 2" xfId="16579"/>
    <cellStyle name="40 % - Markeringsfarve4 4 3 5 3" xfId="27953"/>
    <cellStyle name="40 % - Markeringsfarve4 4 3 6" xfId="10758"/>
    <cellStyle name="40 % - Markeringsfarve4 4 3 6 2" xfId="21565"/>
    <cellStyle name="40 % - Markeringsfarve4 4 3 6 3" xfId="32939"/>
    <cellStyle name="40 % - Markeringsfarve4 4 3 7" xfId="11593"/>
    <cellStyle name="40 % - Markeringsfarve4 4 3 8" xfId="22952"/>
    <cellStyle name="40 % - Markeringsfarve4 4 4" xfId="1055"/>
    <cellStyle name="40 % - Markeringsfarve4 4 4 2" xfId="2723"/>
    <cellStyle name="40 % - Markeringsfarve4 4 4 2 2" xfId="7711"/>
    <cellStyle name="40 % - Markeringsfarve4 4 4 2 2 2" xfId="18518"/>
    <cellStyle name="40 % - Markeringsfarve4 4 4 2 2 3" xfId="29892"/>
    <cellStyle name="40 % - Markeringsfarve4 4 4 2 3" xfId="13533"/>
    <cellStyle name="40 % - Markeringsfarve4 4 4 2 4" xfId="24891"/>
    <cellStyle name="40 % - Markeringsfarve4 4 4 3" xfId="4387"/>
    <cellStyle name="40 % - Markeringsfarve4 4 4 3 2" xfId="9372"/>
    <cellStyle name="40 % - Markeringsfarve4 4 4 3 2 2" xfId="20179"/>
    <cellStyle name="40 % - Markeringsfarve4 4 4 3 2 3" xfId="31553"/>
    <cellStyle name="40 % - Markeringsfarve4 4 4 3 3" xfId="15194"/>
    <cellStyle name="40 % - Markeringsfarve4 4 4 3 4" xfId="26552"/>
    <cellStyle name="40 % - Markeringsfarve4 4 4 4" xfId="6049"/>
    <cellStyle name="40 % - Markeringsfarve4 4 4 4 2" xfId="16857"/>
    <cellStyle name="40 % - Markeringsfarve4 4 4 4 3" xfId="28231"/>
    <cellStyle name="40 % - Markeringsfarve4 4 4 5" xfId="11872"/>
    <cellStyle name="40 % - Markeringsfarve4 4 4 6" xfId="23230"/>
    <cellStyle name="40 % - Markeringsfarve4 4 5" xfId="1893"/>
    <cellStyle name="40 % - Markeringsfarve4 4 5 2" xfId="6881"/>
    <cellStyle name="40 % - Markeringsfarve4 4 5 2 2" xfId="17689"/>
    <cellStyle name="40 % - Markeringsfarve4 4 5 2 3" xfId="29063"/>
    <cellStyle name="40 % - Markeringsfarve4 4 5 3" xfId="12704"/>
    <cellStyle name="40 % - Markeringsfarve4 4 5 4" xfId="24062"/>
    <cellStyle name="40 % - Markeringsfarve4 4 6" xfId="3558"/>
    <cellStyle name="40 % - Markeringsfarve4 4 6 2" xfId="8543"/>
    <cellStyle name="40 % - Markeringsfarve4 4 6 2 2" xfId="19350"/>
    <cellStyle name="40 % - Markeringsfarve4 4 6 2 3" xfId="30724"/>
    <cellStyle name="40 % - Markeringsfarve4 4 6 3" xfId="14365"/>
    <cellStyle name="40 % - Markeringsfarve4 4 6 4" xfId="25723"/>
    <cellStyle name="40 % - Markeringsfarve4 4 7" xfId="5219"/>
    <cellStyle name="40 % - Markeringsfarve4 4 7 2" xfId="16028"/>
    <cellStyle name="40 % - Markeringsfarve4 4 7 3" xfId="27402"/>
    <cellStyle name="40 % - Markeringsfarve4 4 8" xfId="10204"/>
    <cellStyle name="40 % - Markeringsfarve4 4 8 2" xfId="21011"/>
    <cellStyle name="40 % - Markeringsfarve4 4 8 3" xfId="32385"/>
    <cellStyle name="40 % - Markeringsfarve4 4 9" xfId="11038"/>
    <cellStyle name="40 % - Markeringsfarve4 5" xfId="175"/>
    <cellStyle name="40 % - Markeringsfarve4 5 10" xfId="21898"/>
    <cellStyle name="40 % - Markeringsfarve4 5 11" xfId="22451"/>
    <cellStyle name="40 % - Markeringsfarve4 5 12" xfId="33271"/>
    <cellStyle name="40 % - Markeringsfarve4 5 13" xfId="33546"/>
    <cellStyle name="40 % - Markeringsfarve4 5 14" xfId="33817"/>
    <cellStyle name="40 % - Markeringsfarve4 5 2" xfId="550"/>
    <cellStyle name="40 % - Markeringsfarve4 5 2 2" xfId="1387"/>
    <cellStyle name="40 % - Markeringsfarve4 5 2 2 2" xfId="3055"/>
    <cellStyle name="40 % - Markeringsfarve4 5 2 2 2 2" xfId="8043"/>
    <cellStyle name="40 % - Markeringsfarve4 5 2 2 2 2 2" xfId="18850"/>
    <cellStyle name="40 % - Markeringsfarve4 5 2 2 2 2 3" xfId="30224"/>
    <cellStyle name="40 % - Markeringsfarve4 5 2 2 2 3" xfId="13865"/>
    <cellStyle name="40 % - Markeringsfarve4 5 2 2 2 4" xfId="25223"/>
    <cellStyle name="40 % - Markeringsfarve4 5 2 2 3" xfId="4719"/>
    <cellStyle name="40 % - Markeringsfarve4 5 2 2 3 2" xfId="9704"/>
    <cellStyle name="40 % - Markeringsfarve4 5 2 2 3 2 2" xfId="20511"/>
    <cellStyle name="40 % - Markeringsfarve4 5 2 2 3 2 3" xfId="31885"/>
    <cellStyle name="40 % - Markeringsfarve4 5 2 2 3 3" xfId="15526"/>
    <cellStyle name="40 % - Markeringsfarve4 5 2 2 3 4" xfId="26884"/>
    <cellStyle name="40 % - Markeringsfarve4 5 2 2 4" xfId="6381"/>
    <cellStyle name="40 % - Markeringsfarve4 5 2 2 4 2" xfId="17189"/>
    <cellStyle name="40 % - Markeringsfarve4 5 2 2 4 3" xfId="28563"/>
    <cellStyle name="40 % - Markeringsfarve4 5 2 2 5" xfId="12204"/>
    <cellStyle name="40 % - Markeringsfarve4 5 2 2 6" xfId="23562"/>
    <cellStyle name="40 % - Markeringsfarve4 5 2 3" xfId="2224"/>
    <cellStyle name="40 % - Markeringsfarve4 5 2 3 2" xfId="7212"/>
    <cellStyle name="40 % - Markeringsfarve4 5 2 3 2 2" xfId="18019"/>
    <cellStyle name="40 % - Markeringsfarve4 5 2 3 2 3" xfId="29393"/>
    <cellStyle name="40 % - Markeringsfarve4 5 2 3 3" xfId="13034"/>
    <cellStyle name="40 % - Markeringsfarve4 5 2 3 4" xfId="24392"/>
    <cellStyle name="40 % - Markeringsfarve4 5 2 4" xfId="3888"/>
    <cellStyle name="40 % - Markeringsfarve4 5 2 4 2" xfId="8873"/>
    <cellStyle name="40 % - Markeringsfarve4 5 2 4 2 2" xfId="19680"/>
    <cellStyle name="40 % - Markeringsfarve4 5 2 4 2 3" xfId="31054"/>
    <cellStyle name="40 % - Markeringsfarve4 5 2 4 3" xfId="14695"/>
    <cellStyle name="40 % - Markeringsfarve4 5 2 4 4" xfId="26053"/>
    <cellStyle name="40 % - Markeringsfarve4 5 2 5" xfId="5550"/>
    <cellStyle name="40 % - Markeringsfarve4 5 2 5 2" xfId="16358"/>
    <cellStyle name="40 % - Markeringsfarve4 5 2 5 3" xfId="27732"/>
    <cellStyle name="40 % - Markeringsfarve4 5 2 6" xfId="10537"/>
    <cellStyle name="40 % - Markeringsfarve4 5 2 6 2" xfId="21344"/>
    <cellStyle name="40 % - Markeringsfarve4 5 2 6 3" xfId="32718"/>
    <cellStyle name="40 % - Markeringsfarve4 5 2 7" xfId="11371"/>
    <cellStyle name="40 % - Markeringsfarve4 5 2 8" xfId="22177"/>
    <cellStyle name="40 % - Markeringsfarve4 5 2 9" xfId="22731"/>
    <cellStyle name="40 % - Markeringsfarve4 5 3" xfId="827"/>
    <cellStyle name="40 % - Markeringsfarve4 5 3 2" xfId="1661"/>
    <cellStyle name="40 % - Markeringsfarve4 5 3 2 2" xfId="3329"/>
    <cellStyle name="40 % - Markeringsfarve4 5 3 2 2 2" xfId="8317"/>
    <cellStyle name="40 % - Markeringsfarve4 5 3 2 2 2 2" xfId="19124"/>
    <cellStyle name="40 % - Markeringsfarve4 5 3 2 2 2 3" xfId="30498"/>
    <cellStyle name="40 % - Markeringsfarve4 5 3 2 2 3" xfId="14139"/>
    <cellStyle name="40 % - Markeringsfarve4 5 3 2 2 4" xfId="25497"/>
    <cellStyle name="40 % - Markeringsfarve4 5 3 2 3" xfId="4993"/>
    <cellStyle name="40 % - Markeringsfarve4 5 3 2 3 2" xfId="9978"/>
    <cellStyle name="40 % - Markeringsfarve4 5 3 2 3 2 2" xfId="20785"/>
    <cellStyle name="40 % - Markeringsfarve4 5 3 2 3 2 3" xfId="32159"/>
    <cellStyle name="40 % - Markeringsfarve4 5 3 2 3 3" xfId="15800"/>
    <cellStyle name="40 % - Markeringsfarve4 5 3 2 3 4" xfId="27158"/>
    <cellStyle name="40 % - Markeringsfarve4 5 3 2 4" xfId="6655"/>
    <cellStyle name="40 % - Markeringsfarve4 5 3 2 4 2" xfId="17463"/>
    <cellStyle name="40 % - Markeringsfarve4 5 3 2 4 3" xfId="28837"/>
    <cellStyle name="40 % - Markeringsfarve4 5 3 2 5" xfId="12478"/>
    <cellStyle name="40 % - Markeringsfarve4 5 3 2 6" xfId="23836"/>
    <cellStyle name="40 % - Markeringsfarve4 5 3 3" xfId="2498"/>
    <cellStyle name="40 % - Markeringsfarve4 5 3 3 2" xfId="7486"/>
    <cellStyle name="40 % - Markeringsfarve4 5 3 3 2 2" xfId="18293"/>
    <cellStyle name="40 % - Markeringsfarve4 5 3 3 2 3" xfId="29667"/>
    <cellStyle name="40 % - Markeringsfarve4 5 3 3 3" xfId="13308"/>
    <cellStyle name="40 % - Markeringsfarve4 5 3 3 4" xfId="24666"/>
    <cellStyle name="40 % - Markeringsfarve4 5 3 4" xfId="4162"/>
    <cellStyle name="40 % - Markeringsfarve4 5 3 4 2" xfId="9147"/>
    <cellStyle name="40 % - Markeringsfarve4 5 3 4 2 2" xfId="19954"/>
    <cellStyle name="40 % - Markeringsfarve4 5 3 4 2 3" xfId="31328"/>
    <cellStyle name="40 % - Markeringsfarve4 5 3 4 3" xfId="14969"/>
    <cellStyle name="40 % - Markeringsfarve4 5 3 4 4" xfId="26327"/>
    <cellStyle name="40 % - Markeringsfarve4 5 3 5" xfId="5824"/>
    <cellStyle name="40 % - Markeringsfarve4 5 3 5 2" xfId="16632"/>
    <cellStyle name="40 % - Markeringsfarve4 5 3 5 3" xfId="28006"/>
    <cellStyle name="40 % - Markeringsfarve4 5 3 6" xfId="10811"/>
    <cellStyle name="40 % - Markeringsfarve4 5 3 6 2" xfId="21618"/>
    <cellStyle name="40 % - Markeringsfarve4 5 3 6 3" xfId="32992"/>
    <cellStyle name="40 % - Markeringsfarve4 5 3 7" xfId="11646"/>
    <cellStyle name="40 % - Markeringsfarve4 5 3 8" xfId="23005"/>
    <cellStyle name="40 % - Markeringsfarve4 5 4" xfId="1108"/>
    <cellStyle name="40 % - Markeringsfarve4 5 4 2" xfId="2776"/>
    <cellStyle name="40 % - Markeringsfarve4 5 4 2 2" xfId="7764"/>
    <cellStyle name="40 % - Markeringsfarve4 5 4 2 2 2" xfId="18571"/>
    <cellStyle name="40 % - Markeringsfarve4 5 4 2 2 3" xfId="29945"/>
    <cellStyle name="40 % - Markeringsfarve4 5 4 2 3" xfId="13586"/>
    <cellStyle name="40 % - Markeringsfarve4 5 4 2 4" xfId="24944"/>
    <cellStyle name="40 % - Markeringsfarve4 5 4 3" xfId="4440"/>
    <cellStyle name="40 % - Markeringsfarve4 5 4 3 2" xfId="9425"/>
    <cellStyle name="40 % - Markeringsfarve4 5 4 3 2 2" xfId="20232"/>
    <cellStyle name="40 % - Markeringsfarve4 5 4 3 2 3" xfId="31606"/>
    <cellStyle name="40 % - Markeringsfarve4 5 4 3 3" xfId="15247"/>
    <cellStyle name="40 % - Markeringsfarve4 5 4 3 4" xfId="26605"/>
    <cellStyle name="40 % - Markeringsfarve4 5 4 4" xfId="6102"/>
    <cellStyle name="40 % - Markeringsfarve4 5 4 4 2" xfId="16910"/>
    <cellStyle name="40 % - Markeringsfarve4 5 4 4 3" xfId="28284"/>
    <cellStyle name="40 % - Markeringsfarve4 5 4 5" xfId="11925"/>
    <cellStyle name="40 % - Markeringsfarve4 5 4 6" xfId="23283"/>
    <cellStyle name="40 % - Markeringsfarve4 5 5" xfId="1946"/>
    <cellStyle name="40 % - Markeringsfarve4 5 5 2" xfId="6934"/>
    <cellStyle name="40 % - Markeringsfarve4 5 5 2 2" xfId="17742"/>
    <cellStyle name="40 % - Markeringsfarve4 5 5 2 3" xfId="29116"/>
    <cellStyle name="40 % - Markeringsfarve4 5 5 3" xfId="12757"/>
    <cellStyle name="40 % - Markeringsfarve4 5 5 4" xfId="24115"/>
    <cellStyle name="40 % - Markeringsfarve4 5 6" xfId="3611"/>
    <cellStyle name="40 % - Markeringsfarve4 5 6 2" xfId="8596"/>
    <cellStyle name="40 % - Markeringsfarve4 5 6 2 2" xfId="19403"/>
    <cellStyle name="40 % - Markeringsfarve4 5 6 2 3" xfId="30777"/>
    <cellStyle name="40 % - Markeringsfarve4 5 6 3" xfId="14418"/>
    <cellStyle name="40 % - Markeringsfarve4 5 6 4" xfId="25776"/>
    <cellStyle name="40 % - Markeringsfarve4 5 7" xfId="5272"/>
    <cellStyle name="40 % - Markeringsfarve4 5 7 2" xfId="16081"/>
    <cellStyle name="40 % - Markeringsfarve4 5 7 3" xfId="27455"/>
    <cellStyle name="40 % - Markeringsfarve4 5 8" xfId="10257"/>
    <cellStyle name="40 % - Markeringsfarve4 5 8 2" xfId="21064"/>
    <cellStyle name="40 % - Markeringsfarve4 5 8 3" xfId="32438"/>
    <cellStyle name="40 % - Markeringsfarve4 5 9" xfId="11091"/>
    <cellStyle name="40 % - Markeringsfarve4 6" xfId="231"/>
    <cellStyle name="40 % - Markeringsfarve4 6 10" xfId="21953"/>
    <cellStyle name="40 % - Markeringsfarve4 6 11" xfId="22506"/>
    <cellStyle name="40 % - Markeringsfarve4 6 12" xfId="33326"/>
    <cellStyle name="40 % - Markeringsfarve4 6 13" xfId="33601"/>
    <cellStyle name="40 % - Markeringsfarve4 6 14" xfId="33872"/>
    <cellStyle name="40 % - Markeringsfarve4 6 2" xfId="605"/>
    <cellStyle name="40 % - Markeringsfarve4 6 2 2" xfId="1442"/>
    <cellStyle name="40 % - Markeringsfarve4 6 2 2 2" xfId="3110"/>
    <cellStyle name="40 % - Markeringsfarve4 6 2 2 2 2" xfId="8098"/>
    <cellStyle name="40 % - Markeringsfarve4 6 2 2 2 2 2" xfId="18905"/>
    <cellStyle name="40 % - Markeringsfarve4 6 2 2 2 2 3" xfId="30279"/>
    <cellStyle name="40 % - Markeringsfarve4 6 2 2 2 3" xfId="13920"/>
    <cellStyle name="40 % - Markeringsfarve4 6 2 2 2 4" xfId="25278"/>
    <cellStyle name="40 % - Markeringsfarve4 6 2 2 3" xfId="4774"/>
    <cellStyle name="40 % - Markeringsfarve4 6 2 2 3 2" xfId="9759"/>
    <cellStyle name="40 % - Markeringsfarve4 6 2 2 3 2 2" xfId="20566"/>
    <cellStyle name="40 % - Markeringsfarve4 6 2 2 3 2 3" xfId="31940"/>
    <cellStyle name="40 % - Markeringsfarve4 6 2 2 3 3" xfId="15581"/>
    <cellStyle name="40 % - Markeringsfarve4 6 2 2 3 4" xfId="26939"/>
    <cellStyle name="40 % - Markeringsfarve4 6 2 2 4" xfId="6436"/>
    <cellStyle name="40 % - Markeringsfarve4 6 2 2 4 2" xfId="17244"/>
    <cellStyle name="40 % - Markeringsfarve4 6 2 2 4 3" xfId="28618"/>
    <cellStyle name="40 % - Markeringsfarve4 6 2 2 5" xfId="12259"/>
    <cellStyle name="40 % - Markeringsfarve4 6 2 2 6" xfId="23617"/>
    <cellStyle name="40 % - Markeringsfarve4 6 2 3" xfId="2279"/>
    <cellStyle name="40 % - Markeringsfarve4 6 2 3 2" xfId="7267"/>
    <cellStyle name="40 % - Markeringsfarve4 6 2 3 2 2" xfId="18074"/>
    <cellStyle name="40 % - Markeringsfarve4 6 2 3 2 3" xfId="29448"/>
    <cellStyle name="40 % - Markeringsfarve4 6 2 3 3" xfId="13089"/>
    <cellStyle name="40 % - Markeringsfarve4 6 2 3 4" xfId="24447"/>
    <cellStyle name="40 % - Markeringsfarve4 6 2 4" xfId="3943"/>
    <cellStyle name="40 % - Markeringsfarve4 6 2 4 2" xfId="8928"/>
    <cellStyle name="40 % - Markeringsfarve4 6 2 4 2 2" xfId="19735"/>
    <cellStyle name="40 % - Markeringsfarve4 6 2 4 2 3" xfId="31109"/>
    <cellStyle name="40 % - Markeringsfarve4 6 2 4 3" xfId="14750"/>
    <cellStyle name="40 % - Markeringsfarve4 6 2 4 4" xfId="26108"/>
    <cellStyle name="40 % - Markeringsfarve4 6 2 5" xfId="5605"/>
    <cellStyle name="40 % - Markeringsfarve4 6 2 5 2" xfId="16413"/>
    <cellStyle name="40 % - Markeringsfarve4 6 2 5 3" xfId="27787"/>
    <cellStyle name="40 % - Markeringsfarve4 6 2 6" xfId="10592"/>
    <cellStyle name="40 % - Markeringsfarve4 6 2 6 2" xfId="21399"/>
    <cellStyle name="40 % - Markeringsfarve4 6 2 6 3" xfId="32773"/>
    <cellStyle name="40 % - Markeringsfarve4 6 2 7" xfId="11426"/>
    <cellStyle name="40 % - Markeringsfarve4 6 2 8" xfId="22232"/>
    <cellStyle name="40 % - Markeringsfarve4 6 2 9" xfId="22786"/>
    <cellStyle name="40 % - Markeringsfarve4 6 3" xfId="882"/>
    <cellStyle name="40 % - Markeringsfarve4 6 3 2" xfId="1716"/>
    <cellStyle name="40 % - Markeringsfarve4 6 3 2 2" xfId="3384"/>
    <cellStyle name="40 % - Markeringsfarve4 6 3 2 2 2" xfId="8372"/>
    <cellStyle name="40 % - Markeringsfarve4 6 3 2 2 2 2" xfId="19179"/>
    <cellStyle name="40 % - Markeringsfarve4 6 3 2 2 2 3" xfId="30553"/>
    <cellStyle name="40 % - Markeringsfarve4 6 3 2 2 3" xfId="14194"/>
    <cellStyle name="40 % - Markeringsfarve4 6 3 2 2 4" xfId="25552"/>
    <cellStyle name="40 % - Markeringsfarve4 6 3 2 3" xfId="5048"/>
    <cellStyle name="40 % - Markeringsfarve4 6 3 2 3 2" xfId="10033"/>
    <cellStyle name="40 % - Markeringsfarve4 6 3 2 3 2 2" xfId="20840"/>
    <cellStyle name="40 % - Markeringsfarve4 6 3 2 3 2 3" xfId="32214"/>
    <cellStyle name="40 % - Markeringsfarve4 6 3 2 3 3" xfId="15855"/>
    <cellStyle name="40 % - Markeringsfarve4 6 3 2 3 4" xfId="27213"/>
    <cellStyle name="40 % - Markeringsfarve4 6 3 2 4" xfId="6710"/>
    <cellStyle name="40 % - Markeringsfarve4 6 3 2 4 2" xfId="17518"/>
    <cellStyle name="40 % - Markeringsfarve4 6 3 2 4 3" xfId="28892"/>
    <cellStyle name="40 % - Markeringsfarve4 6 3 2 5" xfId="12533"/>
    <cellStyle name="40 % - Markeringsfarve4 6 3 2 6" xfId="23891"/>
    <cellStyle name="40 % - Markeringsfarve4 6 3 3" xfId="2553"/>
    <cellStyle name="40 % - Markeringsfarve4 6 3 3 2" xfId="7541"/>
    <cellStyle name="40 % - Markeringsfarve4 6 3 3 2 2" xfId="18348"/>
    <cellStyle name="40 % - Markeringsfarve4 6 3 3 2 3" xfId="29722"/>
    <cellStyle name="40 % - Markeringsfarve4 6 3 3 3" xfId="13363"/>
    <cellStyle name="40 % - Markeringsfarve4 6 3 3 4" xfId="24721"/>
    <cellStyle name="40 % - Markeringsfarve4 6 3 4" xfId="4217"/>
    <cellStyle name="40 % - Markeringsfarve4 6 3 4 2" xfId="9202"/>
    <cellStyle name="40 % - Markeringsfarve4 6 3 4 2 2" xfId="20009"/>
    <cellStyle name="40 % - Markeringsfarve4 6 3 4 2 3" xfId="31383"/>
    <cellStyle name="40 % - Markeringsfarve4 6 3 4 3" xfId="15024"/>
    <cellStyle name="40 % - Markeringsfarve4 6 3 4 4" xfId="26382"/>
    <cellStyle name="40 % - Markeringsfarve4 6 3 5" xfId="5879"/>
    <cellStyle name="40 % - Markeringsfarve4 6 3 5 2" xfId="16687"/>
    <cellStyle name="40 % - Markeringsfarve4 6 3 5 3" xfId="28061"/>
    <cellStyle name="40 % - Markeringsfarve4 6 3 6" xfId="10866"/>
    <cellStyle name="40 % - Markeringsfarve4 6 3 6 2" xfId="21673"/>
    <cellStyle name="40 % - Markeringsfarve4 6 3 6 3" xfId="33047"/>
    <cellStyle name="40 % - Markeringsfarve4 6 3 7" xfId="11701"/>
    <cellStyle name="40 % - Markeringsfarve4 6 3 8" xfId="23060"/>
    <cellStyle name="40 % - Markeringsfarve4 6 4" xfId="1163"/>
    <cellStyle name="40 % - Markeringsfarve4 6 4 2" xfId="2831"/>
    <cellStyle name="40 % - Markeringsfarve4 6 4 2 2" xfId="7819"/>
    <cellStyle name="40 % - Markeringsfarve4 6 4 2 2 2" xfId="18626"/>
    <cellStyle name="40 % - Markeringsfarve4 6 4 2 2 3" xfId="30000"/>
    <cellStyle name="40 % - Markeringsfarve4 6 4 2 3" xfId="13641"/>
    <cellStyle name="40 % - Markeringsfarve4 6 4 2 4" xfId="24999"/>
    <cellStyle name="40 % - Markeringsfarve4 6 4 3" xfId="4495"/>
    <cellStyle name="40 % - Markeringsfarve4 6 4 3 2" xfId="9480"/>
    <cellStyle name="40 % - Markeringsfarve4 6 4 3 2 2" xfId="20287"/>
    <cellStyle name="40 % - Markeringsfarve4 6 4 3 2 3" xfId="31661"/>
    <cellStyle name="40 % - Markeringsfarve4 6 4 3 3" xfId="15302"/>
    <cellStyle name="40 % - Markeringsfarve4 6 4 3 4" xfId="26660"/>
    <cellStyle name="40 % - Markeringsfarve4 6 4 4" xfId="6157"/>
    <cellStyle name="40 % - Markeringsfarve4 6 4 4 2" xfId="16965"/>
    <cellStyle name="40 % - Markeringsfarve4 6 4 4 3" xfId="28339"/>
    <cellStyle name="40 % - Markeringsfarve4 6 4 5" xfId="11980"/>
    <cellStyle name="40 % - Markeringsfarve4 6 4 6" xfId="23338"/>
    <cellStyle name="40 % - Markeringsfarve4 6 5" xfId="2001"/>
    <cellStyle name="40 % - Markeringsfarve4 6 5 2" xfId="6989"/>
    <cellStyle name="40 % - Markeringsfarve4 6 5 2 2" xfId="17797"/>
    <cellStyle name="40 % - Markeringsfarve4 6 5 2 3" xfId="29171"/>
    <cellStyle name="40 % - Markeringsfarve4 6 5 3" xfId="12812"/>
    <cellStyle name="40 % - Markeringsfarve4 6 5 4" xfId="24170"/>
    <cellStyle name="40 % - Markeringsfarve4 6 6" xfId="3666"/>
    <cellStyle name="40 % - Markeringsfarve4 6 6 2" xfId="8651"/>
    <cellStyle name="40 % - Markeringsfarve4 6 6 2 2" xfId="19458"/>
    <cellStyle name="40 % - Markeringsfarve4 6 6 2 3" xfId="30832"/>
    <cellStyle name="40 % - Markeringsfarve4 6 6 3" xfId="14473"/>
    <cellStyle name="40 % - Markeringsfarve4 6 6 4" xfId="25831"/>
    <cellStyle name="40 % - Markeringsfarve4 6 7" xfId="5327"/>
    <cellStyle name="40 % - Markeringsfarve4 6 7 2" xfId="16136"/>
    <cellStyle name="40 % - Markeringsfarve4 6 7 3" xfId="27510"/>
    <cellStyle name="40 % - Markeringsfarve4 6 8" xfId="10312"/>
    <cellStyle name="40 % - Markeringsfarve4 6 8 2" xfId="21119"/>
    <cellStyle name="40 % - Markeringsfarve4 6 8 3" xfId="32493"/>
    <cellStyle name="40 % - Markeringsfarve4 6 9" xfId="11146"/>
    <cellStyle name="40 % - Markeringsfarve4 7" xfId="286"/>
    <cellStyle name="40 % - Markeringsfarve4 7 10" xfId="22008"/>
    <cellStyle name="40 % - Markeringsfarve4 7 11" xfId="22561"/>
    <cellStyle name="40 % - Markeringsfarve4 7 12" xfId="33381"/>
    <cellStyle name="40 % - Markeringsfarve4 7 13" xfId="33656"/>
    <cellStyle name="40 % - Markeringsfarve4 7 14" xfId="33927"/>
    <cellStyle name="40 % - Markeringsfarve4 7 2" xfId="660"/>
    <cellStyle name="40 % - Markeringsfarve4 7 2 2" xfId="1497"/>
    <cellStyle name="40 % - Markeringsfarve4 7 2 2 2" xfId="3165"/>
    <cellStyle name="40 % - Markeringsfarve4 7 2 2 2 2" xfId="8153"/>
    <cellStyle name="40 % - Markeringsfarve4 7 2 2 2 2 2" xfId="18960"/>
    <cellStyle name="40 % - Markeringsfarve4 7 2 2 2 2 3" xfId="30334"/>
    <cellStyle name="40 % - Markeringsfarve4 7 2 2 2 3" xfId="13975"/>
    <cellStyle name="40 % - Markeringsfarve4 7 2 2 2 4" xfId="25333"/>
    <cellStyle name="40 % - Markeringsfarve4 7 2 2 3" xfId="4829"/>
    <cellStyle name="40 % - Markeringsfarve4 7 2 2 3 2" xfId="9814"/>
    <cellStyle name="40 % - Markeringsfarve4 7 2 2 3 2 2" xfId="20621"/>
    <cellStyle name="40 % - Markeringsfarve4 7 2 2 3 2 3" xfId="31995"/>
    <cellStyle name="40 % - Markeringsfarve4 7 2 2 3 3" xfId="15636"/>
    <cellStyle name="40 % - Markeringsfarve4 7 2 2 3 4" xfId="26994"/>
    <cellStyle name="40 % - Markeringsfarve4 7 2 2 4" xfId="6491"/>
    <cellStyle name="40 % - Markeringsfarve4 7 2 2 4 2" xfId="17299"/>
    <cellStyle name="40 % - Markeringsfarve4 7 2 2 4 3" xfId="28673"/>
    <cellStyle name="40 % - Markeringsfarve4 7 2 2 5" xfId="12314"/>
    <cellStyle name="40 % - Markeringsfarve4 7 2 2 6" xfId="23672"/>
    <cellStyle name="40 % - Markeringsfarve4 7 2 3" xfId="2334"/>
    <cellStyle name="40 % - Markeringsfarve4 7 2 3 2" xfId="7322"/>
    <cellStyle name="40 % - Markeringsfarve4 7 2 3 2 2" xfId="18129"/>
    <cellStyle name="40 % - Markeringsfarve4 7 2 3 2 3" xfId="29503"/>
    <cellStyle name="40 % - Markeringsfarve4 7 2 3 3" xfId="13144"/>
    <cellStyle name="40 % - Markeringsfarve4 7 2 3 4" xfId="24502"/>
    <cellStyle name="40 % - Markeringsfarve4 7 2 4" xfId="3998"/>
    <cellStyle name="40 % - Markeringsfarve4 7 2 4 2" xfId="8983"/>
    <cellStyle name="40 % - Markeringsfarve4 7 2 4 2 2" xfId="19790"/>
    <cellStyle name="40 % - Markeringsfarve4 7 2 4 2 3" xfId="31164"/>
    <cellStyle name="40 % - Markeringsfarve4 7 2 4 3" xfId="14805"/>
    <cellStyle name="40 % - Markeringsfarve4 7 2 4 4" xfId="26163"/>
    <cellStyle name="40 % - Markeringsfarve4 7 2 5" xfId="5660"/>
    <cellStyle name="40 % - Markeringsfarve4 7 2 5 2" xfId="16468"/>
    <cellStyle name="40 % - Markeringsfarve4 7 2 5 3" xfId="27842"/>
    <cellStyle name="40 % - Markeringsfarve4 7 2 6" xfId="10647"/>
    <cellStyle name="40 % - Markeringsfarve4 7 2 6 2" xfId="21454"/>
    <cellStyle name="40 % - Markeringsfarve4 7 2 6 3" xfId="32828"/>
    <cellStyle name="40 % - Markeringsfarve4 7 2 7" xfId="11481"/>
    <cellStyle name="40 % - Markeringsfarve4 7 2 8" xfId="22287"/>
    <cellStyle name="40 % - Markeringsfarve4 7 2 9" xfId="22841"/>
    <cellStyle name="40 % - Markeringsfarve4 7 3" xfId="937"/>
    <cellStyle name="40 % - Markeringsfarve4 7 3 2" xfId="1771"/>
    <cellStyle name="40 % - Markeringsfarve4 7 3 2 2" xfId="3439"/>
    <cellStyle name="40 % - Markeringsfarve4 7 3 2 2 2" xfId="8427"/>
    <cellStyle name="40 % - Markeringsfarve4 7 3 2 2 2 2" xfId="19234"/>
    <cellStyle name="40 % - Markeringsfarve4 7 3 2 2 2 3" xfId="30608"/>
    <cellStyle name="40 % - Markeringsfarve4 7 3 2 2 3" xfId="14249"/>
    <cellStyle name="40 % - Markeringsfarve4 7 3 2 2 4" xfId="25607"/>
    <cellStyle name="40 % - Markeringsfarve4 7 3 2 3" xfId="5103"/>
    <cellStyle name="40 % - Markeringsfarve4 7 3 2 3 2" xfId="10088"/>
    <cellStyle name="40 % - Markeringsfarve4 7 3 2 3 2 2" xfId="20895"/>
    <cellStyle name="40 % - Markeringsfarve4 7 3 2 3 2 3" xfId="32269"/>
    <cellStyle name="40 % - Markeringsfarve4 7 3 2 3 3" xfId="15910"/>
    <cellStyle name="40 % - Markeringsfarve4 7 3 2 3 4" xfId="27268"/>
    <cellStyle name="40 % - Markeringsfarve4 7 3 2 4" xfId="6765"/>
    <cellStyle name="40 % - Markeringsfarve4 7 3 2 4 2" xfId="17573"/>
    <cellStyle name="40 % - Markeringsfarve4 7 3 2 4 3" xfId="28947"/>
    <cellStyle name="40 % - Markeringsfarve4 7 3 2 5" xfId="12588"/>
    <cellStyle name="40 % - Markeringsfarve4 7 3 2 6" xfId="23946"/>
    <cellStyle name="40 % - Markeringsfarve4 7 3 3" xfId="2608"/>
    <cellStyle name="40 % - Markeringsfarve4 7 3 3 2" xfId="7596"/>
    <cellStyle name="40 % - Markeringsfarve4 7 3 3 2 2" xfId="18403"/>
    <cellStyle name="40 % - Markeringsfarve4 7 3 3 2 3" xfId="29777"/>
    <cellStyle name="40 % - Markeringsfarve4 7 3 3 3" xfId="13418"/>
    <cellStyle name="40 % - Markeringsfarve4 7 3 3 4" xfId="24776"/>
    <cellStyle name="40 % - Markeringsfarve4 7 3 4" xfId="4272"/>
    <cellStyle name="40 % - Markeringsfarve4 7 3 4 2" xfId="9257"/>
    <cellStyle name="40 % - Markeringsfarve4 7 3 4 2 2" xfId="20064"/>
    <cellStyle name="40 % - Markeringsfarve4 7 3 4 2 3" xfId="31438"/>
    <cellStyle name="40 % - Markeringsfarve4 7 3 4 3" xfId="15079"/>
    <cellStyle name="40 % - Markeringsfarve4 7 3 4 4" xfId="26437"/>
    <cellStyle name="40 % - Markeringsfarve4 7 3 5" xfId="5934"/>
    <cellStyle name="40 % - Markeringsfarve4 7 3 5 2" xfId="16742"/>
    <cellStyle name="40 % - Markeringsfarve4 7 3 5 3" xfId="28116"/>
    <cellStyle name="40 % - Markeringsfarve4 7 3 6" xfId="10921"/>
    <cellStyle name="40 % - Markeringsfarve4 7 3 6 2" xfId="21728"/>
    <cellStyle name="40 % - Markeringsfarve4 7 3 6 3" xfId="33102"/>
    <cellStyle name="40 % - Markeringsfarve4 7 3 7" xfId="11756"/>
    <cellStyle name="40 % - Markeringsfarve4 7 3 8" xfId="23115"/>
    <cellStyle name="40 % - Markeringsfarve4 7 4" xfId="1218"/>
    <cellStyle name="40 % - Markeringsfarve4 7 4 2" xfId="2886"/>
    <cellStyle name="40 % - Markeringsfarve4 7 4 2 2" xfId="7874"/>
    <cellStyle name="40 % - Markeringsfarve4 7 4 2 2 2" xfId="18681"/>
    <cellStyle name="40 % - Markeringsfarve4 7 4 2 2 3" xfId="30055"/>
    <cellStyle name="40 % - Markeringsfarve4 7 4 2 3" xfId="13696"/>
    <cellStyle name="40 % - Markeringsfarve4 7 4 2 4" xfId="25054"/>
    <cellStyle name="40 % - Markeringsfarve4 7 4 3" xfId="4550"/>
    <cellStyle name="40 % - Markeringsfarve4 7 4 3 2" xfId="9535"/>
    <cellStyle name="40 % - Markeringsfarve4 7 4 3 2 2" xfId="20342"/>
    <cellStyle name="40 % - Markeringsfarve4 7 4 3 2 3" xfId="31716"/>
    <cellStyle name="40 % - Markeringsfarve4 7 4 3 3" xfId="15357"/>
    <cellStyle name="40 % - Markeringsfarve4 7 4 3 4" xfId="26715"/>
    <cellStyle name="40 % - Markeringsfarve4 7 4 4" xfId="6212"/>
    <cellStyle name="40 % - Markeringsfarve4 7 4 4 2" xfId="17020"/>
    <cellStyle name="40 % - Markeringsfarve4 7 4 4 3" xfId="28394"/>
    <cellStyle name="40 % - Markeringsfarve4 7 4 5" xfId="12035"/>
    <cellStyle name="40 % - Markeringsfarve4 7 4 6" xfId="23393"/>
    <cellStyle name="40 % - Markeringsfarve4 7 5" xfId="2056"/>
    <cellStyle name="40 % - Markeringsfarve4 7 5 2" xfId="7044"/>
    <cellStyle name="40 % - Markeringsfarve4 7 5 2 2" xfId="17852"/>
    <cellStyle name="40 % - Markeringsfarve4 7 5 2 3" xfId="29226"/>
    <cellStyle name="40 % - Markeringsfarve4 7 5 3" xfId="12867"/>
    <cellStyle name="40 % - Markeringsfarve4 7 5 4" xfId="24225"/>
    <cellStyle name="40 % - Markeringsfarve4 7 6" xfId="3721"/>
    <cellStyle name="40 % - Markeringsfarve4 7 6 2" xfId="8706"/>
    <cellStyle name="40 % - Markeringsfarve4 7 6 2 2" xfId="19513"/>
    <cellStyle name="40 % - Markeringsfarve4 7 6 2 3" xfId="30887"/>
    <cellStyle name="40 % - Markeringsfarve4 7 6 3" xfId="14528"/>
    <cellStyle name="40 % - Markeringsfarve4 7 6 4" xfId="25886"/>
    <cellStyle name="40 % - Markeringsfarve4 7 7" xfId="5382"/>
    <cellStyle name="40 % - Markeringsfarve4 7 7 2" xfId="16191"/>
    <cellStyle name="40 % - Markeringsfarve4 7 7 3" xfId="27565"/>
    <cellStyle name="40 % - Markeringsfarve4 7 8" xfId="10367"/>
    <cellStyle name="40 % - Markeringsfarve4 7 8 2" xfId="21174"/>
    <cellStyle name="40 % - Markeringsfarve4 7 8 3" xfId="32548"/>
    <cellStyle name="40 % - Markeringsfarve4 7 9" xfId="11201"/>
    <cellStyle name="40 % - Markeringsfarve4 8" xfId="442"/>
    <cellStyle name="40 % - Markeringsfarve4 8 2" xfId="1279"/>
    <cellStyle name="40 % - Markeringsfarve4 8 2 2" xfId="2947"/>
    <cellStyle name="40 % - Markeringsfarve4 8 2 2 2" xfId="7935"/>
    <cellStyle name="40 % - Markeringsfarve4 8 2 2 2 2" xfId="18742"/>
    <cellStyle name="40 % - Markeringsfarve4 8 2 2 2 3" xfId="30116"/>
    <cellStyle name="40 % - Markeringsfarve4 8 2 2 3" xfId="13757"/>
    <cellStyle name="40 % - Markeringsfarve4 8 2 2 4" xfId="25115"/>
    <cellStyle name="40 % - Markeringsfarve4 8 2 3" xfId="4611"/>
    <cellStyle name="40 % - Markeringsfarve4 8 2 3 2" xfId="9596"/>
    <cellStyle name="40 % - Markeringsfarve4 8 2 3 2 2" xfId="20403"/>
    <cellStyle name="40 % - Markeringsfarve4 8 2 3 2 3" xfId="31777"/>
    <cellStyle name="40 % - Markeringsfarve4 8 2 3 3" xfId="15418"/>
    <cellStyle name="40 % - Markeringsfarve4 8 2 3 4" xfId="26776"/>
    <cellStyle name="40 % - Markeringsfarve4 8 2 4" xfId="6273"/>
    <cellStyle name="40 % - Markeringsfarve4 8 2 4 2" xfId="17081"/>
    <cellStyle name="40 % - Markeringsfarve4 8 2 4 3" xfId="28455"/>
    <cellStyle name="40 % - Markeringsfarve4 8 2 5" xfId="12096"/>
    <cellStyle name="40 % - Markeringsfarve4 8 2 6" xfId="23454"/>
    <cellStyle name="40 % - Markeringsfarve4 8 3" xfId="2118"/>
    <cellStyle name="40 % - Markeringsfarve4 8 3 2" xfId="7106"/>
    <cellStyle name="40 % - Markeringsfarve4 8 3 2 2" xfId="17913"/>
    <cellStyle name="40 % - Markeringsfarve4 8 3 2 3" xfId="29287"/>
    <cellStyle name="40 % - Markeringsfarve4 8 3 3" xfId="12928"/>
    <cellStyle name="40 % - Markeringsfarve4 8 3 4" xfId="24286"/>
    <cellStyle name="40 % - Markeringsfarve4 8 4" xfId="3782"/>
    <cellStyle name="40 % - Markeringsfarve4 8 4 2" xfId="8767"/>
    <cellStyle name="40 % - Markeringsfarve4 8 4 2 2" xfId="19574"/>
    <cellStyle name="40 % - Markeringsfarve4 8 4 2 3" xfId="30948"/>
    <cellStyle name="40 % - Markeringsfarve4 8 4 3" xfId="14589"/>
    <cellStyle name="40 % - Markeringsfarve4 8 4 4" xfId="25947"/>
    <cellStyle name="40 % - Markeringsfarve4 8 5" xfId="5444"/>
    <cellStyle name="40 % - Markeringsfarve4 8 5 2" xfId="16252"/>
    <cellStyle name="40 % - Markeringsfarve4 8 5 3" xfId="27626"/>
    <cellStyle name="40 % - Markeringsfarve4 8 6" xfId="10427"/>
    <cellStyle name="40 % - Markeringsfarve4 8 6 2" xfId="21234"/>
    <cellStyle name="40 % - Markeringsfarve4 8 6 3" xfId="32608"/>
    <cellStyle name="40 % - Markeringsfarve4 8 7" xfId="11263"/>
    <cellStyle name="40 % - Markeringsfarve4 8 8" xfId="22069"/>
    <cellStyle name="40 % - Markeringsfarve4 8 9" xfId="22623"/>
    <cellStyle name="40 % - Markeringsfarve4 9" xfId="719"/>
    <cellStyle name="40 % - Markeringsfarve4 9 2" xfId="1553"/>
    <cellStyle name="40 % - Markeringsfarve4 9 2 2" xfId="3221"/>
    <cellStyle name="40 % - Markeringsfarve4 9 2 2 2" xfId="8209"/>
    <cellStyle name="40 % - Markeringsfarve4 9 2 2 2 2" xfId="19016"/>
    <cellStyle name="40 % - Markeringsfarve4 9 2 2 2 3" xfId="30390"/>
    <cellStyle name="40 % - Markeringsfarve4 9 2 2 3" xfId="14031"/>
    <cellStyle name="40 % - Markeringsfarve4 9 2 2 4" xfId="25389"/>
    <cellStyle name="40 % - Markeringsfarve4 9 2 3" xfId="4885"/>
    <cellStyle name="40 % - Markeringsfarve4 9 2 3 2" xfId="9870"/>
    <cellStyle name="40 % - Markeringsfarve4 9 2 3 2 2" xfId="20677"/>
    <cellStyle name="40 % - Markeringsfarve4 9 2 3 2 3" xfId="32051"/>
    <cellStyle name="40 % - Markeringsfarve4 9 2 3 3" xfId="15692"/>
    <cellStyle name="40 % - Markeringsfarve4 9 2 3 4" xfId="27050"/>
    <cellStyle name="40 % - Markeringsfarve4 9 2 4" xfId="6547"/>
    <cellStyle name="40 % - Markeringsfarve4 9 2 4 2" xfId="17355"/>
    <cellStyle name="40 % - Markeringsfarve4 9 2 4 3" xfId="28729"/>
    <cellStyle name="40 % - Markeringsfarve4 9 2 5" xfId="12370"/>
    <cellStyle name="40 % - Markeringsfarve4 9 2 6" xfId="23728"/>
    <cellStyle name="40 % - Markeringsfarve4 9 3" xfId="2390"/>
    <cellStyle name="40 % - Markeringsfarve4 9 3 2" xfId="7378"/>
    <cellStyle name="40 % - Markeringsfarve4 9 3 2 2" xfId="18185"/>
    <cellStyle name="40 % - Markeringsfarve4 9 3 2 3" xfId="29559"/>
    <cellStyle name="40 % - Markeringsfarve4 9 3 3" xfId="13200"/>
    <cellStyle name="40 % - Markeringsfarve4 9 3 4" xfId="24558"/>
    <cellStyle name="40 % - Markeringsfarve4 9 4" xfId="4054"/>
    <cellStyle name="40 % - Markeringsfarve4 9 4 2" xfId="9039"/>
    <cellStyle name="40 % - Markeringsfarve4 9 4 2 2" xfId="19846"/>
    <cellStyle name="40 % - Markeringsfarve4 9 4 2 3" xfId="31220"/>
    <cellStyle name="40 % - Markeringsfarve4 9 4 3" xfId="14861"/>
    <cellStyle name="40 % - Markeringsfarve4 9 4 4" xfId="26219"/>
    <cellStyle name="40 % - Markeringsfarve4 9 5" xfId="5716"/>
    <cellStyle name="40 % - Markeringsfarve4 9 5 2" xfId="16524"/>
    <cellStyle name="40 % - Markeringsfarve4 9 5 3" xfId="27898"/>
    <cellStyle name="40 % - Markeringsfarve4 9 6" xfId="10703"/>
    <cellStyle name="40 % - Markeringsfarve4 9 6 2" xfId="21510"/>
    <cellStyle name="40 % - Markeringsfarve4 9 6 3" xfId="32884"/>
    <cellStyle name="40 % - Markeringsfarve4 9 7" xfId="11538"/>
    <cellStyle name="40 % - Markeringsfarve4 9 8" xfId="22897"/>
    <cellStyle name="40 % - Markeringsfarve5 10" xfId="1002"/>
    <cellStyle name="40 % - Markeringsfarve5 10 2" xfId="2670"/>
    <cellStyle name="40 % - Markeringsfarve5 10 2 2" xfId="7658"/>
    <cellStyle name="40 % - Markeringsfarve5 10 2 2 2" xfId="18465"/>
    <cellStyle name="40 % - Markeringsfarve5 10 2 2 3" xfId="29839"/>
    <cellStyle name="40 % - Markeringsfarve5 10 2 3" xfId="13480"/>
    <cellStyle name="40 % - Markeringsfarve5 10 2 4" xfId="24838"/>
    <cellStyle name="40 % - Markeringsfarve5 10 3" xfId="4334"/>
    <cellStyle name="40 % - Markeringsfarve5 10 3 2" xfId="9319"/>
    <cellStyle name="40 % - Markeringsfarve5 10 3 2 2" xfId="20126"/>
    <cellStyle name="40 % - Markeringsfarve5 10 3 2 3" xfId="31500"/>
    <cellStyle name="40 % - Markeringsfarve5 10 3 3" xfId="15141"/>
    <cellStyle name="40 % - Markeringsfarve5 10 3 4" xfId="26499"/>
    <cellStyle name="40 % - Markeringsfarve5 10 4" xfId="5996"/>
    <cellStyle name="40 % - Markeringsfarve5 10 4 2" xfId="16804"/>
    <cellStyle name="40 % - Markeringsfarve5 10 4 3" xfId="28178"/>
    <cellStyle name="40 % - Markeringsfarve5 10 5" xfId="11819"/>
    <cellStyle name="40 % - Markeringsfarve5 10 6" xfId="23177"/>
    <cellStyle name="40 % - Markeringsfarve5 11" xfId="1837"/>
    <cellStyle name="40 % - Markeringsfarve5 11 2" xfId="6828"/>
    <cellStyle name="40 % - Markeringsfarve5 11 2 2" xfId="17636"/>
    <cellStyle name="40 % - Markeringsfarve5 11 2 3" xfId="29010"/>
    <cellStyle name="40 % - Markeringsfarve5 11 3" xfId="12651"/>
    <cellStyle name="40 % - Markeringsfarve5 11 4" xfId="24009"/>
    <cellStyle name="40 % - Markeringsfarve5 12" xfId="3505"/>
    <cellStyle name="40 % - Markeringsfarve5 12 2" xfId="8490"/>
    <cellStyle name="40 % - Markeringsfarve5 12 2 2" xfId="19297"/>
    <cellStyle name="40 % - Markeringsfarve5 12 2 3" xfId="30671"/>
    <cellStyle name="40 % - Markeringsfarve5 12 3" xfId="14312"/>
    <cellStyle name="40 % - Markeringsfarve5 12 4" xfId="25670"/>
    <cellStyle name="40 % - Markeringsfarve5 13" xfId="5166"/>
    <cellStyle name="40 % - Markeringsfarve5 13 2" xfId="15975"/>
    <cellStyle name="40 % - Markeringsfarve5 13 3" xfId="27349"/>
    <cellStyle name="40 % - Markeringsfarve5 14" xfId="10151"/>
    <cellStyle name="40 % - Markeringsfarve5 14 2" xfId="20958"/>
    <cellStyle name="40 % - Markeringsfarve5 14 3" xfId="32332"/>
    <cellStyle name="40 % - Markeringsfarve5 15" xfId="10985"/>
    <cellStyle name="40 % - Markeringsfarve5 16" xfId="21792"/>
    <cellStyle name="40 % - Markeringsfarve5 17" xfId="22345"/>
    <cellStyle name="40 % - Markeringsfarve5 18" xfId="33165"/>
    <cellStyle name="40 % - Markeringsfarve5 18 2" xfId="34066"/>
    <cellStyle name="40 % - Markeringsfarve5 19" xfId="33440"/>
    <cellStyle name="40 % - Markeringsfarve5 19 2" xfId="34023"/>
    <cellStyle name="40 % - Markeringsfarve5 2" xfId="74"/>
    <cellStyle name="40 % - Markeringsfarve5 2 10" xfId="3525"/>
    <cellStyle name="40 % - Markeringsfarve5 2 10 2" xfId="8510"/>
    <cellStyle name="40 % - Markeringsfarve5 2 10 2 2" xfId="19317"/>
    <cellStyle name="40 % - Markeringsfarve5 2 10 2 3" xfId="30691"/>
    <cellStyle name="40 % - Markeringsfarve5 2 10 3" xfId="14332"/>
    <cellStyle name="40 % - Markeringsfarve5 2 10 4" xfId="25690"/>
    <cellStyle name="40 % - Markeringsfarve5 2 11" xfId="5186"/>
    <cellStyle name="40 % - Markeringsfarve5 2 11 2" xfId="15995"/>
    <cellStyle name="40 % - Markeringsfarve5 2 11 3" xfId="27369"/>
    <cellStyle name="40 % - Markeringsfarve5 2 12" xfId="10170"/>
    <cellStyle name="40 % - Markeringsfarve5 2 12 2" xfId="20977"/>
    <cellStyle name="40 % - Markeringsfarve5 2 12 3" xfId="32351"/>
    <cellStyle name="40 % - Markeringsfarve5 2 13" xfId="11004"/>
    <cellStyle name="40 % - Markeringsfarve5 2 14" xfId="21811"/>
    <cellStyle name="40 % - Markeringsfarve5 2 15" xfId="22364"/>
    <cellStyle name="40 % - Markeringsfarve5 2 16" xfId="33184"/>
    <cellStyle name="40 % - Markeringsfarve5 2 17" xfId="33453"/>
    <cellStyle name="40 % - Markeringsfarve5 2 18" xfId="33724"/>
    <cellStyle name="40 % - Markeringsfarve5 2 2" xfId="142"/>
    <cellStyle name="40 % - Markeringsfarve5 2 2 10" xfId="21865"/>
    <cellStyle name="40 % - Markeringsfarve5 2 2 11" xfId="22418"/>
    <cellStyle name="40 % - Markeringsfarve5 2 2 12" xfId="33238"/>
    <cellStyle name="40 % - Markeringsfarve5 2 2 13" xfId="33513"/>
    <cellStyle name="40 % - Markeringsfarve5 2 2 14" xfId="33784"/>
    <cellStyle name="40 % - Markeringsfarve5 2 2 2" xfId="517"/>
    <cellStyle name="40 % - Markeringsfarve5 2 2 2 2" xfId="1354"/>
    <cellStyle name="40 % - Markeringsfarve5 2 2 2 2 2" xfId="3022"/>
    <cellStyle name="40 % - Markeringsfarve5 2 2 2 2 2 2" xfId="8010"/>
    <cellStyle name="40 % - Markeringsfarve5 2 2 2 2 2 2 2" xfId="18817"/>
    <cellStyle name="40 % - Markeringsfarve5 2 2 2 2 2 2 3" xfId="30191"/>
    <cellStyle name="40 % - Markeringsfarve5 2 2 2 2 2 3" xfId="13832"/>
    <cellStyle name="40 % - Markeringsfarve5 2 2 2 2 2 4" xfId="25190"/>
    <cellStyle name="40 % - Markeringsfarve5 2 2 2 2 3" xfId="4686"/>
    <cellStyle name="40 % - Markeringsfarve5 2 2 2 2 3 2" xfId="9671"/>
    <cellStyle name="40 % - Markeringsfarve5 2 2 2 2 3 2 2" xfId="20478"/>
    <cellStyle name="40 % - Markeringsfarve5 2 2 2 2 3 2 3" xfId="31852"/>
    <cellStyle name="40 % - Markeringsfarve5 2 2 2 2 3 3" xfId="15493"/>
    <cellStyle name="40 % - Markeringsfarve5 2 2 2 2 3 4" xfId="26851"/>
    <cellStyle name="40 % - Markeringsfarve5 2 2 2 2 4" xfId="6348"/>
    <cellStyle name="40 % - Markeringsfarve5 2 2 2 2 4 2" xfId="17156"/>
    <cellStyle name="40 % - Markeringsfarve5 2 2 2 2 4 3" xfId="28530"/>
    <cellStyle name="40 % - Markeringsfarve5 2 2 2 2 5" xfId="12171"/>
    <cellStyle name="40 % - Markeringsfarve5 2 2 2 2 6" xfId="23529"/>
    <cellStyle name="40 % - Markeringsfarve5 2 2 2 3" xfId="2191"/>
    <cellStyle name="40 % - Markeringsfarve5 2 2 2 3 2" xfId="7179"/>
    <cellStyle name="40 % - Markeringsfarve5 2 2 2 3 2 2" xfId="17986"/>
    <cellStyle name="40 % - Markeringsfarve5 2 2 2 3 2 3" xfId="29360"/>
    <cellStyle name="40 % - Markeringsfarve5 2 2 2 3 3" xfId="13001"/>
    <cellStyle name="40 % - Markeringsfarve5 2 2 2 3 4" xfId="24359"/>
    <cellStyle name="40 % - Markeringsfarve5 2 2 2 4" xfId="3855"/>
    <cellStyle name="40 % - Markeringsfarve5 2 2 2 4 2" xfId="8840"/>
    <cellStyle name="40 % - Markeringsfarve5 2 2 2 4 2 2" xfId="19647"/>
    <cellStyle name="40 % - Markeringsfarve5 2 2 2 4 2 3" xfId="31021"/>
    <cellStyle name="40 % - Markeringsfarve5 2 2 2 4 3" xfId="14662"/>
    <cellStyle name="40 % - Markeringsfarve5 2 2 2 4 4" xfId="26020"/>
    <cellStyle name="40 % - Markeringsfarve5 2 2 2 5" xfId="5517"/>
    <cellStyle name="40 % - Markeringsfarve5 2 2 2 5 2" xfId="16325"/>
    <cellStyle name="40 % - Markeringsfarve5 2 2 2 5 3" xfId="27699"/>
    <cellStyle name="40 % - Markeringsfarve5 2 2 2 6" xfId="10504"/>
    <cellStyle name="40 % - Markeringsfarve5 2 2 2 6 2" xfId="21311"/>
    <cellStyle name="40 % - Markeringsfarve5 2 2 2 6 3" xfId="32685"/>
    <cellStyle name="40 % - Markeringsfarve5 2 2 2 7" xfId="11338"/>
    <cellStyle name="40 % - Markeringsfarve5 2 2 2 8" xfId="22144"/>
    <cellStyle name="40 % - Markeringsfarve5 2 2 2 9" xfId="22698"/>
    <cellStyle name="40 % - Markeringsfarve5 2 2 3" xfId="794"/>
    <cellStyle name="40 % - Markeringsfarve5 2 2 3 2" xfId="1628"/>
    <cellStyle name="40 % - Markeringsfarve5 2 2 3 2 2" xfId="3296"/>
    <cellStyle name="40 % - Markeringsfarve5 2 2 3 2 2 2" xfId="8284"/>
    <cellStyle name="40 % - Markeringsfarve5 2 2 3 2 2 2 2" xfId="19091"/>
    <cellStyle name="40 % - Markeringsfarve5 2 2 3 2 2 2 3" xfId="30465"/>
    <cellStyle name="40 % - Markeringsfarve5 2 2 3 2 2 3" xfId="14106"/>
    <cellStyle name="40 % - Markeringsfarve5 2 2 3 2 2 4" xfId="25464"/>
    <cellStyle name="40 % - Markeringsfarve5 2 2 3 2 3" xfId="4960"/>
    <cellStyle name="40 % - Markeringsfarve5 2 2 3 2 3 2" xfId="9945"/>
    <cellStyle name="40 % - Markeringsfarve5 2 2 3 2 3 2 2" xfId="20752"/>
    <cellStyle name="40 % - Markeringsfarve5 2 2 3 2 3 2 3" xfId="32126"/>
    <cellStyle name="40 % - Markeringsfarve5 2 2 3 2 3 3" xfId="15767"/>
    <cellStyle name="40 % - Markeringsfarve5 2 2 3 2 3 4" xfId="27125"/>
    <cellStyle name="40 % - Markeringsfarve5 2 2 3 2 4" xfId="6622"/>
    <cellStyle name="40 % - Markeringsfarve5 2 2 3 2 4 2" xfId="17430"/>
    <cellStyle name="40 % - Markeringsfarve5 2 2 3 2 4 3" xfId="28804"/>
    <cellStyle name="40 % - Markeringsfarve5 2 2 3 2 5" xfId="12445"/>
    <cellStyle name="40 % - Markeringsfarve5 2 2 3 2 6" xfId="23803"/>
    <cellStyle name="40 % - Markeringsfarve5 2 2 3 3" xfId="2465"/>
    <cellStyle name="40 % - Markeringsfarve5 2 2 3 3 2" xfId="7453"/>
    <cellStyle name="40 % - Markeringsfarve5 2 2 3 3 2 2" xfId="18260"/>
    <cellStyle name="40 % - Markeringsfarve5 2 2 3 3 2 3" xfId="29634"/>
    <cellStyle name="40 % - Markeringsfarve5 2 2 3 3 3" xfId="13275"/>
    <cellStyle name="40 % - Markeringsfarve5 2 2 3 3 4" xfId="24633"/>
    <cellStyle name="40 % - Markeringsfarve5 2 2 3 4" xfId="4129"/>
    <cellStyle name="40 % - Markeringsfarve5 2 2 3 4 2" xfId="9114"/>
    <cellStyle name="40 % - Markeringsfarve5 2 2 3 4 2 2" xfId="19921"/>
    <cellStyle name="40 % - Markeringsfarve5 2 2 3 4 2 3" xfId="31295"/>
    <cellStyle name="40 % - Markeringsfarve5 2 2 3 4 3" xfId="14936"/>
    <cellStyle name="40 % - Markeringsfarve5 2 2 3 4 4" xfId="26294"/>
    <cellStyle name="40 % - Markeringsfarve5 2 2 3 5" xfId="5791"/>
    <cellStyle name="40 % - Markeringsfarve5 2 2 3 5 2" xfId="16599"/>
    <cellStyle name="40 % - Markeringsfarve5 2 2 3 5 3" xfId="27973"/>
    <cellStyle name="40 % - Markeringsfarve5 2 2 3 6" xfId="10778"/>
    <cellStyle name="40 % - Markeringsfarve5 2 2 3 6 2" xfId="21585"/>
    <cellStyle name="40 % - Markeringsfarve5 2 2 3 6 3" xfId="32959"/>
    <cellStyle name="40 % - Markeringsfarve5 2 2 3 7" xfId="11613"/>
    <cellStyle name="40 % - Markeringsfarve5 2 2 3 8" xfId="22972"/>
    <cellStyle name="40 % - Markeringsfarve5 2 2 4" xfId="1075"/>
    <cellStyle name="40 % - Markeringsfarve5 2 2 4 2" xfId="2743"/>
    <cellStyle name="40 % - Markeringsfarve5 2 2 4 2 2" xfId="7731"/>
    <cellStyle name="40 % - Markeringsfarve5 2 2 4 2 2 2" xfId="18538"/>
    <cellStyle name="40 % - Markeringsfarve5 2 2 4 2 2 3" xfId="29912"/>
    <cellStyle name="40 % - Markeringsfarve5 2 2 4 2 3" xfId="13553"/>
    <cellStyle name="40 % - Markeringsfarve5 2 2 4 2 4" xfId="24911"/>
    <cellStyle name="40 % - Markeringsfarve5 2 2 4 3" xfId="4407"/>
    <cellStyle name="40 % - Markeringsfarve5 2 2 4 3 2" xfId="9392"/>
    <cellStyle name="40 % - Markeringsfarve5 2 2 4 3 2 2" xfId="20199"/>
    <cellStyle name="40 % - Markeringsfarve5 2 2 4 3 2 3" xfId="31573"/>
    <cellStyle name="40 % - Markeringsfarve5 2 2 4 3 3" xfId="15214"/>
    <cellStyle name="40 % - Markeringsfarve5 2 2 4 3 4" xfId="26572"/>
    <cellStyle name="40 % - Markeringsfarve5 2 2 4 4" xfId="6069"/>
    <cellStyle name="40 % - Markeringsfarve5 2 2 4 4 2" xfId="16877"/>
    <cellStyle name="40 % - Markeringsfarve5 2 2 4 4 3" xfId="28251"/>
    <cellStyle name="40 % - Markeringsfarve5 2 2 4 5" xfId="11892"/>
    <cellStyle name="40 % - Markeringsfarve5 2 2 4 6" xfId="23250"/>
    <cellStyle name="40 % - Markeringsfarve5 2 2 5" xfId="1913"/>
    <cellStyle name="40 % - Markeringsfarve5 2 2 5 2" xfId="6901"/>
    <cellStyle name="40 % - Markeringsfarve5 2 2 5 2 2" xfId="17709"/>
    <cellStyle name="40 % - Markeringsfarve5 2 2 5 2 3" xfId="29083"/>
    <cellStyle name="40 % - Markeringsfarve5 2 2 5 3" xfId="12724"/>
    <cellStyle name="40 % - Markeringsfarve5 2 2 5 4" xfId="24082"/>
    <cellStyle name="40 % - Markeringsfarve5 2 2 6" xfId="3578"/>
    <cellStyle name="40 % - Markeringsfarve5 2 2 6 2" xfId="8563"/>
    <cellStyle name="40 % - Markeringsfarve5 2 2 6 2 2" xfId="19370"/>
    <cellStyle name="40 % - Markeringsfarve5 2 2 6 2 3" xfId="30744"/>
    <cellStyle name="40 % - Markeringsfarve5 2 2 6 3" xfId="14385"/>
    <cellStyle name="40 % - Markeringsfarve5 2 2 6 4" xfId="25743"/>
    <cellStyle name="40 % - Markeringsfarve5 2 2 7" xfId="5239"/>
    <cellStyle name="40 % - Markeringsfarve5 2 2 7 2" xfId="16048"/>
    <cellStyle name="40 % - Markeringsfarve5 2 2 7 3" xfId="27422"/>
    <cellStyle name="40 % - Markeringsfarve5 2 2 8" xfId="10224"/>
    <cellStyle name="40 % - Markeringsfarve5 2 2 8 2" xfId="21031"/>
    <cellStyle name="40 % - Markeringsfarve5 2 2 8 3" xfId="32405"/>
    <cellStyle name="40 % - Markeringsfarve5 2 2 9" xfId="11058"/>
    <cellStyle name="40 % - Markeringsfarve5 2 3" xfId="197"/>
    <cellStyle name="40 % - Markeringsfarve5 2 3 10" xfId="21919"/>
    <cellStyle name="40 % - Markeringsfarve5 2 3 11" xfId="22472"/>
    <cellStyle name="40 % - Markeringsfarve5 2 3 12" xfId="33292"/>
    <cellStyle name="40 % - Markeringsfarve5 2 3 13" xfId="33567"/>
    <cellStyle name="40 % - Markeringsfarve5 2 3 14" xfId="33838"/>
    <cellStyle name="40 % - Markeringsfarve5 2 3 2" xfId="571"/>
    <cellStyle name="40 % - Markeringsfarve5 2 3 2 2" xfId="1408"/>
    <cellStyle name="40 % - Markeringsfarve5 2 3 2 2 2" xfId="3076"/>
    <cellStyle name="40 % - Markeringsfarve5 2 3 2 2 2 2" xfId="8064"/>
    <cellStyle name="40 % - Markeringsfarve5 2 3 2 2 2 2 2" xfId="18871"/>
    <cellStyle name="40 % - Markeringsfarve5 2 3 2 2 2 2 3" xfId="30245"/>
    <cellStyle name="40 % - Markeringsfarve5 2 3 2 2 2 3" xfId="13886"/>
    <cellStyle name="40 % - Markeringsfarve5 2 3 2 2 2 4" xfId="25244"/>
    <cellStyle name="40 % - Markeringsfarve5 2 3 2 2 3" xfId="4740"/>
    <cellStyle name="40 % - Markeringsfarve5 2 3 2 2 3 2" xfId="9725"/>
    <cellStyle name="40 % - Markeringsfarve5 2 3 2 2 3 2 2" xfId="20532"/>
    <cellStyle name="40 % - Markeringsfarve5 2 3 2 2 3 2 3" xfId="31906"/>
    <cellStyle name="40 % - Markeringsfarve5 2 3 2 2 3 3" xfId="15547"/>
    <cellStyle name="40 % - Markeringsfarve5 2 3 2 2 3 4" xfId="26905"/>
    <cellStyle name="40 % - Markeringsfarve5 2 3 2 2 4" xfId="6402"/>
    <cellStyle name="40 % - Markeringsfarve5 2 3 2 2 4 2" xfId="17210"/>
    <cellStyle name="40 % - Markeringsfarve5 2 3 2 2 4 3" xfId="28584"/>
    <cellStyle name="40 % - Markeringsfarve5 2 3 2 2 5" xfId="12225"/>
    <cellStyle name="40 % - Markeringsfarve5 2 3 2 2 6" xfId="23583"/>
    <cellStyle name="40 % - Markeringsfarve5 2 3 2 3" xfId="2245"/>
    <cellStyle name="40 % - Markeringsfarve5 2 3 2 3 2" xfId="7233"/>
    <cellStyle name="40 % - Markeringsfarve5 2 3 2 3 2 2" xfId="18040"/>
    <cellStyle name="40 % - Markeringsfarve5 2 3 2 3 2 3" xfId="29414"/>
    <cellStyle name="40 % - Markeringsfarve5 2 3 2 3 3" xfId="13055"/>
    <cellStyle name="40 % - Markeringsfarve5 2 3 2 3 4" xfId="24413"/>
    <cellStyle name="40 % - Markeringsfarve5 2 3 2 4" xfId="3909"/>
    <cellStyle name="40 % - Markeringsfarve5 2 3 2 4 2" xfId="8894"/>
    <cellStyle name="40 % - Markeringsfarve5 2 3 2 4 2 2" xfId="19701"/>
    <cellStyle name="40 % - Markeringsfarve5 2 3 2 4 2 3" xfId="31075"/>
    <cellStyle name="40 % - Markeringsfarve5 2 3 2 4 3" xfId="14716"/>
    <cellStyle name="40 % - Markeringsfarve5 2 3 2 4 4" xfId="26074"/>
    <cellStyle name="40 % - Markeringsfarve5 2 3 2 5" xfId="5571"/>
    <cellStyle name="40 % - Markeringsfarve5 2 3 2 5 2" xfId="16379"/>
    <cellStyle name="40 % - Markeringsfarve5 2 3 2 5 3" xfId="27753"/>
    <cellStyle name="40 % - Markeringsfarve5 2 3 2 6" xfId="10558"/>
    <cellStyle name="40 % - Markeringsfarve5 2 3 2 6 2" xfId="21365"/>
    <cellStyle name="40 % - Markeringsfarve5 2 3 2 6 3" xfId="32739"/>
    <cellStyle name="40 % - Markeringsfarve5 2 3 2 7" xfId="11392"/>
    <cellStyle name="40 % - Markeringsfarve5 2 3 2 8" xfId="22198"/>
    <cellStyle name="40 % - Markeringsfarve5 2 3 2 9" xfId="22752"/>
    <cellStyle name="40 % - Markeringsfarve5 2 3 3" xfId="848"/>
    <cellStyle name="40 % - Markeringsfarve5 2 3 3 2" xfId="1682"/>
    <cellStyle name="40 % - Markeringsfarve5 2 3 3 2 2" xfId="3350"/>
    <cellStyle name="40 % - Markeringsfarve5 2 3 3 2 2 2" xfId="8338"/>
    <cellStyle name="40 % - Markeringsfarve5 2 3 3 2 2 2 2" xfId="19145"/>
    <cellStyle name="40 % - Markeringsfarve5 2 3 3 2 2 2 3" xfId="30519"/>
    <cellStyle name="40 % - Markeringsfarve5 2 3 3 2 2 3" xfId="14160"/>
    <cellStyle name="40 % - Markeringsfarve5 2 3 3 2 2 4" xfId="25518"/>
    <cellStyle name="40 % - Markeringsfarve5 2 3 3 2 3" xfId="5014"/>
    <cellStyle name="40 % - Markeringsfarve5 2 3 3 2 3 2" xfId="9999"/>
    <cellStyle name="40 % - Markeringsfarve5 2 3 3 2 3 2 2" xfId="20806"/>
    <cellStyle name="40 % - Markeringsfarve5 2 3 3 2 3 2 3" xfId="32180"/>
    <cellStyle name="40 % - Markeringsfarve5 2 3 3 2 3 3" xfId="15821"/>
    <cellStyle name="40 % - Markeringsfarve5 2 3 3 2 3 4" xfId="27179"/>
    <cellStyle name="40 % - Markeringsfarve5 2 3 3 2 4" xfId="6676"/>
    <cellStyle name="40 % - Markeringsfarve5 2 3 3 2 4 2" xfId="17484"/>
    <cellStyle name="40 % - Markeringsfarve5 2 3 3 2 4 3" xfId="28858"/>
    <cellStyle name="40 % - Markeringsfarve5 2 3 3 2 5" xfId="12499"/>
    <cellStyle name="40 % - Markeringsfarve5 2 3 3 2 6" xfId="23857"/>
    <cellStyle name="40 % - Markeringsfarve5 2 3 3 3" xfId="2519"/>
    <cellStyle name="40 % - Markeringsfarve5 2 3 3 3 2" xfId="7507"/>
    <cellStyle name="40 % - Markeringsfarve5 2 3 3 3 2 2" xfId="18314"/>
    <cellStyle name="40 % - Markeringsfarve5 2 3 3 3 2 3" xfId="29688"/>
    <cellStyle name="40 % - Markeringsfarve5 2 3 3 3 3" xfId="13329"/>
    <cellStyle name="40 % - Markeringsfarve5 2 3 3 3 4" xfId="24687"/>
    <cellStyle name="40 % - Markeringsfarve5 2 3 3 4" xfId="4183"/>
    <cellStyle name="40 % - Markeringsfarve5 2 3 3 4 2" xfId="9168"/>
    <cellStyle name="40 % - Markeringsfarve5 2 3 3 4 2 2" xfId="19975"/>
    <cellStyle name="40 % - Markeringsfarve5 2 3 3 4 2 3" xfId="31349"/>
    <cellStyle name="40 % - Markeringsfarve5 2 3 3 4 3" xfId="14990"/>
    <cellStyle name="40 % - Markeringsfarve5 2 3 3 4 4" xfId="26348"/>
    <cellStyle name="40 % - Markeringsfarve5 2 3 3 5" xfId="5845"/>
    <cellStyle name="40 % - Markeringsfarve5 2 3 3 5 2" xfId="16653"/>
    <cellStyle name="40 % - Markeringsfarve5 2 3 3 5 3" xfId="28027"/>
    <cellStyle name="40 % - Markeringsfarve5 2 3 3 6" xfId="10832"/>
    <cellStyle name="40 % - Markeringsfarve5 2 3 3 6 2" xfId="21639"/>
    <cellStyle name="40 % - Markeringsfarve5 2 3 3 6 3" xfId="33013"/>
    <cellStyle name="40 % - Markeringsfarve5 2 3 3 7" xfId="11667"/>
    <cellStyle name="40 % - Markeringsfarve5 2 3 3 8" xfId="23026"/>
    <cellStyle name="40 % - Markeringsfarve5 2 3 4" xfId="1129"/>
    <cellStyle name="40 % - Markeringsfarve5 2 3 4 2" xfId="2797"/>
    <cellStyle name="40 % - Markeringsfarve5 2 3 4 2 2" xfId="7785"/>
    <cellStyle name="40 % - Markeringsfarve5 2 3 4 2 2 2" xfId="18592"/>
    <cellStyle name="40 % - Markeringsfarve5 2 3 4 2 2 3" xfId="29966"/>
    <cellStyle name="40 % - Markeringsfarve5 2 3 4 2 3" xfId="13607"/>
    <cellStyle name="40 % - Markeringsfarve5 2 3 4 2 4" xfId="24965"/>
    <cellStyle name="40 % - Markeringsfarve5 2 3 4 3" xfId="4461"/>
    <cellStyle name="40 % - Markeringsfarve5 2 3 4 3 2" xfId="9446"/>
    <cellStyle name="40 % - Markeringsfarve5 2 3 4 3 2 2" xfId="20253"/>
    <cellStyle name="40 % - Markeringsfarve5 2 3 4 3 2 3" xfId="31627"/>
    <cellStyle name="40 % - Markeringsfarve5 2 3 4 3 3" xfId="15268"/>
    <cellStyle name="40 % - Markeringsfarve5 2 3 4 3 4" xfId="26626"/>
    <cellStyle name="40 % - Markeringsfarve5 2 3 4 4" xfId="6123"/>
    <cellStyle name="40 % - Markeringsfarve5 2 3 4 4 2" xfId="16931"/>
    <cellStyle name="40 % - Markeringsfarve5 2 3 4 4 3" xfId="28305"/>
    <cellStyle name="40 % - Markeringsfarve5 2 3 4 5" xfId="11946"/>
    <cellStyle name="40 % - Markeringsfarve5 2 3 4 6" xfId="23304"/>
    <cellStyle name="40 % - Markeringsfarve5 2 3 5" xfId="1967"/>
    <cellStyle name="40 % - Markeringsfarve5 2 3 5 2" xfId="6955"/>
    <cellStyle name="40 % - Markeringsfarve5 2 3 5 2 2" xfId="17763"/>
    <cellStyle name="40 % - Markeringsfarve5 2 3 5 2 3" xfId="29137"/>
    <cellStyle name="40 % - Markeringsfarve5 2 3 5 3" xfId="12778"/>
    <cellStyle name="40 % - Markeringsfarve5 2 3 5 4" xfId="24136"/>
    <cellStyle name="40 % - Markeringsfarve5 2 3 6" xfId="3632"/>
    <cellStyle name="40 % - Markeringsfarve5 2 3 6 2" xfId="8617"/>
    <cellStyle name="40 % - Markeringsfarve5 2 3 6 2 2" xfId="19424"/>
    <cellStyle name="40 % - Markeringsfarve5 2 3 6 2 3" xfId="30798"/>
    <cellStyle name="40 % - Markeringsfarve5 2 3 6 3" xfId="14439"/>
    <cellStyle name="40 % - Markeringsfarve5 2 3 6 4" xfId="25797"/>
    <cellStyle name="40 % - Markeringsfarve5 2 3 7" xfId="5293"/>
    <cellStyle name="40 % - Markeringsfarve5 2 3 7 2" xfId="16102"/>
    <cellStyle name="40 % - Markeringsfarve5 2 3 7 3" xfId="27476"/>
    <cellStyle name="40 % - Markeringsfarve5 2 3 8" xfId="10278"/>
    <cellStyle name="40 % - Markeringsfarve5 2 3 8 2" xfId="21085"/>
    <cellStyle name="40 % - Markeringsfarve5 2 3 8 3" xfId="32459"/>
    <cellStyle name="40 % - Markeringsfarve5 2 3 9" xfId="11112"/>
    <cellStyle name="40 % - Markeringsfarve5 2 4" xfId="252"/>
    <cellStyle name="40 % - Markeringsfarve5 2 4 10" xfId="21974"/>
    <cellStyle name="40 % - Markeringsfarve5 2 4 11" xfId="22527"/>
    <cellStyle name="40 % - Markeringsfarve5 2 4 12" xfId="33347"/>
    <cellStyle name="40 % - Markeringsfarve5 2 4 13" xfId="33622"/>
    <cellStyle name="40 % - Markeringsfarve5 2 4 14" xfId="33893"/>
    <cellStyle name="40 % - Markeringsfarve5 2 4 2" xfId="626"/>
    <cellStyle name="40 % - Markeringsfarve5 2 4 2 2" xfId="1463"/>
    <cellStyle name="40 % - Markeringsfarve5 2 4 2 2 2" xfId="3131"/>
    <cellStyle name="40 % - Markeringsfarve5 2 4 2 2 2 2" xfId="8119"/>
    <cellStyle name="40 % - Markeringsfarve5 2 4 2 2 2 2 2" xfId="18926"/>
    <cellStyle name="40 % - Markeringsfarve5 2 4 2 2 2 2 3" xfId="30300"/>
    <cellStyle name="40 % - Markeringsfarve5 2 4 2 2 2 3" xfId="13941"/>
    <cellStyle name="40 % - Markeringsfarve5 2 4 2 2 2 4" xfId="25299"/>
    <cellStyle name="40 % - Markeringsfarve5 2 4 2 2 3" xfId="4795"/>
    <cellStyle name="40 % - Markeringsfarve5 2 4 2 2 3 2" xfId="9780"/>
    <cellStyle name="40 % - Markeringsfarve5 2 4 2 2 3 2 2" xfId="20587"/>
    <cellStyle name="40 % - Markeringsfarve5 2 4 2 2 3 2 3" xfId="31961"/>
    <cellStyle name="40 % - Markeringsfarve5 2 4 2 2 3 3" xfId="15602"/>
    <cellStyle name="40 % - Markeringsfarve5 2 4 2 2 3 4" xfId="26960"/>
    <cellStyle name="40 % - Markeringsfarve5 2 4 2 2 4" xfId="6457"/>
    <cellStyle name="40 % - Markeringsfarve5 2 4 2 2 4 2" xfId="17265"/>
    <cellStyle name="40 % - Markeringsfarve5 2 4 2 2 4 3" xfId="28639"/>
    <cellStyle name="40 % - Markeringsfarve5 2 4 2 2 5" xfId="12280"/>
    <cellStyle name="40 % - Markeringsfarve5 2 4 2 2 6" xfId="23638"/>
    <cellStyle name="40 % - Markeringsfarve5 2 4 2 3" xfId="2300"/>
    <cellStyle name="40 % - Markeringsfarve5 2 4 2 3 2" xfId="7288"/>
    <cellStyle name="40 % - Markeringsfarve5 2 4 2 3 2 2" xfId="18095"/>
    <cellStyle name="40 % - Markeringsfarve5 2 4 2 3 2 3" xfId="29469"/>
    <cellStyle name="40 % - Markeringsfarve5 2 4 2 3 3" xfId="13110"/>
    <cellStyle name="40 % - Markeringsfarve5 2 4 2 3 4" xfId="24468"/>
    <cellStyle name="40 % - Markeringsfarve5 2 4 2 4" xfId="3964"/>
    <cellStyle name="40 % - Markeringsfarve5 2 4 2 4 2" xfId="8949"/>
    <cellStyle name="40 % - Markeringsfarve5 2 4 2 4 2 2" xfId="19756"/>
    <cellStyle name="40 % - Markeringsfarve5 2 4 2 4 2 3" xfId="31130"/>
    <cellStyle name="40 % - Markeringsfarve5 2 4 2 4 3" xfId="14771"/>
    <cellStyle name="40 % - Markeringsfarve5 2 4 2 4 4" xfId="26129"/>
    <cellStyle name="40 % - Markeringsfarve5 2 4 2 5" xfId="5626"/>
    <cellStyle name="40 % - Markeringsfarve5 2 4 2 5 2" xfId="16434"/>
    <cellStyle name="40 % - Markeringsfarve5 2 4 2 5 3" xfId="27808"/>
    <cellStyle name="40 % - Markeringsfarve5 2 4 2 6" xfId="10613"/>
    <cellStyle name="40 % - Markeringsfarve5 2 4 2 6 2" xfId="21420"/>
    <cellStyle name="40 % - Markeringsfarve5 2 4 2 6 3" xfId="32794"/>
    <cellStyle name="40 % - Markeringsfarve5 2 4 2 7" xfId="11447"/>
    <cellStyle name="40 % - Markeringsfarve5 2 4 2 8" xfId="22253"/>
    <cellStyle name="40 % - Markeringsfarve5 2 4 2 9" xfId="22807"/>
    <cellStyle name="40 % - Markeringsfarve5 2 4 3" xfId="903"/>
    <cellStyle name="40 % - Markeringsfarve5 2 4 3 2" xfId="1737"/>
    <cellStyle name="40 % - Markeringsfarve5 2 4 3 2 2" xfId="3405"/>
    <cellStyle name="40 % - Markeringsfarve5 2 4 3 2 2 2" xfId="8393"/>
    <cellStyle name="40 % - Markeringsfarve5 2 4 3 2 2 2 2" xfId="19200"/>
    <cellStyle name="40 % - Markeringsfarve5 2 4 3 2 2 2 3" xfId="30574"/>
    <cellStyle name="40 % - Markeringsfarve5 2 4 3 2 2 3" xfId="14215"/>
    <cellStyle name="40 % - Markeringsfarve5 2 4 3 2 2 4" xfId="25573"/>
    <cellStyle name="40 % - Markeringsfarve5 2 4 3 2 3" xfId="5069"/>
    <cellStyle name="40 % - Markeringsfarve5 2 4 3 2 3 2" xfId="10054"/>
    <cellStyle name="40 % - Markeringsfarve5 2 4 3 2 3 2 2" xfId="20861"/>
    <cellStyle name="40 % - Markeringsfarve5 2 4 3 2 3 2 3" xfId="32235"/>
    <cellStyle name="40 % - Markeringsfarve5 2 4 3 2 3 3" xfId="15876"/>
    <cellStyle name="40 % - Markeringsfarve5 2 4 3 2 3 4" xfId="27234"/>
    <cellStyle name="40 % - Markeringsfarve5 2 4 3 2 4" xfId="6731"/>
    <cellStyle name="40 % - Markeringsfarve5 2 4 3 2 4 2" xfId="17539"/>
    <cellStyle name="40 % - Markeringsfarve5 2 4 3 2 4 3" xfId="28913"/>
    <cellStyle name="40 % - Markeringsfarve5 2 4 3 2 5" xfId="12554"/>
    <cellStyle name="40 % - Markeringsfarve5 2 4 3 2 6" xfId="23912"/>
    <cellStyle name="40 % - Markeringsfarve5 2 4 3 3" xfId="2574"/>
    <cellStyle name="40 % - Markeringsfarve5 2 4 3 3 2" xfId="7562"/>
    <cellStyle name="40 % - Markeringsfarve5 2 4 3 3 2 2" xfId="18369"/>
    <cellStyle name="40 % - Markeringsfarve5 2 4 3 3 2 3" xfId="29743"/>
    <cellStyle name="40 % - Markeringsfarve5 2 4 3 3 3" xfId="13384"/>
    <cellStyle name="40 % - Markeringsfarve5 2 4 3 3 4" xfId="24742"/>
    <cellStyle name="40 % - Markeringsfarve5 2 4 3 4" xfId="4238"/>
    <cellStyle name="40 % - Markeringsfarve5 2 4 3 4 2" xfId="9223"/>
    <cellStyle name="40 % - Markeringsfarve5 2 4 3 4 2 2" xfId="20030"/>
    <cellStyle name="40 % - Markeringsfarve5 2 4 3 4 2 3" xfId="31404"/>
    <cellStyle name="40 % - Markeringsfarve5 2 4 3 4 3" xfId="15045"/>
    <cellStyle name="40 % - Markeringsfarve5 2 4 3 4 4" xfId="26403"/>
    <cellStyle name="40 % - Markeringsfarve5 2 4 3 5" xfId="5900"/>
    <cellStyle name="40 % - Markeringsfarve5 2 4 3 5 2" xfId="16708"/>
    <cellStyle name="40 % - Markeringsfarve5 2 4 3 5 3" xfId="28082"/>
    <cellStyle name="40 % - Markeringsfarve5 2 4 3 6" xfId="10887"/>
    <cellStyle name="40 % - Markeringsfarve5 2 4 3 6 2" xfId="21694"/>
    <cellStyle name="40 % - Markeringsfarve5 2 4 3 6 3" xfId="33068"/>
    <cellStyle name="40 % - Markeringsfarve5 2 4 3 7" xfId="11722"/>
    <cellStyle name="40 % - Markeringsfarve5 2 4 3 8" xfId="23081"/>
    <cellStyle name="40 % - Markeringsfarve5 2 4 4" xfId="1184"/>
    <cellStyle name="40 % - Markeringsfarve5 2 4 4 2" xfId="2852"/>
    <cellStyle name="40 % - Markeringsfarve5 2 4 4 2 2" xfId="7840"/>
    <cellStyle name="40 % - Markeringsfarve5 2 4 4 2 2 2" xfId="18647"/>
    <cellStyle name="40 % - Markeringsfarve5 2 4 4 2 2 3" xfId="30021"/>
    <cellStyle name="40 % - Markeringsfarve5 2 4 4 2 3" xfId="13662"/>
    <cellStyle name="40 % - Markeringsfarve5 2 4 4 2 4" xfId="25020"/>
    <cellStyle name="40 % - Markeringsfarve5 2 4 4 3" xfId="4516"/>
    <cellStyle name="40 % - Markeringsfarve5 2 4 4 3 2" xfId="9501"/>
    <cellStyle name="40 % - Markeringsfarve5 2 4 4 3 2 2" xfId="20308"/>
    <cellStyle name="40 % - Markeringsfarve5 2 4 4 3 2 3" xfId="31682"/>
    <cellStyle name="40 % - Markeringsfarve5 2 4 4 3 3" xfId="15323"/>
    <cellStyle name="40 % - Markeringsfarve5 2 4 4 3 4" xfId="26681"/>
    <cellStyle name="40 % - Markeringsfarve5 2 4 4 4" xfId="6178"/>
    <cellStyle name="40 % - Markeringsfarve5 2 4 4 4 2" xfId="16986"/>
    <cellStyle name="40 % - Markeringsfarve5 2 4 4 4 3" xfId="28360"/>
    <cellStyle name="40 % - Markeringsfarve5 2 4 4 5" xfId="12001"/>
    <cellStyle name="40 % - Markeringsfarve5 2 4 4 6" xfId="23359"/>
    <cellStyle name="40 % - Markeringsfarve5 2 4 5" xfId="2022"/>
    <cellStyle name="40 % - Markeringsfarve5 2 4 5 2" xfId="7010"/>
    <cellStyle name="40 % - Markeringsfarve5 2 4 5 2 2" xfId="17818"/>
    <cellStyle name="40 % - Markeringsfarve5 2 4 5 2 3" xfId="29192"/>
    <cellStyle name="40 % - Markeringsfarve5 2 4 5 3" xfId="12833"/>
    <cellStyle name="40 % - Markeringsfarve5 2 4 5 4" xfId="24191"/>
    <cellStyle name="40 % - Markeringsfarve5 2 4 6" xfId="3687"/>
    <cellStyle name="40 % - Markeringsfarve5 2 4 6 2" xfId="8672"/>
    <cellStyle name="40 % - Markeringsfarve5 2 4 6 2 2" xfId="19479"/>
    <cellStyle name="40 % - Markeringsfarve5 2 4 6 2 3" xfId="30853"/>
    <cellStyle name="40 % - Markeringsfarve5 2 4 6 3" xfId="14494"/>
    <cellStyle name="40 % - Markeringsfarve5 2 4 6 4" xfId="25852"/>
    <cellStyle name="40 % - Markeringsfarve5 2 4 7" xfId="5348"/>
    <cellStyle name="40 % - Markeringsfarve5 2 4 7 2" xfId="16157"/>
    <cellStyle name="40 % - Markeringsfarve5 2 4 7 3" xfId="27531"/>
    <cellStyle name="40 % - Markeringsfarve5 2 4 8" xfId="10333"/>
    <cellStyle name="40 % - Markeringsfarve5 2 4 8 2" xfId="21140"/>
    <cellStyle name="40 % - Markeringsfarve5 2 4 8 3" xfId="32514"/>
    <cellStyle name="40 % - Markeringsfarve5 2 4 9" xfId="11167"/>
    <cellStyle name="40 % - Markeringsfarve5 2 5" xfId="308"/>
    <cellStyle name="40 % - Markeringsfarve5 2 5 10" xfId="22030"/>
    <cellStyle name="40 % - Markeringsfarve5 2 5 11" xfId="22583"/>
    <cellStyle name="40 % - Markeringsfarve5 2 5 12" xfId="33403"/>
    <cellStyle name="40 % - Markeringsfarve5 2 5 13" xfId="33678"/>
    <cellStyle name="40 % - Markeringsfarve5 2 5 14" xfId="33949"/>
    <cellStyle name="40 % - Markeringsfarve5 2 5 2" xfId="682"/>
    <cellStyle name="40 % - Markeringsfarve5 2 5 2 2" xfId="1519"/>
    <cellStyle name="40 % - Markeringsfarve5 2 5 2 2 2" xfId="3187"/>
    <cellStyle name="40 % - Markeringsfarve5 2 5 2 2 2 2" xfId="8175"/>
    <cellStyle name="40 % - Markeringsfarve5 2 5 2 2 2 2 2" xfId="18982"/>
    <cellStyle name="40 % - Markeringsfarve5 2 5 2 2 2 2 3" xfId="30356"/>
    <cellStyle name="40 % - Markeringsfarve5 2 5 2 2 2 3" xfId="13997"/>
    <cellStyle name="40 % - Markeringsfarve5 2 5 2 2 2 4" xfId="25355"/>
    <cellStyle name="40 % - Markeringsfarve5 2 5 2 2 3" xfId="4851"/>
    <cellStyle name="40 % - Markeringsfarve5 2 5 2 2 3 2" xfId="9836"/>
    <cellStyle name="40 % - Markeringsfarve5 2 5 2 2 3 2 2" xfId="20643"/>
    <cellStyle name="40 % - Markeringsfarve5 2 5 2 2 3 2 3" xfId="32017"/>
    <cellStyle name="40 % - Markeringsfarve5 2 5 2 2 3 3" xfId="15658"/>
    <cellStyle name="40 % - Markeringsfarve5 2 5 2 2 3 4" xfId="27016"/>
    <cellStyle name="40 % - Markeringsfarve5 2 5 2 2 4" xfId="6513"/>
    <cellStyle name="40 % - Markeringsfarve5 2 5 2 2 4 2" xfId="17321"/>
    <cellStyle name="40 % - Markeringsfarve5 2 5 2 2 4 3" xfId="28695"/>
    <cellStyle name="40 % - Markeringsfarve5 2 5 2 2 5" xfId="12336"/>
    <cellStyle name="40 % - Markeringsfarve5 2 5 2 2 6" xfId="23694"/>
    <cellStyle name="40 % - Markeringsfarve5 2 5 2 3" xfId="2356"/>
    <cellStyle name="40 % - Markeringsfarve5 2 5 2 3 2" xfId="7344"/>
    <cellStyle name="40 % - Markeringsfarve5 2 5 2 3 2 2" xfId="18151"/>
    <cellStyle name="40 % - Markeringsfarve5 2 5 2 3 2 3" xfId="29525"/>
    <cellStyle name="40 % - Markeringsfarve5 2 5 2 3 3" xfId="13166"/>
    <cellStyle name="40 % - Markeringsfarve5 2 5 2 3 4" xfId="24524"/>
    <cellStyle name="40 % - Markeringsfarve5 2 5 2 4" xfId="4020"/>
    <cellStyle name="40 % - Markeringsfarve5 2 5 2 4 2" xfId="9005"/>
    <cellStyle name="40 % - Markeringsfarve5 2 5 2 4 2 2" xfId="19812"/>
    <cellStyle name="40 % - Markeringsfarve5 2 5 2 4 2 3" xfId="31186"/>
    <cellStyle name="40 % - Markeringsfarve5 2 5 2 4 3" xfId="14827"/>
    <cellStyle name="40 % - Markeringsfarve5 2 5 2 4 4" xfId="26185"/>
    <cellStyle name="40 % - Markeringsfarve5 2 5 2 5" xfId="5682"/>
    <cellStyle name="40 % - Markeringsfarve5 2 5 2 5 2" xfId="16490"/>
    <cellStyle name="40 % - Markeringsfarve5 2 5 2 5 3" xfId="27864"/>
    <cellStyle name="40 % - Markeringsfarve5 2 5 2 6" xfId="10669"/>
    <cellStyle name="40 % - Markeringsfarve5 2 5 2 6 2" xfId="21476"/>
    <cellStyle name="40 % - Markeringsfarve5 2 5 2 6 3" xfId="32850"/>
    <cellStyle name="40 % - Markeringsfarve5 2 5 2 7" xfId="11503"/>
    <cellStyle name="40 % - Markeringsfarve5 2 5 2 8" xfId="22309"/>
    <cellStyle name="40 % - Markeringsfarve5 2 5 2 9" xfId="22863"/>
    <cellStyle name="40 % - Markeringsfarve5 2 5 3" xfId="959"/>
    <cellStyle name="40 % - Markeringsfarve5 2 5 3 2" xfId="1793"/>
    <cellStyle name="40 % - Markeringsfarve5 2 5 3 2 2" xfId="3461"/>
    <cellStyle name="40 % - Markeringsfarve5 2 5 3 2 2 2" xfId="8449"/>
    <cellStyle name="40 % - Markeringsfarve5 2 5 3 2 2 2 2" xfId="19256"/>
    <cellStyle name="40 % - Markeringsfarve5 2 5 3 2 2 2 3" xfId="30630"/>
    <cellStyle name="40 % - Markeringsfarve5 2 5 3 2 2 3" xfId="14271"/>
    <cellStyle name="40 % - Markeringsfarve5 2 5 3 2 2 4" xfId="25629"/>
    <cellStyle name="40 % - Markeringsfarve5 2 5 3 2 3" xfId="5125"/>
    <cellStyle name="40 % - Markeringsfarve5 2 5 3 2 3 2" xfId="10110"/>
    <cellStyle name="40 % - Markeringsfarve5 2 5 3 2 3 2 2" xfId="20917"/>
    <cellStyle name="40 % - Markeringsfarve5 2 5 3 2 3 2 3" xfId="32291"/>
    <cellStyle name="40 % - Markeringsfarve5 2 5 3 2 3 3" xfId="15932"/>
    <cellStyle name="40 % - Markeringsfarve5 2 5 3 2 3 4" xfId="27290"/>
    <cellStyle name="40 % - Markeringsfarve5 2 5 3 2 4" xfId="6787"/>
    <cellStyle name="40 % - Markeringsfarve5 2 5 3 2 4 2" xfId="17595"/>
    <cellStyle name="40 % - Markeringsfarve5 2 5 3 2 4 3" xfId="28969"/>
    <cellStyle name="40 % - Markeringsfarve5 2 5 3 2 5" xfId="12610"/>
    <cellStyle name="40 % - Markeringsfarve5 2 5 3 2 6" xfId="23968"/>
    <cellStyle name="40 % - Markeringsfarve5 2 5 3 3" xfId="2630"/>
    <cellStyle name="40 % - Markeringsfarve5 2 5 3 3 2" xfId="7618"/>
    <cellStyle name="40 % - Markeringsfarve5 2 5 3 3 2 2" xfId="18425"/>
    <cellStyle name="40 % - Markeringsfarve5 2 5 3 3 2 3" xfId="29799"/>
    <cellStyle name="40 % - Markeringsfarve5 2 5 3 3 3" xfId="13440"/>
    <cellStyle name="40 % - Markeringsfarve5 2 5 3 3 4" xfId="24798"/>
    <cellStyle name="40 % - Markeringsfarve5 2 5 3 4" xfId="4294"/>
    <cellStyle name="40 % - Markeringsfarve5 2 5 3 4 2" xfId="9279"/>
    <cellStyle name="40 % - Markeringsfarve5 2 5 3 4 2 2" xfId="20086"/>
    <cellStyle name="40 % - Markeringsfarve5 2 5 3 4 2 3" xfId="31460"/>
    <cellStyle name="40 % - Markeringsfarve5 2 5 3 4 3" xfId="15101"/>
    <cellStyle name="40 % - Markeringsfarve5 2 5 3 4 4" xfId="26459"/>
    <cellStyle name="40 % - Markeringsfarve5 2 5 3 5" xfId="5956"/>
    <cellStyle name="40 % - Markeringsfarve5 2 5 3 5 2" xfId="16764"/>
    <cellStyle name="40 % - Markeringsfarve5 2 5 3 5 3" xfId="28138"/>
    <cellStyle name="40 % - Markeringsfarve5 2 5 3 6" xfId="10943"/>
    <cellStyle name="40 % - Markeringsfarve5 2 5 3 6 2" xfId="21750"/>
    <cellStyle name="40 % - Markeringsfarve5 2 5 3 6 3" xfId="33124"/>
    <cellStyle name="40 % - Markeringsfarve5 2 5 3 7" xfId="11778"/>
    <cellStyle name="40 % - Markeringsfarve5 2 5 3 8" xfId="23137"/>
    <cellStyle name="40 % - Markeringsfarve5 2 5 4" xfId="1240"/>
    <cellStyle name="40 % - Markeringsfarve5 2 5 4 2" xfId="2908"/>
    <cellStyle name="40 % - Markeringsfarve5 2 5 4 2 2" xfId="7896"/>
    <cellStyle name="40 % - Markeringsfarve5 2 5 4 2 2 2" xfId="18703"/>
    <cellStyle name="40 % - Markeringsfarve5 2 5 4 2 2 3" xfId="30077"/>
    <cellStyle name="40 % - Markeringsfarve5 2 5 4 2 3" xfId="13718"/>
    <cellStyle name="40 % - Markeringsfarve5 2 5 4 2 4" xfId="25076"/>
    <cellStyle name="40 % - Markeringsfarve5 2 5 4 3" xfId="4572"/>
    <cellStyle name="40 % - Markeringsfarve5 2 5 4 3 2" xfId="9557"/>
    <cellStyle name="40 % - Markeringsfarve5 2 5 4 3 2 2" xfId="20364"/>
    <cellStyle name="40 % - Markeringsfarve5 2 5 4 3 2 3" xfId="31738"/>
    <cellStyle name="40 % - Markeringsfarve5 2 5 4 3 3" xfId="15379"/>
    <cellStyle name="40 % - Markeringsfarve5 2 5 4 3 4" xfId="26737"/>
    <cellStyle name="40 % - Markeringsfarve5 2 5 4 4" xfId="6234"/>
    <cellStyle name="40 % - Markeringsfarve5 2 5 4 4 2" xfId="17042"/>
    <cellStyle name="40 % - Markeringsfarve5 2 5 4 4 3" xfId="28416"/>
    <cellStyle name="40 % - Markeringsfarve5 2 5 4 5" xfId="12057"/>
    <cellStyle name="40 % - Markeringsfarve5 2 5 4 6" xfId="23415"/>
    <cellStyle name="40 % - Markeringsfarve5 2 5 5" xfId="2078"/>
    <cellStyle name="40 % - Markeringsfarve5 2 5 5 2" xfId="7066"/>
    <cellStyle name="40 % - Markeringsfarve5 2 5 5 2 2" xfId="17874"/>
    <cellStyle name="40 % - Markeringsfarve5 2 5 5 2 3" xfId="29248"/>
    <cellStyle name="40 % - Markeringsfarve5 2 5 5 3" xfId="12889"/>
    <cellStyle name="40 % - Markeringsfarve5 2 5 5 4" xfId="24247"/>
    <cellStyle name="40 % - Markeringsfarve5 2 5 6" xfId="3743"/>
    <cellStyle name="40 % - Markeringsfarve5 2 5 6 2" xfId="8728"/>
    <cellStyle name="40 % - Markeringsfarve5 2 5 6 2 2" xfId="19535"/>
    <cellStyle name="40 % - Markeringsfarve5 2 5 6 2 3" xfId="30909"/>
    <cellStyle name="40 % - Markeringsfarve5 2 5 6 3" xfId="14550"/>
    <cellStyle name="40 % - Markeringsfarve5 2 5 6 4" xfId="25908"/>
    <cellStyle name="40 % - Markeringsfarve5 2 5 7" xfId="5404"/>
    <cellStyle name="40 % - Markeringsfarve5 2 5 7 2" xfId="16213"/>
    <cellStyle name="40 % - Markeringsfarve5 2 5 7 3" xfId="27587"/>
    <cellStyle name="40 % - Markeringsfarve5 2 5 8" xfId="10389"/>
    <cellStyle name="40 % - Markeringsfarve5 2 5 8 2" xfId="21196"/>
    <cellStyle name="40 % - Markeringsfarve5 2 5 8 3" xfId="32570"/>
    <cellStyle name="40 % - Markeringsfarve5 2 5 9" xfId="11223"/>
    <cellStyle name="40 % - Markeringsfarve5 2 6" xfId="463"/>
    <cellStyle name="40 % - Markeringsfarve5 2 6 2" xfId="1300"/>
    <cellStyle name="40 % - Markeringsfarve5 2 6 2 2" xfId="2968"/>
    <cellStyle name="40 % - Markeringsfarve5 2 6 2 2 2" xfId="7956"/>
    <cellStyle name="40 % - Markeringsfarve5 2 6 2 2 2 2" xfId="18763"/>
    <cellStyle name="40 % - Markeringsfarve5 2 6 2 2 2 3" xfId="30137"/>
    <cellStyle name="40 % - Markeringsfarve5 2 6 2 2 3" xfId="13778"/>
    <cellStyle name="40 % - Markeringsfarve5 2 6 2 2 4" xfId="25136"/>
    <cellStyle name="40 % - Markeringsfarve5 2 6 2 3" xfId="4632"/>
    <cellStyle name="40 % - Markeringsfarve5 2 6 2 3 2" xfId="9617"/>
    <cellStyle name="40 % - Markeringsfarve5 2 6 2 3 2 2" xfId="20424"/>
    <cellStyle name="40 % - Markeringsfarve5 2 6 2 3 2 3" xfId="31798"/>
    <cellStyle name="40 % - Markeringsfarve5 2 6 2 3 3" xfId="15439"/>
    <cellStyle name="40 % - Markeringsfarve5 2 6 2 3 4" xfId="26797"/>
    <cellStyle name="40 % - Markeringsfarve5 2 6 2 4" xfId="6294"/>
    <cellStyle name="40 % - Markeringsfarve5 2 6 2 4 2" xfId="17102"/>
    <cellStyle name="40 % - Markeringsfarve5 2 6 2 4 3" xfId="28476"/>
    <cellStyle name="40 % - Markeringsfarve5 2 6 2 5" xfId="12117"/>
    <cellStyle name="40 % - Markeringsfarve5 2 6 2 6" xfId="23475"/>
    <cellStyle name="40 % - Markeringsfarve5 2 6 3" xfId="2139"/>
    <cellStyle name="40 % - Markeringsfarve5 2 6 3 2" xfId="7127"/>
    <cellStyle name="40 % - Markeringsfarve5 2 6 3 2 2" xfId="17934"/>
    <cellStyle name="40 % - Markeringsfarve5 2 6 3 2 3" xfId="29308"/>
    <cellStyle name="40 % - Markeringsfarve5 2 6 3 3" xfId="12949"/>
    <cellStyle name="40 % - Markeringsfarve5 2 6 3 4" xfId="24307"/>
    <cellStyle name="40 % - Markeringsfarve5 2 6 4" xfId="3803"/>
    <cellStyle name="40 % - Markeringsfarve5 2 6 4 2" xfId="8788"/>
    <cellStyle name="40 % - Markeringsfarve5 2 6 4 2 2" xfId="19595"/>
    <cellStyle name="40 % - Markeringsfarve5 2 6 4 2 3" xfId="30969"/>
    <cellStyle name="40 % - Markeringsfarve5 2 6 4 3" xfId="14610"/>
    <cellStyle name="40 % - Markeringsfarve5 2 6 4 4" xfId="25968"/>
    <cellStyle name="40 % - Markeringsfarve5 2 6 5" xfId="5465"/>
    <cellStyle name="40 % - Markeringsfarve5 2 6 5 2" xfId="16273"/>
    <cellStyle name="40 % - Markeringsfarve5 2 6 5 3" xfId="27647"/>
    <cellStyle name="40 % - Markeringsfarve5 2 6 6" xfId="10428"/>
    <cellStyle name="40 % - Markeringsfarve5 2 6 6 2" xfId="21235"/>
    <cellStyle name="40 % - Markeringsfarve5 2 6 6 3" xfId="32609"/>
    <cellStyle name="40 % - Markeringsfarve5 2 6 7" xfId="11284"/>
    <cellStyle name="40 % - Markeringsfarve5 2 6 8" xfId="22090"/>
    <cellStyle name="40 % - Markeringsfarve5 2 6 9" xfId="22644"/>
    <cellStyle name="40 % - Markeringsfarve5 2 7" xfId="740"/>
    <cellStyle name="40 % - Markeringsfarve5 2 7 2" xfId="1574"/>
    <cellStyle name="40 % - Markeringsfarve5 2 7 2 2" xfId="3242"/>
    <cellStyle name="40 % - Markeringsfarve5 2 7 2 2 2" xfId="8230"/>
    <cellStyle name="40 % - Markeringsfarve5 2 7 2 2 2 2" xfId="19037"/>
    <cellStyle name="40 % - Markeringsfarve5 2 7 2 2 2 3" xfId="30411"/>
    <cellStyle name="40 % - Markeringsfarve5 2 7 2 2 3" xfId="14052"/>
    <cellStyle name="40 % - Markeringsfarve5 2 7 2 2 4" xfId="25410"/>
    <cellStyle name="40 % - Markeringsfarve5 2 7 2 3" xfId="4906"/>
    <cellStyle name="40 % - Markeringsfarve5 2 7 2 3 2" xfId="9891"/>
    <cellStyle name="40 % - Markeringsfarve5 2 7 2 3 2 2" xfId="20698"/>
    <cellStyle name="40 % - Markeringsfarve5 2 7 2 3 2 3" xfId="32072"/>
    <cellStyle name="40 % - Markeringsfarve5 2 7 2 3 3" xfId="15713"/>
    <cellStyle name="40 % - Markeringsfarve5 2 7 2 3 4" xfId="27071"/>
    <cellStyle name="40 % - Markeringsfarve5 2 7 2 4" xfId="6568"/>
    <cellStyle name="40 % - Markeringsfarve5 2 7 2 4 2" xfId="17376"/>
    <cellStyle name="40 % - Markeringsfarve5 2 7 2 4 3" xfId="28750"/>
    <cellStyle name="40 % - Markeringsfarve5 2 7 2 5" xfId="12391"/>
    <cellStyle name="40 % - Markeringsfarve5 2 7 2 6" xfId="23749"/>
    <cellStyle name="40 % - Markeringsfarve5 2 7 3" xfId="2411"/>
    <cellStyle name="40 % - Markeringsfarve5 2 7 3 2" xfId="7399"/>
    <cellStyle name="40 % - Markeringsfarve5 2 7 3 2 2" xfId="18206"/>
    <cellStyle name="40 % - Markeringsfarve5 2 7 3 2 3" xfId="29580"/>
    <cellStyle name="40 % - Markeringsfarve5 2 7 3 3" xfId="13221"/>
    <cellStyle name="40 % - Markeringsfarve5 2 7 3 4" xfId="24579"/>
    <cellStyle name="40 % - Markeringsfarve5 2 7 4" xfId="4075"/>
    <cellStyle name="40 % - Markeringsfarve5 2 7 4 2" xfId="9060"/>
    <cellStyle name="40 % - Markeringsfarve5 2 7 4 2 2" xfId="19867"/>
    <cellStyle name="40 % - Markeringsfarve5 2 7 4 2 3" xfId="31241"/>
    <cellStyle name="40 % - Markeringsfarve5 2 7 4 3" xfId="14882"/>
    <cellStyle name="40 % - Markeringsfarve5 2 7 4 4" xfId="26240"/>
    <cellStyle name="40 % - Markeringsfarve5 2 7 5" xfId="5737"/>
    <cellStyle name="40 % - Markeringsfarve5 2 7 5 2" xfId="16545"/>
    <cellStyle name="40 % - Markeringsfarve5 2 7 5 3" xfId="27919"/>
    <cellStyle name="40 % - Markeringsfarve5 2 7 6" xfId="10724"/>
    <cellStyle name="40 % - Markeringsfarve5 2 7 6 2" xfId="21531"/>
    <cellStyle name="40 % - Markeringsfarve5 2 7 6 3" xfId="32905"/>
    <cellStyle name="40 % - Markeringsfarve5 2 7 7" xfId="11559"/>
    <cellStyle name="40 % - Markeringsfarve5 2 7 8" xfId="22918"/>
    <cellStyle name="40 % - Markeringsfarve5 2 8" xfId="1021"/>
    <cellStyle name="40 % - Markeringsfarve5 2 8 2" xfId="2689"/>
    <cellStyle name="40 % - Markeringsfarve5 2 8 2 2" xfId="7677"/>
    <cellStyle name="40 % - Markeringsfarve5 2 8 2 2 2" xfId="18484"/>
    <cellStyle name="40 % - Markeringsfarve5 2 8 2 2 3" xfId="29858"/>
    <cellStyle name="40 % - Markeringsfarve5 2 8 2 3" xfId="13499"/>
    <cellStyle name="40 % - Markeringsfarve5 2 8 2 4" xfId="24857"/>
    <cellStyle name="40 % - Markeringsfarve5 2 8 3" xfId="4353"/>
    <cellStyle name="40 % - Markeringsfarve5 2 8 3 2" xfId="9338"/>
    <cellStyle name="40 % - Markeringsfarve5 2 8 3 2 2" xfId="20145"/>
    <cellStyle name="40 % - Markeringsfarve5 2 8 3 2 3" xfId="31519"/>
    <cellStyle name="40 % - Markeringsfarve5 2 8 3 3" xfId="15160"/>
    <cellStyle name="40 % - Markeringsfarve5 2 8 3 4" xfId="26518"/>
    <cellStyle name="40 % - Markeringsfarve5 2 8 4" xfId="6015"/>
    <cellStyle name="40 % - Markeringsfarve5 2 8 4 2" xfId="16823"/>
    <cellStyle name="40 % - Markeringsfarve5 2 8 4 3" xfId="28197"/>
    <cellStyle name="40 % - Markeringsfarve5 2 8 5" xfId="11838"/>
    <cellStyle name="40 % - Markeringsfarve5 2 8 6" xfId="23196"/>
    <cellStyle name="40 % - Markeringsfarve5 2 9" xfId="1857"/>
    <cellStyle name="40 % - Markeringsfarve5 2 9 2" xfId="6848"/>
    <cellStyle name="40 % - Markeringsfarve5 2 9 2 2" xfId="17656"/>
    <cellStyle name="40 % - Markeringsfarve5 2 9 2 3" xfId="29030"/>
    <cellStyle name="40 % - Markeringsfarve5 2 9 3" xfId="12671"/>
    <cellStyle name="40 % - Markeringsfarve5 2 9 4" xfId="24029"/>
    <cellStyle name="40 % - Markeringsfarve5 20" xfId="33711"/>
    <cellStyle name="40 % - Markeringsfarve5 3" xfId="101"/>
    <cellStyle name="40 % - Markeringsfarve5 3 10" xfId="3544"/>
    <cellStyle name="40 % - Markeringsfarve5 3 10 2" xfId="8529"/>
    <cellStyle name="40 % - Markeringsfarve5 3 10 2 2" xfId="19336"/>
    <cellStyle name="40 % - Markeringsfarve5 3 10 2 3" xfId="30710"/>
    <cellStyle name="40 % - Markeringsfarve5 3 10 3" xfId="14351"/>
    <cellStyle name="40 % - Markeringsfarve5 3 10 4" xfId="25709"/>
    <cellStyle name="40 % - Markeringsfarve5 3 11" xfId="5205"/>
    <cellStyle name="40 % - Markeringsfarve5 3 11 2" xfId="16014"/>
    <cellStyle name="40 % - Markeringsfarve5 3 11 3" xfId="27388"/>
    <cellStyle name="40 % - Markeringsfarve5 3 12" xfId="10189"/>
    <cellStyle name="40 % - Markeringsfarve5 3 12 2" xfId="20996"/>
    <cellStyle name="40 % - Markeringsfarve5 3 12 3" xfId="32370"/>
    <cellStyle name="40 % - Markeringsfarve5 3 13" xfId="11023"/>
    <cellStyle name="40 % - Markeringsfarve5 3 14" xfId="21830"/>
    <cellStyle name="40 % - Markeringsfarve5 3 15" xfId="22383"/>
    <cellStyle name="40 % - Markeringsfarve5 3 16" xfId="33203"/>
    <cellStyle name="40 % - Markeringsfarve5 3 17" xfId="33477"/>
    <cellStyle name="40 % - Markeringsfarve5 3 18" xfId="33748"/>
    <cellStyle name="40 % - Markeringsfarve5 3 2" xfId="161"/>
    <cellStyle name="40 % - Markeringsfarve5 3 2 10" xfId="21884"/>
    <cellStyle name="40 % - Markeringsfarve5 3 2 11" xfId="22437"/>
    <cellStyle name="40 % - Markeringsfarve5 3 2 12" xfId="33257"/>
    <cellStyle name="40 % - Markeringsfarve5 3 2 13" xfId="33532"/>
    <cellStyle name="40 % - Markeringsfarve5 3 2 14" xfId="33803"/>
    <cellStyle name="40 % - Markeringsfarve5 3 2 2" xfId="536"/>
    <cellStyle name="40 % - Markeringsfarve5 3 2 2 2" xfId="1373"/>
    <cellStyle name="40 % - Markeringsfarve5 3 2 2 2 2" xfId="3041"/>
    <cellStyle name="40 % - Markeringsfarve5 3 2 2 2 2 2" xfId="8029"/>
    <cellStyle name="40 % - Markeringsfarve5 3 2 2 2 2 2 2" xfId="18836"/>
    <cellStyle name="40 % - Markeringsfarve5 3 2 2 2 2 2 3" xfId="30210"/>
    <cellStyle name="40 % - Markeringsfarve5 3 2 2 2 2 3" xfId="13851"/>
    <cellStyle name="40 % - Markeringsfarve5 3 2 2 2 2 4" xfId="25209"/>
    <cellStyle name="40 % - Markeringsfarve5 3 2 2 2 3" xfId="4705"/>
    <cellStyle name="40 % - Markeringsfarve5 3 2 2 2 3 2" xfId="9690"/>
    <cellStyle name="40 % - Markeringsfarve5 3 2 2 2 3 2 2" xfId="20497"/>
    <cellStyle name="40 % - Markeringsfarve5 3 2 2 2 3 2 3" xfId="31871"/>
    <cellStyle name="40 % - Markeringsfarve5 3 2 2 2 3 3" xfId="15512"/>
    <cellStyle name="40 % - Markeringsfarve5 3 2 2 2 3 4" xfId="26870"/>
    <cellStyle name="40 % - Markeringsfarve5 3 2 2 2 4" xfId="6367"/>
    <cellStyle name="40 % - Markeringsfarve5 3 2 2 2 4 2" xfId="17175"/>
    <cellStyle name="40 % - Markeringsfarve5 3 2 2 2 4 3" xfId="28549"/>
    <cellStyle name="40 % - Markeringsfarve5 3 2 2 2 5" xfId="12190"/>
    <cellStyle name="40 % - Markeringsfarve5 3 2 2 2 6" xfId="23548"/>
    <cellStyle name="40 % - Markeringsfarve5 3 2 2 3" xfId="2210"/>
    <cellStyle name="40 % - Markeringsfarve5 3 2 2 3 2" xfId="7198"/>
    <cellStyle name="40 % - Markeringsfarve5 3 2 2 3 2 2" xfId="18005"/>
    <cellStyle name="40 % - Markeringsfarve5 3 2 2 3 2 3" xfId="29379"/>
    <cellStyle name="40 % - Markeringsfarve5 3 2 2 3 3" xfId="13020"/>
    <cellStyle name="40 % - Markeringsfarve5 3 2 2 3 4" xfId="24378"/>
    <cellStyle name="40 % - Markeringsfarve5 3 2 2 4" xfId="3874"/>
    <cellStyle name="40 % - Markeringsfarve5 3 2 2 4 2" xfId="8859"/>
    <cellStyle name="40 % - Markeringsfarve5 3 2 2 4 2 2" xfId="19666"/>
    <cellStyle name="40 % - Markeringsfarve5 3 2 2 4 2 3" xfId="31040"/>
    <cellStyle name="40 % - Markeringsfarve5 3 2 2 4 3" xfId="14681"/>
    <cellStyle name="40 % - Markeringsfarve5 3 2 2 4 4" xfId="26039"/>
    <cellStyle name="40 % - Markeringsfarve5 3 2 2 5" xfId="5536"/>
    <cellStyle name="40 % - Markeringsfarve5 3 2 2 5 2" xfId="16344"/>
    <cellStyle name="40 % - Markeringsfarve5 3 2 2 5 3" xfId="27718"/>
    <cellStyle name="40 % - Markeringsfarve5 3 2 2 6" xfId="10523"/>
    <cellStyle name="40 % - Markeringsfarve5 3 2 2 6 2" xfId="21330"/>
    <cellStyle name="40 % - Markeringsfarve5 3 2 2 6 3" xfId="32704"/>
    <cellStyle name="40 % - Markeringsfarve5 3 2 2 7" xfId="11357"/>
    <cellStyle name="40 % - Markeringsfarve5 3 2 2 8" xfId="22163"/>
    <cellStyle name="40 % - Markeringsfarve5 3 2 2 9" xfId="22717"/>
    <cellStyle name="40 % - Markeringsfarve5 3 2 3" xfId="813"/>
    <cellStyle name="40 % - Markeringsfarve5 3 2 3 2" xfId="1647"/>
    <cellStyle name="40 % - Markeringsfarve5 3 2 3 2 2" xfId="3315"/>
    <cellStyle name="40 % - Markeringsfarve5 3 2 3 2 2 2" xfId="8303"/>
    <cellStyle name="40 % - Markeringsfarve5 3 2 3 2 2 2 2" xfId="19110"/>
    <cellStyle name="40 % - Markeringsfarve5 3 2 3 2 2 2 3" xfId="30484"/>
    <cellStyle name="40 % - Markeringsfarve5 3 2 3 2 2 3" xfId="14125"/>
    <cellStyle name="40 % - Markeringsfarve5 3 2 3 2 2 4" xfId="25483"/>
    <cellStyle name="40 % - Markeringsfarve5 3 2 3 2 3" xfId="4979"/>
    <cellStyle name="40 % - Markeringsfarve5 3 2 3 2 3 2" xfId="9964"/>
    <cellStyle name="40 % - Markeringsfarve5 3 2 3 2 3 2 2" xfId="20771"/>
    <cellStyle name="40 % - Markeringsfarve5 3 2 3 2 3 2 3" xfId="32145"/>
    <cellStyle name="40 % - Markeringsfarve5 3 2 3 2 3 3" xfId="15786"/>
    <cellStyle name="40 % - Markeringsfarve5 3 2 3 2 3 4" xfId="27144"/>
    <cellStyle name="40 % - Markeringsfarve5 3 2 3 2 4" xfId="6641"/>
    <cellStyle name="40 % - Markeringsfarve5 3 2 3 2 4 2" xfId="17449"/>
    <cellStyle name="40 % - Markeringsfarve5 3 2 3 2 4 3" xfId="28823"/>
    <cellStyle name="40 % - Markeringsfarve5 3 2 3 2 5" xfId="12464"/>
    <cellStyle name="40 % - Markeringsfarve5 3 2 3 2 6" xfId="23822"/>
    <cellStyle name="40 % - Markeringsfarve5 3 2 3 3" xfId="2484"/>
    <cellStyle name="40 % - Markeringsfarve5 3 2 3 3 2" xfId="7472"/>
    <cellStyle name="40 % - Markeringsfarve5 3 2 3 3 2 2" xfId="18279"/>
    <cellStyle name="40 % - Markeringsfarve5 3 2 3 3 2 3" xfId="29653"/>
    <cellStyle name="40 % - Markeringsfarve5 3 2 3 3 3" xfId="13294"/>
    <cellStyle name="40 % - Markeringsfarve5 3 2 3 3 4" xfId="24652"/>
    <cellStyle name="40 % - Markeringsfarve5 3 2 3 4" xfId="4148"/>
    <cellStyle name="40 % - Markeringsfarve5 3 2 3 4 2" xfId="9133"/>
    <cellStyle name="40 % - Markeringsfarve5 3 2 3 4 2 2" xfId="19940"/>
    <cellStyle name="40 % - Markeringsfarve5 3 2 3 4 2 3" xfId="31314"/>
    <cellStyle name="40 % - Markeringsfarve5 3 2 3 4 3" xfId="14955"/>
    <cellStyle name="40 % - Markeringsfarve5 3 2 3 4 4" xfId="26313"/>
    <cellStyle name="40 % - Markeringsfarve5 3 2 3 5" xfId="5810"/>
    <cellStyle name="40 % - Markeringsfarve5 3 2 3 5 2" xfId="16618"/>
    <cellStyle name="40 % - Markeringsfarve5 3 2 3 5 3" xfId="27992"/>
    <cellStyle name="40 % - Markeringsfarve5 3 2 3 6" xfId="10797"/>
    <cellStyle name="40 % - Markeringsfarve5 3 2 3 6 2" xfId="21604"/>
    <cellStyle name="40 % - Markeringsfarve5 3 2 3 6 3" xfId="32978"/>
    <cellStyle name="40 % - Markeringsfarve5 3 2 3 7" xfId="11632"/>
    <cellStyle name="40 % - Markeringsfarve5 3 2 3 8" xfId="22991"/>
    <cellStyle name="40 % - Markeringsfarve5 3 2 4" xfId="1094"/>
    <cellStyle name="40 % - Markeringsfarve5 3 2 4 2" xfId="2762"/>
    <cellStyle name="40 % - Markeringsfarve5 3 2 4 2 2" xfId="7750"/>
    <cellStyle name="40 % - Markeringsfarve5 3 2 4 2 2 2" xfId="18557"/>
    <cellStyle name="40 % - Markeringsfarve5 3 2 4 2 2 3" xfId="29931"/>
    <cellStyle name="40 % - Markeringsfarve5 3 2 4 2 3" xfId="13572"/>
    <cellStyle name="40 % - Markeringsfarve5 3 2 4 2 4" xfId="24930"/>
    <cellStyle name="40 % - Markeringsfarve5 3 2 4 3" xfId="4426"/>
    <cellStyle name="40 % - Markeringsfarve5 3 2 4 3 2" xfId="9411"/>
    <cellStyle name="40 % - Markeringsfarve5 3 2 4 3 2 2" xfId="20218"/>
    <cellStyle name="40 % - Markeringsfarve5 3 2 4 3 2 3" xfId="31592"/>
    <cellStyle name="40 % - Markeringsfarve5 3 2 4 3 3" xfId="15233"/>
    <cellStyle name="40 % - Markeringsfarve5 3 2 4 3 4" xfId="26591"/>
    <cellStyle name="40 % - Markeringsfarve5 3 2 4 4" xfId="6088"/>
    <cellStyle name="40 % - Markeringsfarve5 3 2 4 4 2" xfId="16896"/>
    <cellStyle name="40 % - Markeringsfarve5 3 2 4 4 3" xfId="28270"/>
    <cellStyle name="40 % - Markeringsfarve5 3 2 4 5" xfId="11911"/>
    <cellStyle name="40 % - Markeringsfarve5 3 2 4 6" xfId="23269"/>
    <cellStyle name="40 % - Markeringsfarve5 3 2 5" xfId="1932"/>
    <cellStyle name="40 % - Markeringsfarve5 3 2 5 2" xfId="6920"/>
    <cellStyle name="40 % - Markeringsfarve5 3 2 5 2 2" xfId="17728"/>
    <cellStyle name="40 % - Markeringsfarve5 3 2 5 2 3" xfId="29102"/>
    <cellStyle name="40 % - Markeringsfarve5 3 2 5 3" xfId="12743"/>
    <cellStyle name="40 % - Markeringsfarve5 3 2 5 4" xfId="24101"/>
    <cellStyle name="40 % - Markeringsfarve5 3 2 6" xfId="3597"/>
    <cellStyle name="40 % - Markeringsfarve5 3 2 6 2" xfId="8582"/>
    <cellStyle name="40 % - Markeringsfarve5 3 2 6 2 2" xfId="19389"/>
    <cellStyle name="40 % - Markeringsfarve5 3 2 6 2 3" xfId="30763"/>
    <cellStyle name="40 % - Markeringsfarve5 3 2 6 3" xfId="14404"/>
    <cellStyle name="40 % - Markeringsfarve5 3 2 6 4" xfId="25762"/>
    <cellStyle name="40 % - Markeringsfarve5 3 2 7" xfId="5258"/>
    <cellStyle name="40 % - Markeringsfarve5 3 2 7 2" xfId="16067"/>
    <cellStyle name="40 % - Markeringsfarve5 3 2 7 3" xfId="27441"/>
    <cellStyle name="40 % - Markeringsfarve5 3 2 8" xfId="10243"/>
    <cellStyle name="40 % - Markeringsfarve5 3 2 8 2" xfId="21050"/>
    <cellStyle name="40 % - Markeringsfarve5 3 2 8 3" xfId="32424"/>
    <cellStyle name="40 % - Markeringsfarve5 3 2 9" xfId="11077"/>
    <cellStyle name="40 % - Markeringsfarve5 3 3" xfId="216"/>
    <cellStyle name="40 % - Markeringsfarve5 3 3 10" xfId="21938"/>
    <cellStyle name="40 % - Markeringsfarve5 3 3 11" xfId="22491"/>
    <cellStyle name="40 % - Markeringsfarve5 3 3 12" xfId="33311"/>
    <cellStyle name="40 % - Markeringsfarve5 3 3 13" xfId="33586"/>
    <cellStyle name="40 % - Markeringsfarve5 3 3 14" xfId="33857"/>
    <cellStyle name="40 % - Markeringsfarve5 3 3 2" xfId="590"/>
    <cellStyle name="40 % - Markeringsfarve5 3 3 2 2" xfId="1427"/>
    <cellStyle name="40 % - Markeringsfarve5 3 3 2 2 2" xfId="3095"/>
    <cellStyle name="40 % - Markeringsfarve5 3 3 2 2 2 2" xfId="8083"/>
    <cellStyle name="40 % - Markeringsfarve5 3 3 2 2 2 2 2" xfId="18890"/>
    <cellStyle name="40 % - Markeringsfarve5 3 3 2 2 2 2 3" xfId="30264"/>
    <cellStyle name="40 % - Markeringsfarve5 3 3 2 2 2 3" xfId="13905"/>
    <cellStyle name="40 % - Markeringsfarve5 3 3 2 2 2 4" xfId="25263"/>
    <cellStyle name="40 % - Markeringsfarve5 3 3 2 2 3" xfId="4759"/>
    <cellStyle name="40 % - Markeringsfarve5 3 3 2 2 3 2" xfId="9744"/>
    <cellStyle name="40 % - Markeringsfarve5 3 3 2 2 3 2 2" xfId="20551"/>
    <cellStyle name="40 % - Markeringsfarve5 3 3 2 2 3 2 3" xfId="31925"/>
    <cellStyle name="40 % - Markeringsfarve5 3 3 2 2 3 3" xfId="15566"/>
    <cellStyle name="40 % - Markeringsfarve5 3 3 2 2 3 4" xfId="26924"/>
    <cellStyle name="40 % - Markeringsfarve5 3 3 2 2 4" xfId="6421"/>
    <cellStyle name="40 % - Markeringsfarve5 3 3 2 2 4 2" xfId="17229"/>
    <cellStyle name="40 % - Markeringsfarve5 3 3 2 2 4 3" xfId="28603"/>
    <cellStyle name="40 % - Markeringsfarve5 3 3 2 2 5" xfId="12244"/>
    <cellStyle name="40 % - Markeringsfarve5 3 3 2 2 6" xfId="23602"/>
    <cellStyle name="40 % - Markeringsfarve5 3 3 2 3" xfId="2264"/>
    <cellStyle name="40 % - Markeringsfarve5 3 3 2 3 2" xfId="7252"/>
    <cellStyle name="40 % - Markeringsfarve5 3 3 2 3 2 2" xfId="18059"/>
    <cellStyle name="40 % - Markeringsfarve5 3 3 2 3 2 3" xfId="29433"/>
    <cellStyle name="40 % - Markeringsfarve5 3 3 2 3 3" xfId="13074"/>
    <cellStyle name="40 % - Markeringsfarve5 3 3 2 3 4" xfId="24432"/>
    <cellStyle name="40 % - Markeringsfarve5 3 3 2 4" xfId="3928"/>
    <cellStyle name="40 % - Markeringsfarve5 3 3 2 4 2" xfId="8913"/>
    <cellStyle name="40 % - Markeringsfarve5 3 3 2 4 2 2" xfId="19720"/>
    <cellStyle name="40 % - Markeringsfarve5 3 3 2 4 2 3" xfId="31094"/>
    <cellStyle name="40 % - Markeringsfarve5 3 3 2 4 3" xfId="14735"/>
    <cellStyle name="40 % - Markeringsfarve5 3 3 2 4 4" xfId="26093"/>
    <cellStyle name="40 % - Markeringsfarve5 3 3 2 5" xfId="5590"/>
    <cellStyle name="40 % - Markeringsfarve5 3 3 2 5 2" xfId="16398"/>
    <cellStyle name="40 % - Markeringsfarve5 3 3 2 5 3" xfId="27772"/>
    <cellStyle name="40 % - Markeringsfarve5 3 3 2 6" xfId="10577"/>
    <cellStyle name="40 % - Markeringsfarve5 3 3 2 6 2" xfId="21384"/>
    <cellStyle name="40 % - Markeringsfarve5 3 3 2 6 3" xfId="32758"/>
    <cellStyle name="40 % - Markeringsfarve5 3 3 2 7" xfId="11411"/>
    <cellStyle name="40 % - Markeringsfarve5 3 3 2 8" xfId="22217"/>
    <cellStyle name="40 % - Markeringsfarve5 3 3 2 9" xfId="22771"/>
    <cellStyle name="40 % - Markeringsfarve5 3 3 3" xfId="867"/>
    <cellStyle name="40 % - Markeringsfarve5 3 3 3 2" xfId="1701"/>
    <cellStyle name="40 % - Markeringsfarve5 3 3 3 2 2" xfId="3369"/>
    <cellStyle name="40 % - Markeringsfarve5 3 3 3 2 2 2" xfId="8357"/>
    <cellStyle name="40 % - Markeringsfarve5 3 3 3 2 2 2 2" xfId="19164"/>
    <cellStyle name="40 % - Markeringsfarve5 3 3 3 2 2 2 3" xfId="30538"/>
    <cellStyle name="40 % - Markeringsfarve5 3 3 3 2 2 3" xfId="14179"/>
    <cellStyle name="40 % - Markeringsfarve5 3 3 3 2 2 4" xfId="25537"/>
    <cellStyle name="40 % - Markeringsfarve5 3 3 3 2 3" xfId="5033"/>
    <cellStyle name="40 % - Markeringsfarve5 3 3 3 2 3 2" xfId="10018"/>
    <cellStyle name="40 % - Markeringsfarve5 3 3 3 2 3 2 2" xfId="20825"/>
    <cellStyle name="40 % - Markeringsfarve5 3 3 3 2 3 2 3" xfId="32199"/>
    <cellStyle name="40 % - Markeringsfarve5 3 3 3 2 3 3" xfId="15840"/>
    <cellStyle name="40 % - Markeringsfarve5 3 3 3 2 3 4" xfId="27198"/>
    <cellStyle name="40 % - Markeringsfarve5 3 3 3 2 4" xfId="6695"/>
    <cellStyle name="40 % - Markeringsfarve5 3 3 3 2 4 2" xfId="17503"/>
    <cellStyle name="40 % - Markeringsfarve5 3 3 3 2 4 3" xfId="28877"/>
    <cellStyle name="40 % - Markeringsfarve5 3 3 3 2 5" xfId="12518"/>
    <cellStyle name="40 % - Markeringsfarve5 3 3 3 2 6" xfId="23876"/>
    <cellStyle name="40 % - Markeringsfarve5 3 3 3 3" xfId="2538"/>
    <cellStyle name="40 % - Markeringsfarve5 3 3 3 3 2" xfId="7526"/>
    <cellStyle name="40 % - Markeringsfarve5 3 3 3 3 2 2" xfId="18333"/>
    <cellStyle name="40 % - Markeringsfarve5 3 3 3 3 2 3" xfId="29707"/>
    <cellStyle name="40 % - Markeringsfarve5 3 3 3 3 3" xfId="13348"/>
    <cellStyle name="40 % - Markeringsfarve5 3 3 3 3 4" xfId="24706"/>
    <cellStyle name="40 % - Markeringsfarve5 3 3 3 4" xfId="4202"/>
    <cellStyle name="40 % - Markeringsfarve5 3 3 3 4 2" xfId="9187"/>
    <cellStyle name="40 % - Markeringsfarve5 3 3 3 4 2 2" xfId="19994"/>
    <cellStyle name="40 % - Markeringsfarve5 3 3 3 4 2 3" xfId="31368"/>
    <cellStyle name="40 % - Markeringsfarve5 3 3 3 4 3" xfId="15009"/>
    <cellStyle name="40 % - Markeringsfarve5 3 3 3 4 4" xfId="26367"/>
    <cellStyle name="40 % - Markeringsfarve5 3 3 3 5" xfId="5864"/>
    <cellStyle name="40 % - Markeringsfarve5 3 3 3 5 2" xfId="16672"/>
    <cellStyle name="40 % - Markeringsfarve5 3 3 3 5 3" xfId="28046"/>
    <cellStyle name="40 % - Markeringsfarve5 3 3 3 6" xfId="10851"/>
    <cellStyle name="40 % - Markeringsfarve5 3 3 3 6 2" xfId="21658"/>
    <cellStyle name="40 % - Markeringsfarve5 3 3 3 6 3" xfId="33032"/>
    <cellStyle name="40 % - Markeringsfarve5 3 3 3 7" xfId="11686"/>
    <cellStyle name="40 % - Markeringsfarve5 3 3 3 8" xfId="23045"/>
    <cellStyle name="40 % - Markeringsfarve5 3 3 4" xfId="1148"/>
    <cellStyle name="40 % - Markeringsfarve5 3 3 4 2" xfId="2816"/>
    <cellStyle name="40 % - Markeringsfarve5 3 3 4 2 2" xfId="7804"/>
    <cellStyle name="40 % - Markeringsfarve5 3 3 4 2 2 2" xfId="18611"/>
    <cellStyle name="40 % - Markeringsfarve5 3 3 4 2 2 3" xfId="29985"/>
    <cellStyle name="40 % - Markeringsfarve5 3 3 4 2 3" xfId="13626"/>
    <cellStyle name="40 % - Markeringsfarve5 3 3 4 2 4" xfId="24984"/>
    <cellStyle name="40 % - Markeringsfarve5 3 3 4 3" xfId="4480"/>
    <cellStyle name="40 % - Markeringsfarve5 3 3 4 3 2" xfId="9465"/>
    <cellStyle name="40 % - Markeringsfarve5 3 3 4 3 2 2" xfId="20272"/>
    <cellStyle name="40 % - Markeringsfarve5 3 3 4 3 2 3" xfId="31646"/>
    <cellStyle name="40 % - Markeringsfarve5 3 3 4 3 3" xfId="15287"/>
    <cellStyle name="40 % - Markeringsfarve5 3 3 4 3 4" xfId="26645"/>
    <cellStyle name="40 % - Markeringsfarve5 3 3 4 4" xfId="6142"/>
    <cellStyle name="40 % - Markeringsfarve5 3 3 4 4 2" xfId="16950"/>
    <cellStyle name="40 % - Markeringsfarve5 3 3 4 4 3" xfId="28324"/>
    <cellStyle name="40 % - Markeringsfarve5 3 3 4 5" xfId="11965"/>
    <cellStyle name="40 % - Markeringsfarve5 3 3 4 6" xfId="23323"/>
    <cellStyle name="40 % - Markeringsfarve5 3 3 5" xfId="1986"/>
    <cellStyle name="40 % - Markeringsfarve5 3 3 5 2" xfId="6974"/>
    <cellStyle name="40 % - Markeringsfarve5 3 3 5 2 2" xfId="17782"/>
    <cellStyle name="40 % - Markeringsfarve5 3 3 5 2 3" xfId="29156"/>
    <cellStyle name="40 % - Markeringsfarve5 3 3 5 3" xfId="12797"/>
    <cellStyle name="40 % - Markeringsfarve5 3 3 5 4" xfId="24155"/>
    <cellStyle name="40 % - Markeringsfarve5 3 3 6" xfId="3651"/>
    <cellStyle name="40 % - Markeringsfarve5 3 3 6 2" xfId="8636"/>
    <cellStyle name="40 % - Markeringsfarve5 3 3 6 2 2" xfId="19443"/>
    <cellStyle name="40 % - Markeringsfarve5 3 3 6 2 3" xfId="30817"/>
    <cellStyle name="40 % - Markeringsfarve5 3 3 6 3" xfId="14458"/>
    <cellStyle name="40 % - Markeringsfarve5 3 3 6 4" xfId="25816"/>
    <cellStyle name="40 % - Markeringsfarve5 3 3 7" xfId="5312"/>
    <cellStyle name="40 % - Markeringsfarve5 3 3 7 2" xfId="16121"/>
    <cellStyle name="40 % - Markeringsfarve5 3 3 7 3" xfId="27495"/>
    <cellStyle name="40 % - Markeringsfarve5 3 3 8" xfId="10297"/>
    <cellStyle name="40 % - Markeringsfarve5 3 3 8 2" xfId="21104"/>
    <cellStyle name="40 % - Markeringsfarve5 3 3 8 3" xfId="32478"/>
    <cellStyle name="40 % - Markeringsfarve5 3 3 9" xfId="11131"/>
    <cellStyle name="40 % - Markeringsfarve5 3 4" xfId="271"/>
    <cellStyle name="40 % - Markeringsfarve5 3 4 10" xfId="21993"/>
    <cellStyle name="40 % - Markeringsfarve5 3 4 11" xfId="22546"/>
    <cellStyle name="40 % - Markeringsfarve5 3 4 12" xfId="33366"/>
    <cellStyle name="40 % - Markeringsfarve5 3 4 13" xfId="33641"/>
    <cellStyle name="40 % - Markeringsfarve5 3 4 14" xfId="33912"/>
    <cellStyle name="40 % - Markeringsfarve5 3 4 2" xfId="645"/>
    <cellStyle name="40 % - Markeringsfarve5 3 4 2 2" xfId="1482"/>
    <cellStyle name="40 % - Markeringsfarve5 3 4 2 2 2" xfId="3150"/>
    <cellStyle name="40 % - Markeringsfarve5 3 4 2 2 2 2" xfId="8138"/>
    <cellStyle name="40 % - Markeringsfarve5 3 4 2 2 2 2 2" xfId="18945"/>
    <cellStyle name="40 % - Markeringsfarve5 3 4 2 2 2 2 3" xfId="30319"/>
    <cellStyle name="40 % - Markeringsfarve5 3 4 2 2 2 3" xfId="13960"/>
    <cellStyle name="40 % - Markeringsfarve5 3 4 2 2 2 4" xfId="25318"/>
    <cellStyle name="40 % - Markeringsfarve5 3 4 2 2 3" xfId="4814"/>
    <cellStyle name="40 % - Markeringsfarve5 3 4 2 2 3 2" xfId="9799"/>
    <cellStyle name="40 % - Markeringsfarve5 3 4 2 2 3 2 2" xfId="20606"/>
    <cellStyle name="40 % - Markeringsfarve5 3 4 2 2 3 2 3" xfId="31980"/>
    <cellStyle name="40 % - Markeringsfarve5 3 4 2 2 3 3" xfId="15621"/>
    <cellStyle name="40 % - Markeringsfarve5 3 4 2 2 3 4" xfId="26979"/>
    <cellStyle name="40 % - Markeringsfarve5 3 4 2 2 4" xfId="6476"/>
    <cellStyle name="40 % - Markeringsfarve5 3 4 2 2 4 2" xfId="17284"/>
    <cellStyle name="40 % - Markeringsfarve5 3 4 2 2 4 3" xfId="28658"/>
    <cellStyle name="40 % - Markeringsfarve5 3 4 2 2 5" xfId="12299"/>
    <cellStyle name="40 % - Markeringsfarve5 3 4 2 2 6" xfId="23657"/>
    <cellStyle name="40 % - Markeringsfarve5 3 4 2 3" xfId="2319"/>
    <cellStyle name="40 % - Markeringsfarve5 3 4 2 3 2" xfId="7307"/>
    <cellStyle name="40 % - Markeringsfarve5 3 4 2 3 2 2" xfId="18114"/>
    <cellStyle name="40 % - Markeringsfarve5 3 4 2 3 2 3" xfId="29488"/>
    <cellStyle name="40 % - Markeringsfarve5 3 4 2 3 3" xfId="13129"/>
    <cellStyle name="40 % - Markeringsfarve5 3 4 2 3 4" xfId="24487"/>
    <cellStyle name="40 % - Markeringsfarve5 3 4 2 4" xfId="3983"/>
    <cellStyle name="40 % - Markeringsfarve5 3 4 2 4 2" xfId="8968"/>
    <cellStyle name="40 % - Markeringsfarve5 3 4 2 4 2 2" xfId="19775"/>
    <cellStyle name="40 % - Markeringsfarve5 3 4 2 4 2 3" xfId="31149"/>
    <cellStyle name="40 % - Markeringsfarve5 3 4 2 4 3" xfId="14790"/>
    <cellStyle name="40 % - Markeringsfarve5 3 4 2 4 4" xfId="26148"/>
    <cellStyle name="40 % - Markeringsfarve5 3 4 2 5" xfId="5645"/>
    <cellStyle name="40 % - Markeringsfarve5 3 4 2 5 2" xfId="16453"/>
    <cellStyle name="40 % - Markeringsfarve5 3 4 2 5 3" xfId="27827"/>
    <cellStyle name="40 % - Markeringsfarve5 3 4 2 6" xfId="10632"/>
    <cellStyle name="40 % - Markeringsfarve5 3 4 2 6 2" xfId="21439"/>
    <cellStyle name="40 % - Markeringsfarve5 3 4 2 6 3" xfId="32813"/>
    <cellStyle name="40 % - Markeringsfarve5 3 4 2 7" xfId="11466"/>
    <cellStyle name="40 % - Markeringsfarve5 3 4 2 8" xfId="22272"/>
    <cellStyle name="40 % - Markeringsfarve5 3 4 2 9" xfId="22826"/>
    <cellStyle name="40 % - Markeringsfarve5 3 4 3" xfId="922"/>
    <cellStyle name="40 % - Markeringsfarve5 3 4 3 2" xfId="1756"/>
    <cellStyle name="40 % - Markeringsfarve5 3 4 3 2 2" xfId="3424"/>
    <cellStyle name="40 % - Markeringsfarve5 3 4 3 2 2 2" xfId="8412"/>
    <cellStyle name="40 % - Markeringsfarve5 3 4 3 2 2 2 2" xfId="19219"/>
    <cellStyle name="40 % - Markeringsfarve5 3 4 3 2 2 2 3" xfId="30593"/>
    <cellStyle name="40 % - Markeringsfarve5 3 4 3 2 2 3" xfId="14234"/>
    <cellStyle name="40 % - Markeringsfarve5 3 4 3 2 2 4" xfId="25592"/>
    <cellStyle name="40 % - Markeringsfarve5 3 4 3 2 3" xfId="5088"/>
    <cellStyle name="40 % - Markeringsfarve5 3 4 3 2 3 2" xfId="10073"/>
    <cellStyle name="40 % - Markeringsfarve5 3 4 3 2 3 2 2" xfId="20880"/>
    <cellStyle name="40 % - Markeringsfarve5 3 4 3 2 3 2 3" xfId="32254"/>
    <cellStyle name="40 % - Markeringsfarve5 3 4 3 2 3 3" xfId="15895"/>
    <cellStyle name="40 % - Markeringsfarve5 3 4 3 2 3 4" xfId="27253"/>
    <cellStyle name="40 % - Markeringsfarve5 3 4 3 2 4" xfId="6750"/>
    <cellStyle name="40 % - Markeringsfarve5 3 4 3 2 4 2" xfId="17558"/>
    <cellStyle name="40 % - Markeringsfarve5 3 4 3 2 4 3" xfId="28932"/>
    <cellStyle name="40 % - Markeringsfarve5 3 4 3 2 5" xfId="12573"/>
    <cellStyle name="40 % - Markeringsfarve5 3 4 3 2 6" xfId="23931"/>
    <cellStyle name="40 % - Markeringsfarve5 3 4 3 3" xfId="2593"/>
    <cellStyle name="40 % - Markeringsfarve5 3 4 3 3 2" xfId="7581"/>
    <cellStyle name="40 % - Markeringsfarve5 3 4 3 3 2 2" xfId="18388"/>
    <cellStyle name="40 % - Markeringsfarve5 3 4 3 3 2 3" xfId="29762"/>
    <cellStyle name="40 % - Markeringsfarve5 3 4 3 3 3" xfId="13403"/>
    <cellStyle name="40 % - Markeringsfarve5 3 4 3 3 4" xfId="24761"/>
    <cellStyle name="40 % - Markeringsfarve5 3 4 3 4" xfId="4257"/>
    <cellStyle name="40 % - Markeringsfarve5 3 4 3 4 2" xfId="9242"/>
    <cellStyle name="40 % - Markeringsfarve5 3 4 3 4 2 2" xfId="20049"/>
    <cellStyle name="40 % - Markeringsfarve5 3 4 3 4 2 3" xfId="31423"/>
    <cellStyle name="40 % - Markeringsfarve5 3 4 3 4 3" xfId="15064"/>
    <cellStyle name="40 % - Markeringsfarve5 3 4 3 4 4" xfId="26422"/>
    <cellStyle name="40 % - Markeringsfarve5 3 4 3 5" xfId="5919"/>
    <cellStyle name="40 % - Markeringsfarve5 3 4 3 5 2" xfId="16727"/>
    <cellStyle name="40 % - Markeringsfarve5 3 4 3 5 3" xfId="28101"/>
    <cellStyle name="40 % - Markeringsfarve5 3 4 3 6" xfId="10906"/>
    <cellStyle name="40 % - Markeringsfarve5 3 4 3 6 2" xfId="21713"/>
    <cellStyle name="40 % - Markeringsfarve5 3 4 3 6 3" xfId="33087"/>
    <cellStyle name="40 % - Markeringsfarve5 3 4 3 7" xfId="11741"/>
    <cellStyle name="40 % - Markeringsfarve5 3 4 3 8" xfId="23100"/>
    <cellStyle name="40 % - Markeringsfarve5 3 4 4" xfId="1203"/>
    <cellStyle name="40 % - Markeringsfarve5 3 4 4 2" xfId="2871"/>
    <cellStyle name="40 % - Markeringsfarve5 3 4 4 2 2" xfId="7859"/>
    <cellStyle name="40 % - Markeringsfarve5 3 4 4 2 2 2" xfId="18666"/>
    <cellStyle name="40 % - Markeringsfarve5 3 4 4 2 2 3" xfId="30040"/>
    <cellStyle name="40 % - Markeringsfarve5 3 4 4 2 3" xfId="13681"/>
    <cellStyle name="40 % - Markeringsfarve5 3 4 4 2 4" xfId="25039"/>
    <cellStyle name="40 % - Markeringsfarve5 3 4 4 3" xfId="4535"/>
    <cellStyle name="40 % - Markeringsfarve5 3 4 4 3 2" xfId="9520"/>
    <cellStyle name="40 % - Markeringsfarve5 3 4 4 3 2 2" xfId="20327"/>
    <cellStyle name="40 % - Markeringsfarve5 3 4 4 3 2 3" xfId="31701"/>
    <cellStyle name="40 % - Markeringsfarve5 3 4 4 3 3" xfId="15342"/>
    <cellStyle name="40 % - Markeringsfarve5 3 4 4 3 4" xfId="26700"/>
    <cellStyle name="40 % - Markeringsfarve5 3 4 4 4" xfId="6197"/>
    <cellStyle name="40 % - Markeringsfarve5 3 4 4 4 2" xfId="17005"/>
    <cellStyle name="40 % - Markeringsfarve5 3 4 4 4 3" xfId="28379"/>
    <cellStyle name="40 % - Markeringsfarve5 3 4 4 5" xfId="12020"/>
    <cellStyle name="40 % - Markeringsfarve5 3 4 4 6" xfId="23378"/>
    <cellStyle name="40 % - Markeringsfarve5 3 4 5" xfId="2041"/>
    <cellStyle name="40 % - Markeringsfarve5 3 4 5 2" xfId="7029"/>
    <cellStyle name="40 % - Markeringsfarve5 3 4 5 2 2" xfId="17837"/>
    <cellStyle name="40 % - Markeringsfarve5 3 4 5 2 3" xfId="29211"/>
    <cellStyle name="40 % - Markeringsfarve5 3 4 5 3" xfId="12852"/>
    <cellStyle name="40 % - Markeringsfarve5 3 4 5 4" xfId="24210"/>
    <cellStyle name="40 % - Markeringsfarve5 3 4 6" xfId="3706"/>
    <cellStyle name="40 % - Markeringsfarve5 3 4 6 2" xfId="8691"/>
    <cellStyle name="40 % - Markeringsfarve5 3 4 6 2 2" xfId="19498"/>
    <cellStyle name="40 % - Markeringsfarve5 3 4 6 2 3" xfId="30872"/>
    <cellStyle name="40 % - Markeringsfarve5 3 4 6 3" xfId="14513"/>
    <cellStyle name="40 % - Markeringsfarve5 3 4 6 4" xfId="25871"/>
    <cellStyle name="40 % - Markeringsfarve5 3 4 7" xfId="5367"/>
    <cellStyle name="40 % - Markeringsfarve5 3 4 7 2" xfId="16176"/>
    <cellStyle name="40 % - Markeringsfarve5 3 4 7 3" xfId="27550"/>
    <cellStyle name="40 % - Markeringsfarve5 3 4 8" xfId="10352"/>
    <cellStyle name="40 % - Markeringsfarve5 3 4 8 2" xfId="21159"/>
    <cellStyle name="40 % - Markeringsfarve5 3 4 8 3" xfId="32533"/>
    <cellStyle name="40 % - Markeringsfarve5 3 4 9" xfId="11186"/>
    <cellStyle name="40 % - Markeringsfarve5 3 5" xfId="327"/>
    <cellStyle name="40 % - Markeringsfarve5 3 5 10" xfId="22049"/>
    <cellStyle name="40 % - Markeringsfarve5 3 5 11" xfId="22602"/>
    <cellStyle name="40 % - Markeringsfarve5 3 5 12" xfId="33422"/>
    <cellStyle name="40 % - Markeringsfarve5 3 5 13" xfId="33697"/>
    <cellStyle name="40 % - Markeringsfarve5 3 5 14" xfId="33968"/>
    <cellStyle name="40 % - Markeringsfarve5 3 5 2" xfId="701"/>
    <cellStyle name="40 % - Markeringsfarve5 3 5 2 2" xfId="1538"/>
    <cellStyle name="40 % - Markeringsfarve5 3 5 2 2 2" xfId="3206"/>
    <cellStyle name="40 % - Markeringsfarve5 3 5 2 2 2 2" xfId="8194"/>
    <cellStyle name="40 % - Markeringsfarve5 3 5 2 2 2 2 2" xfId="19001"/>
    <cellStyle name="40 % - Markeringsfarve5 3 5 2 2 2 2 3" xfId="30375"/>
    <cellStyle name="40 % - Markeringsfarve5 3 5 2 2 2 3" xfId="14016"/>
    <cellStyle name="40 % - Markeringsfarve5 3 5 2 2 2 4" xfId="25374"/>
    <cellStyle name="40 % - Markeringsfarve5 3 5 2 2 3" xfId="4870"/>
    <cellStyle name="40 % - Markeringsfarve5 3 5 2 2 3 2" xfId="9855"/>
    <cellStyle name="40 % - Markeringsfarve5 3 5 2 2 3 2 2" xfId="20662"/>
    <cellStyle name="40 % - Markeringsfarve5 3 5 2 2 3 2 3" xfId="32036"/>
    <cellStyle name="40 % - Markeringsfarve5 3 5 2 2 3 3" xfId="15677"/>
    <cellStyle name="40 % - Markeringsfarve5 3 5 2 2 3 4" xfId="27035"/>
    <cellStyle name="40 % - Markeringsfarve5 3 5 2 2 4" xfId="6532"/>
    <cellStyle name="40 % - Markeringsfarve5 3 5 2 2 4 2" xfId="17340"/>
    <cellStyle name="40 % - Markeringsfarve5 3 5 2 2 4 3" xfId="28714"/>
    <cellStyle name="40 % - Markeringsfarve5 3 5 2 2 5" xfId="12355"/>
    <cellStyle name="40 % - Markeringsfarve5 3 5 2 2 6" xfId="23713"/>
    <cellStyle name="40 % - Markeringsfarve5 3 5 2 3" xfId="2375"/>
    <cellStyle name="40 % - Markeringsfarve5 3 5 2 3 2" xfId="7363"/>
    <cellStyle name="40 % - Markeringsfarve5 3 5 2 3 2 2" xfId="18170"/>
    <cellStyle name="40 % - Markeringsfarve5 3 5 2 3 2 3" xfId="29544"/>
    <cellStyle name="40 % - Markeringsfarve5 3 5 2 3 3" xfId="13185"/>
    <cellStyle name="40 % - Markeringsfarve5 3 5 2 3 4" xfId="24543"/>
    <cellStyle name="40 % - Markeringsfarve5 3 5 2 4" xfId="4039"/>
    <cellStyle name="40 % - Markeringsfarve5 3 5 2 4 2" xfId="9024"/>
    <cellStyle name="40 % - Markeringsfarve5 3 5 2 4 2 2" xfId="19831"/>
    <cellStyle name="40 % - Markeringsfarve5 3 5 2 4 2 3" xfId="31205"/>
    <cellStyle name="40 % - Markeringsfarve5 3 5 2 4 3" xfId="14846"/>
    <cellStyle name="40 % - Markeringsfarve5 3 5 2 4 4" xfId="26204"/>
    <cellStyle name="40 % - Markeringsfarve5 3 5 2 5" xfId="5701"/>
    <cellStyle name="40 % - Markeringsfarve5 3 5 2 5 2" xfId="16509"/>
    <cellStyle name="40 % - Markeringsfarve5 3 5 2 5 3" xfId="27883"/>
    <cellStyle name="40 % - Markeringsfarve5 3 5 2 6" xfId="10688"/>
    <cellStyle name="40 % - Markeringsfarve5 3 5 2 6 2" xfId="21495"/>
    <cellStyle name="40 % - Markeringsfarve5 3 5 2 6 3" xfId="32869"/>
    <cellStyle name="40 % - Markeringsfarve5 3 5 2 7" xfId="11522"/>
    <cellStyle name="40 % - Markeringsfarve5 3 5 2 8" xfId="22328"/>
    <cellStyle name="40 % - Markeringsfarve5 3 5 2 9" xfId="22882"/>
    <cellStyle name="40 % - Markeringsfarve5 3 5 3" xfId="978"/>
    <cellStyle name="40 % - Markeringsfarve5 3 5 3 2" xfId="1812"/>
    <cellStyle name="40 % - Markeringsfarve5 3 5 3 2 2" xfId="3480"/>
    <cellStyle name="40 % - Markeringsfarve5 3 5 3 2 2 2" xfId="8468"/>
    <cellStyle name="40 % - Markeringsfarve5 3 5 3 2 2 2 2" xfId="19275"/>
    <cellStyle name="40 % - Markeringsfarve5 3 5 3 2 2 2 3" xfId="30649"/>
    <cellStyle name="40 % - Markeringsfarve5 3 5 3 2 2 3" xfId="14290"/>
    <cellStyle name="40 % - Markeringsfarve5 3 5 3 2 2 4" xfId="25648"/>
    <cellStyle name="40 % - Markeringsfarve5 3 5 3 2 3" xfId="5144"/>
    <cellStyle name="40 % - Markeringsfarve5 3 5 3 2 3 2" xfId="10129"/>
    <cellStyle name="40 % - Markeringsfarve5 3 5 3 2 3 2 2" xfId="20936"/>
    <cellStyle name="40 % - Markeringsfarve5 3 5 3 2 3 2 3" xfId="32310"/>
    <cellStyle name="40 % - Markeringsfarve5 3 5 3 2 3 3" xfId="15951"/>
    <cellStyle name="40 % - Markeringsfarve5 3 5 3 2 3 4" xfId="27309"/>
    <cellStyle name="40 % - Markeringsfarve5 3 5 3 2 4" xfId="6806"/>
    <cellStyle name="40 % - Markeringsfarve5 3 5 3 2 4 2" xfId="17614"/>
    <cellStyle name="40 % - Markeringsfarve5 3 5 3 2 4 3" xfId="28988"/>
    <cellStyle name="40 % - Markeringsfarve5 3 5 3 2 5" xfId="12629"/>
    <cellStyle name="40 % - Markeringsfarve5 3 5 3 2 6" xfId="23987"/>
    <cellStyle name="40 % - Markeringsfarve5 3 5 3 3" xfId="2649"/>
    <cellStyle name="40 % - Markeringsfarve5 3 5 3 3 2" xfId="7637"/>
    <cellStyle name="40 % - Markeringsfarve5 3 5 3 3 2 2" xfId="18444"/>
    <cellStyle name="40 % - Markeringsfarve5 3 5 3 3 2 3" xfId="29818"/>
    <cellStyle name="40 % - Markeringsfarve5 3 5 3 3 3" xfId="13459"/>
    <cellStyle name="40 % - Markeringsfarve5 3 5 3 3 4" xfId="24817"/>
    <cellStyle name="40 % - Markeringsfarve5 3 5 3 4" xfId="4313"/>
    <cellStyle name="40 % - Markeringsfarve5 3 5 3 4 2" xfId="9298"/>
    <cellStyle name="40 % - Markeringsfarve5 3 5 3 4 2 2" xfId="20105"/>
    <cellStyle name="40 % - Markeringsfarve5 3 5 3 4 2 3" xfId="31479"/>
    <cellStyle name="40 % - Markeringsfarve5 3 5 3 4 3" xfId="15120"/>
    <cellStyle name="40 % - Markeringsfarve5 3 5 3 4 4" xfId="26478"/>
    <cellStyle name="40 % - Markeringsfarve5 3 5 3 5" xfId="5975"/>
    <cellStyle name="40 % - Markeringsfarve5 3 5 3 5 2" xfId="16783"/>
    <cellStyle name="40 % - Markeringsfarve5 3 5 3 5 3" xfId="28157"/>
    <cellStyle name="40 % - Markeringsfarve5 3 5 3 6" xfId="10962"/>
    <cellStyle name="40 % - Markeringsfarve5 3 5 3 6 2" xfId="21769"/>
    <cellStyle name="40 % - Markeringsfarve5 3 5 3 6 3" xfId="33143"/>
    <cellStyle name="40 % - Markeringsfarve5 3 5 3 7" xfId="11797"/>
    <cellStyle name="40 % - Markeringsfarve5 3 5 3 8" xfId="23156"/>
    <cellStyle name="40 % - Markeringsfarve5 3 5 4" xfId="1259"/>
    <cellStyle name="40 % - Markeringsfarve5 3 5 4 2" xfId="2927"/>
    <cellStyle name="40 % - Markeringsfarve5 3 5 4 2 2" xfId="7915"/>
    <cellStyle name="40 % - Markeringsfarve5 3 5 4 2 2 2" xfId="18722"/>
    <cellStyle name="40 % - Markeringsfarve5 3 5 4 2 2 3" xfId="30096"/>
    <cellStyle name="40 % - Markeringsfarve5 3 5 4 2 3" xfId="13737"/>
    <cellStyle name="40 % - Markeringsfarve5 3 5 4 2 4" xfId="25095"/>
    <cellStyle name="40 % - Markeringsfarve5 3 5 4 3" xfId="4591"/>
    <cellStyle name="40 % - Markeringsfarve5 3 5 4 3 2" xfId="9576"/>
    <cellStyle name="40 % - Markeringsfarve5 3 5 4 3 2 2" xfId="20383"/>
    <cellStyle name="40 % - Markeringsfarve5 3 5 4 3 2 3" xfId="31757"/>
    <cellStyle name="40 % - Markeringsfarve5 3 5 4 3 3" xfId="15398"/>
    <cellStyle name="40 % - Markeringsfarve5 3 5 4 3 4" xfId="26756"/>
    <cellStyle name="40 % - Markeringsfarve5 3 5 4 4" xfId="6253"/>
    <cellStyle name="40 % - Markeringsfarve5 3 5 4 4 2" xfId="17061"/>
    <cellStyle name="40 % - Markeringsfarve5 3 5 4 4 3" xfId="28435"/>
    <cellStyle name="40 % - Markeringsfarve5 3 5 4 5" xfId="12076"/>
    <cellStyle name="40 % - Markeringsfarve5 3 5 4 6" xfId="23434"/>
    <cellStyle name="40 % - Markeringsfarve5 3 5 5" xfId="2097"/>
    <cellStyle name="40 % - Markeringsfarve5 3 5 5 2" xfId="7085"/>
    <cellStyle name="40 % - Markeringsfarve5 3 5 5 2 2" xfId="17893"/>
    <cellStyle name="40 % - Markeringsfarve5 3 5 5 2 3" xfId="29267"/>
    <cellStyle name="40 % - Markeringsfarve5 3 5 5 3" xfId="12908"/>
    <cellStyle name="40 % - Markeringsfarve5 3 5 5 4" xfId="24266"/>
    <cellStyle name="40 % - Markeringsfarve5 3 5 6" xfId="3762"/>
    <cellStyle name="40 % - Markeringsfarve5 3 5 6 2" xfId="8747"/>
    <cellStyle name="40 % - Markeringsfarve5 3 5 6 2 2" xfId="19554"/>
    <cellStyle name="40 % - Markeringsfarve5 3 5 6 2 3" xfId="30928"/>
    <cellStyle name="40 % - Markeringsfarve5 3 5 6 3" xfId="14569"/>
    <cellStyle name="40 % - Markeringsfarve5 3 5 6 4" xfId="25927"/>
    <cellStyle name="40 % - Markeringsfarve5 3 5 7" xfId="5423"/>
    <cellStyle name="40 % - Markeringsfarve5 3 5 7 2" xfId="16232"/>
    <cellStyle name="40 % - Markeringsfarve5 3 5 7 3" xfId="27606"/>
    <cellStyle name="40 % - Markeringsfarve5 3 5 8" xfId="10408"/>
    <cellStyle name="40 % - Markeringsfarve5 3 5 8 2" xfId="21215"/>
    <cellStyle name="40 % - Markeringsfarve5 3 5 8 3" xfId="32589"/>
    <cellStyle name="40 % - Markeringsfarve5 3 5 9" xfId="11242"/>
    <cellStyle name="40 % - Markeringsfarve5 3 6" xfId="482"/>
    <cellStyle name="40 % - Markeringsfarve5 3 6 2" xfId="1319"/>
    <cellStyle name="40 % - Markeringsfarve5 3 6 2 2" xfId="2987"/>
    <cellStyle name="40 % - Markeringsfarve5 3 6 2 2 2" xfId="7975"/>
    <cellStyle name="40 % - Markeringsfarve5 3 6 2 2 2 2" xfId="18782"/>
    <cellStyle name="40 % - Markeringsfarve5 3 6 2 2 2 3" xfId="30156"/>
    <cellStyle name="40 % - Markeringsfarve5 3 6 2 2 3" xfId="13797"/>
    <cellStyle name="40 % - Markeringsfarve5 3 6 2 2 4" xfId="25155"/>
    <cellStyle name="40 % - Markeringsfarve5 3 6 2 3" xfId="4651"/>
    <cellStyle name="40 % - Markeringsfarve5 3 6 2 3 2" xfId="9636"/>
    <cellStyle name="40 % - Markeringsfarve5 3 6 2 3 2 2" xfId="20443"/>
    <cellStyle name="40 % - Markeringsfarve5 3 6 2 3 2 3" xfId="31817"/>
    <cellStyle name="40 % - Markeringsfarve5 3 6 2 3 3" xfId="15458"/>
    <cellStyle name="40 % - Markeringsfarve5 3 6 2 3 4" xfId="26816"/>
    <cellStyle name="40 % - Markeringsfarve5 3 6 2 4" xfId="6313"/>
    <cellStyle name="40 % - Markeringsfarve5 3 6 2 4 2" xfId="17121"/>
    <cellStyle name="40 % - Markeringsfarve5 3 6 2 4 3" xfId="28495"/>
    <cellStyle name="40 % - Markeringsfarve5 3 6 2 5" xfId="12136"/>
    <cellStyle name="40 % - Markeringsfarve5 3 6 2 6" xfId="23494"/>
    <cellStyle name="40 % - Markeringsfarve5 3 6 3" xfId="2158"/>
    <cellStyle name="40 % - Markeringsfarve5 3 6 3 2" xfId="7146"/>
    <cellStyle name="40 % - Markeringsfarve5 3 6 3 2 2" xfId="17953"/>
    <cellStyle name="40 % - Markeringsfarve5 3 6 3 2 3" xfId="29327"/>
    <cellStyle name="40 % - Markeringsfarve5 3 6 3 3" xfId="12968"/>
    <cellStyle name="40 % - Markeringsfarve5 3 6 3 4" xfId="24326"/>
    <cellStyle name="40 % - Markeringsfarve5 3 6 4" xfId="3822"/>
    <cellStyle name="40 % - Markeringsfarve5 3 6 4 2" xfId="8807"/>
    <cellStyle name="40 % - Markeringsfarve5 3 6 4 2 2" xfId="19614"/>
    <cellStyle name="40 % - Markeringsfarve5 3 6 4 2 3" xfId="30988"/>
    <cellStyle name="40 % - Markeringsfarve5 3 6 4 3" xfId="14629"/>
    <cellStyle name="40 % - Markeringsfarve5 3 6 4 4" xfId="25987"/>
    <cellStyle name="40 % - Markeringsfarve5 3 6 5" xfId="5484"/>
    <cellStyle name="40 % - Markeringsfarve5 3 6 5 2" xfId="16292"/>
    <cellStyle name="40 % - Markeringsfarve5 3 6 5 3" xfId="27666"/>
    <cellStyle name="40 % - Markeringsfarve5 3 6 6" xfId="10469"/>
    <cellStyle name="40 % - Markeringsfarve5 3 6 6 2" xfId="21276"/>
    <cellStyle name="40 % - Markeringsfarve5 3 6 6 3" xfId="32650"/>
    <cellStyle name="40 % - Markeringsfarve5 3 6 7" xfId="11303"/>
    <cellStyle name="40 % - Markeringsfarve5 3 6 8" xfId="22109"/>
    <cellStyle name="40 % - Markeringsfarve5 3 6 9" xfId="22663"/>
    <cellStyle name="40 % - Markeringsfarve5 3 7" xfId="759"/>
    <cellStyle name="40 % - Markeringsfarve5 3 7 2" xfId="1593"/>
    <cellStyle name="40 % - Markeringsfarve5 3 7 2 2" xfId="3261"/>
    <cellStyle name="40 % - Markeringsfarve5 3 7 2 2 2" xfId="8249"/>
    <cellStyle name="40 % - Markeringsfarve5 3 7 2 2 2 2" xfId="19056"/>
    <cellStyle name="40 % - Markeringsfarve5 3 7 2 2 2 3" xfId="30430"/>
    <cellStyle name="40 % - Markeringsfarve5 3 7 2 2 3" xfId="14071"/>
    <cellStyle name="40 % - Markeringsfarve5 3 7 2 2 4" xfId="25429"/>
    <cellStyle name="40 % - Markeringsfarve5 3 7 2 3" xfId="4925"/>
    <cellStyle name="40 % - Markeringsfarve5 3 7 2 3 2" xfId="9910"/>
    <cellStyle name="40 % - Markeringsfarve5 3 7 2 3 2 2" xfId="20717"/>
    <cellStyle name="40 % - Markeringsfarve5 3 7 2 3 2 3" xfId="32091"/>
    <cellStyle name="40 % - Markeringsfarve5 3 7 2 3 3" xfId="15732"/>
    <cellStyle name="40 % - Markeringsfarve5 3 7 2 3 4" xfId="27090"/>
    <cellStyle name="40 % - Markeringsfarve5 3 7 2 4" xfId="6587"/>
    <cellStyle name="40 % - Markeringsfarve5 3 7 2 4 2" xfId="17395"/>
    <cellStyle name="40 % - Markeringsfarve5 3 7 2 4 3" xfId="28769"/>
    <cellStyle name="40 % - Markeringsfarve5 3 7 2 5" xfId="12410"/>
    <cellStyle name="40 % - Markeringsfarve5 3 7 2 6" xfId="23768"/>
    <cellStyle name="40 % - Markeringsfarve5 3 7 3" xfId="2430"/>
    <cellStyle name="40 % - Markeringsfarve5 3 7 3 2" xfId="7418"/>
    <cellStyle name="40 % - Markeringsfarve5 3 7 3 2 2" xfId="18225"/>
    <cellStyle name="40 % - Markeringsfarve5 3 7 3 2 3" xfId="29599"/>
    <cellStyle name="40 % - Markeringsfarve5 3 7 3 3" xfId="13240"/>
    <cellStyle name="40 % - Markeringsfarve5 3 7 3 4" xfId="24598"/>
    <cellStyle name="40 % - Markeringsfarve5 3 7 4" xfId="4094"/>
    <cellStyle name="40 % - Markeringsfarve5 3 7 4 2" xfId="9079"/>
    <cellStyle name="40 % - Markeringsfarve5 3 7 4 2 2" xfId="19886"/>
    <cellStyle name="40 % - Markeringsfarve5 3 7 4 2 3" xfId="31260"/>
    <cellStyle name="40 % - Markeringsfarve5 3 7 4 3" xfId="14901"/>
    <cellStyle name="40 % - Markeringsfarve5 3 7 4 4" xfId="26259"/>
    <cellStyle name="40 % - Markeringsfarve5 3 7 5" xfId="5756"/>
    <cellStyle name="40 % - Markeringsfarve5 3 7 5 2" xfId="16564"/>
    <cellStyle name="40 % - Markeringsfarve5 3 7 5 3" xfId="27938"/>
    <cellStyle name="40 % - Markeringsfarve5 3 7 6" xfId="10743"/>
    <cellStyle name="40 % - Markeringsfarve5 3 7 6 2" xfId="21550"/>
    <cellStyle name="40 % - Markeringsfarve5 3 7 6 3" xfId="32924"/>
    <cellStyle name="40 % - Markeringsfarve5 3 7 7" xfId="11578"/>
    <cellStyle name="40 % - Markeringsfarve5 3 7 8" xfId="22937"/>
    <cellStyle name="40 % - Markeringsfarve5 3 8" xfId="1040"/>
    <cellStyle name="40 % - Markeringsfarve5 3 8 2" xfId="2708"/>
    <cellStyle name="40 % - Markeringsfarve5 3 8 2 2" xfId="7696"/>
    <cellStyle name="40 % - Markeringsfarve5 3 8 2 2 2" xfId="18503"/>
    <cellStyle name="40 % - Markeringsfarve5 3 8 2 2 3" xfId="29877"/>
    <cellStyle name="40 % - Markeringsfarve5 3 8 2 3" xfId="13518"/>
    <cellStyle name="40 % - Markeringsfarve5 3 8 2 4" xfId="24876"/>
    <cellStyle name="40 % - Markeringsfarve5 3 8 3" xfId="4372"/>
    <cellStyle name="40 % - Markeringsfarve5 3 8 3 2" xfId="9357"/>
    <cellStyle name="40 % - Markeringsfarve5 3 8 3 2 2" xfId="20164"/>
    <cellStyle name="40 % - Markeringsfarve5 3 8 3 2 3" xfId="31538"/>
    <cellStyle name="40 % - Markeringsfarve5 3 8 3 3" xfId="15179"/>
    <cellStyle name="40 % - Markeringsfarve5 3 8 3 4" xfId="26537"/>
    <cellStyle name="40 % - Markeringsfarve5 3 8 4" xfId="6034"/>
    <cellStyle name="40 % - Markeringsfarve5 3 8 4 2" xfId="16842"/>
    <cellStyle name="40 % - Markeringsfarve5 3 8 4 3" xfId="28216"/>
    <cellStyle name="40 % - Markeringsfarve5 3 8 5" xfId="11857"/>
    <cellStyle name="40 % - Markeringsfarve5 3 8 6" xfId="23215"/>
    <cellStyle name="40 % - Markeringsfarve5 3 9" xfId="1876"/>
    <cellStyle name="40 % - Markeringsfarve5 3 9 2" xfId="6867"/>
    <cellStyle name="40 % - Markeringsfarve5 3 9 2 2" xfId="17675"/>
    <cellStyle name="40 % - Markeringsfarve5 3 9 2 3" xfId="29049"/>
    <cellStyle name="40 % - Markeringsfarve5 3 9 3" xfId="12690"/>
    <cellStyle name="40 % - Markeringsfarve5 3 9 4" xfId="24048"/>
    <cellStyle name="40 % - Markeringsfarve5 4" xfId="124"/>
    <cellStyle name="40 % - Markeringsfarve5 4 10" xfId="21847"/>
    <cellStyle name="40 % - Markeringsfarve5 4 11" xfId="22400"/>
    <cellStyle name="40 % - Markeringsfarve5 4 12" xfId="33220"/>
    <cellStyle name="40 % - Markeringsfarve5 4 13" xfId="33493"/>
    <cellStyle name="40 % - Markeringsfarve5 4 14" xfId="33764"/>
    <cellStyle name="40 % - Markeringsfarve5 4 2" xfId="499"/>
    <cellStyle name="40 % - Markeringsfarve5 4 2 2" xfId="1336"/>
    <cellStyle name="40 % - Markeringsfarve5 4 2 2 2" xfId="3004"/>
    <cellStyle name="40 % - Markeringsfarve5 4 2 2 2 2" xfId="7992"/>
    <cellStyle name="40 % - Markeringsfarve5 4 2 2 2 2 2" xfId="18799"/>
    <cellStyle name="40 % - Markeringsfarve5 4 2 2 2 2 3" xfId="30173"/>
    <cellStyle name="40 % - Markeringsfarve5 4 2 2 2 3" xfId="13814"/>
    <cellStyle name="40 % - Markeringsfarve5 4 2 2 2 4" xfId="25172"/>
    <cellStyle name="40 % - Markeringsfarve5 4 2 2 3" xfId="4668"/>
    <cellStyle name="40 % - Markeringsfarve5 4 2 2 3 2" xfId="9653"/>
    <cellStyle name="40 % - Markeringsfarve5 4 2 2 3 2 2" xfId="20460"/>
    <cellStyle name="40 % - Markeringsfarve5 4 2 2 3 2 3" xfId="31834"/>
    <cellStyle name="40 % - Markeringsfarve5 4 2 2 3 3" xfId="15475"/>
    <cellStyle name="40 % - Markeringsfarve5 4 2 2 3 4" xfId="26833"/>
    <cellStyle name="40 % - Markeringsfarve5 4 2 2 4" xfId="6330"/>
    <cellStyle name="40 % - Markeringsfarve5 4 2 2 4 2" xfId="17138"/>
    <cellStyle name="40 % - Markeringsfarve5 4 2 2 4 3" xfId="28512"/>
    <cellStyle name="40 % - Markeringsfarve5 4 2 2 5" xfId="12153"/>
    <cellStyle name="40 % - Markeringsfarve5 4 2 2 6" xfId="23511"/>
    <cellStyle name="40 % - Markeringsfarve5 4 2 3" xfId="2175"/>
    <cellStyle name="40 % - Markeringsfarve5 4 2 3 2" xfId="7163"/>
    <cellStyle name="40 % - Markeringsfarve5 4 2 3 2 2" xfId="17970"/>
    <cellStyle name="40 % - Markeringsfarve5 4 2 3 2 3" xfId="29344"/>
    <cellStyle name="40 % - Markeringsfarve5 4 2 3 3" xfId="12985"/>
    <cellStyle name="40 % - Markeringsfarve5 4 2 3 4" xfId="24343"/>
    <cellStyle name="40 % - Markeringsfarve5 4 2 4" xfId="3839"/>
    <cellStyle name="40 % - Markeringsfarve5 4 2 4 2" xfId="8824"/>
    <cellStyle name="40 % - Markeringsfarve5 4 2 4 2 2" xfId="19631"/>
    <cellStyle name="40 % - Markeringsfarve5 4 2 4 2 3" xfId="31005"/>
    <cellStyle name="40 % - Markeringsfarve5 4 2 4 3" xfId="14646"/>
    <cellStyle name="40 % - Markeringsfarve5 4 2 4 4" xfId="26004"/>
    <cellStyle name="40 % - Markeringsfarve5 4 2 5" xfId="5501"/>
    <cellStyle name="40 % - Markeringsfarve5 4 2 5 2" xfId="16309"/>
    <cellStyle name="40 % - Markeringsfarve5 4 2 5 3" xfId="27683"/>
    <cellStyle name="40 % - Markeringsfarve5 4 2 6" xfId="10486"/>
    <cellStyle name="40 % - Markeringsfarve5 4 2 6 2" xfId="21293"/>
    <cellStyle name="40 % - Markeringsfarve5 4 2 6 3" xfId="32667"/>
    <cellStyle name="40 % - Markeringsfarve5 4 2 7" xfId="11320"/>
    <cellStyle name="40 % - Markeringsfarve5 4 2 8" xfId="22126"/>
    <cellStyle name="40 % - Markeringsfarve5 4 2 9" xfId="22680"/>
    <cellStyle name="40 % - Markeringsfarve5 4 3" xfId="776"/>
    <cellStyle name="40 % - Markeringsfarve5 4 3 2" xfId="1610"/>
    <cellStyle name="40 % - Markeringsfarve5 4 3 2 2" xfId="3278"/>
    <cellStyle name="40 % - Markeringsfarve5 4 3 2 2 2" xfId="8266"/>
    <cellStyle name="40 % - Markeringsfarve5 4 3 2 2 2 2" xfId="19073"/>
    <cellStyle name="40 % - Markeringsfarve5 4 3 2 2 2 3" xfId="30447"/>
    <cellStyle name="40 % - Markeringsfarve5 4 3 2 2 3" xfId="14088"/>
    <cellStyle name="40 % - Markeringsfarve5 4 3 2 2 4" xfId="25446"/>
    <cellStyle name="40 % - Markeringsfarve5 4 3 2 3" xfId="4942"/>
    <cellStyle name="40 % - Markeringsfarve5 4 3 2 3 2" xfId="9927"/>
    <cellStyle name="40 % - Markeringsfarve5 4 3 2 3 2 2" xfId="20734"/>
    <cellStyle name="40 % - Markeringsfarve5 4 3 2 3 2 3" xfId="32108"/>
    <cellStyle name="40 % - Markeringsfarve5 4 3 2 3 3" xfId="15749"/>
    <cellStyle name="40 % - Markeringsfarve5 4 3 2 3 4" xfId="27107"/>
    <cellStyle name="40 % - Markeringsfarve5 4 3 2 4" xfId="6604"/>
    <cellStyle name="40 % - Markeringsfarve5 4 3 2 4 2" xfId="17412"/>
    <cellStyle name="40 % - Markeringsfarve5 4 3 2 4 3" xfId="28786"/>
    <cellStyle name="40 % - Markeringsfarve5 4 3 2 5" xfId="12427"/>
    <cellStyle name="40 % - Markeringsfarve5 4 3 2 6" xfId="23785"/>
    <cellStyle name="40 % - Markeringsfarve5 4 3 3" xfId="2447"/>
    <cellStyle name="40 % - Markeringsfarve5 4 3 3 2" xfId="7435"/>
    <cellStyle name="40 % - Markeringsfarve5 4 3 3 2 2" xfId="18242"/>
    <cellStyle name="40 % - Markeringsfarve5 4 3 3 2 3" xfId="29616"/>
    <cellStyle name="40 % - Markeringsfarve5 4 3 3 3" xfId="13257"/>
    <cellStyle name="40 % - Markeringsfarve5 4 3 3 4" xfId="24615"/>
    <cellStyle name="40 % - Markeringsfarve5 4 3 4" xfId="4111"/>
    <cellStyle name="40 % - Markeringsfarve5 4 3 4 2" xfId="9096"/>
    <cellStyle name="40 % - Markeringsfarve5 4 3 4 2 2" xfId="19903"/>
    <cellStyle name="40 % - Markeringsfarve5 4 3 4 2 3" xfId="31277"/>
    <cellStyle name="40 % - Markeringsfarve5 4 3 4 3" xfId="14918"/>
    <cellStyle name="40 % - Markeringsfarve5 4 3 4 4" xfId="26276"/>
    <cellStyle name="40 % - Markeringsfarve5 4 3 5" xfId="5773"/>
    <cellStyle name="40 % - Markeringsfarve5 4 3 5 2" xfId="16581"/>
    <cellStyle name="40 % - Markeringsfarve5 4 3 5 3" xfId="27955"/>
    <cellStyle name="40 % - Markeringsfarve5 4 3 6" xfId="10760"/>
    <cellStyle name="40 % - Markeringsfarve5 4 3 6 2" xfId="21567"/>
    <cellStyle name="40 % - Markeringsfarve5 4 3 6 3" xfId="32941"/>
    <cellStyle name="40 % - Markeringsfarve5 4 3 7" xfId="11595"/>
    <cellStyle name="40 % - Markeringsfarve5 4 3 8" xfId="22954"/>
    <cellStyle name="40 % - Markeringsfarve5 4 4" xfId="1057"/>
    <cellStyle name="40 % - Markeringsfarve5 4 4 2" xfId="2725"/>
    <cellStyle name="40 % - Markeringsfarve5 4 4 2 2" xfId="7713"/>
    <cellStyle name="40 % - Markeringsfarve5 4 4 2 2 2" xfId="18520"/>
    <cellStyle name="40 % - Markeringsfarve5 4 4 2 2 3" xfId="29894"/>
    <cellStyle name="40 % - Markeringsfarve5 4 4 2 3" xfId="13535"/>
    <cellStyle name="40 % - Markeringsfarve5 4 4 2 4" xfId="24893"/>
    <cellStyle name="40 % - Markeringsfarve5 4 4 3" xfId="4389"/>
    <cellStyle name="40 % - Markeringsfarve5 4 4 3 2" xfId="9374"/>
    <cellStyle name="40 % - Markeringsfarve5 4 4 3 2 2" xfId="20181"/>
    <cellStyle name="40 % - Markeringsfarve5 4 4 3 2 3" xfId="31555"/>
    <cellStyle name="40 % - Markeringsfarve5 4 4 3 3" xfId="15196"/>
    <cellStyle name="40 % - Markeringsfarve5 4 4 3 4" xfId="26554"/>
    <cellStyle name="40 % - Markeringsfarve5 4 4 4" xfId="6051"/>
    <cellStyle name="40 % - Markeringsfarve5 4 4 4 2" xfId="16859"/>
    <cellStyle name="40 % - Markeringsfarve5 4 4 4 3" xfId="28233"/>
    <cellStyle name="40 % - Markeringsfarve5 4 4 5" xfId="11874"/>
    <cellStyle name="40 % - Markeringsfarve5 4 4 6" xfId="23232"/>
    <cellStyle name="40 % - Markeringsfarve5 4 5" xfId="1895"/>
    <cellStyle name="40 % - Markeringsfarve5 4 5 2" xfId="6883"/>
    <cellStyle name="40 % - Markeringsfarve5 4 5 2 2" xfId="17691"/>
    <cellStyle name="40 % - Markeringsfarve5 4 5 2 3" xfId="29065"/>
    <cellStyle name="40 % - Markeringsfarve5 4 5 3" xfId="12706"/>
    <cellStyle name="40 % - Markeringsfarve5 4 5 4" xfId="24064"/>
    <cellStyle name="40 % - Markeringsfarve5 4 6" xfId="3560"/>
    <cellStyle name="40 % - Markeringsfarve5 4 6 2" xfId="8545"/>
    <cellStyle name="40 % - Markeringsfarve5 4 6 2 2" xfId="19352"/>
    <cellStyle name="40 % - Markeringsfarve5 4 6 2 3" xfId="30726"/>
    <cellStyle name="40 % - Markeringsfarve5 4 6 3" xfId="14367"/>
    <cellStyle name="40 % - Markeringsfarve5 4 6 4" xfId="25725"/>
    <cellStyle name="40 % - Markeringsfarve5 4 7" xfId="5221"/>
    <cellStyle name="40 % - Markeringsfarve5 4 7 2" xfId="16030"/>
    <cellStyle name="40 % - Markeringsfarve5 4 7 3" xfId="27404"/>
    <cellStyle name="40 % - Markeringsfarve5 4 8" xfId="10206"/>
    <cellStyle name="40 % - Markeringsfarve5 4 8 2" xfId="21013"/>
    <cellStyle name="40 % - Markeringsfarve5 4 8 3" xfId="32387"/>
    <cellStyle name="40 % - Markeringsfarve5 4 9" xfId="11040"/>
    <cellStyle name="40 % - Markeringsfarve5 5" xfId="177"/>
    <cellStyle name="40 % - Markeringsfarve5 5 10" xfId="21900"/>
    <cellStyle name="40 % - Markeringsfarve5 5 11" xfId="22453"/>
    <cellStyle name="40 % - Markeringsfarve5 5 12" xfId="33273"/>
    <cellStyle name="40 % - Markeringsfarve5 5 13" xfId="33548"/>
    <cellStyle name="40 % - Markeringsfarve5 5 14" xfId="33819"/>
    <cellStyle name="40 % - Markeringsfarve5 5 2" xfId="552"/>
    <cellStyle name="40 % - Markeringsfarve5 5 2 2" xfId="1389"/>
    <cellStyle name="40 % - Markeringsfarve5 5 2 2 2" xfId="3057"/>
    <cellStyle name="40 % - Markeringsfarve5 5 2 2 2 2" xfId="8045"/>
    <cellStyle name="40 % - Markeringsfarve5 5 2 2 2 2 2" xfId="18852"/>
    <cellStyle name="40 % - Markeringsfarve5 5 2 2 2 2 3" xfId="30226"/>
    <cellStyle name="40 % - Markeringsfarve5 5 2 2 2 3" xfId="13867"/>
    <cellStyle name="40 % - Markeringsfarve5 5 2 2 2 4" xfId="25225"/>
    <cellStyle name="40 % - Markeringsfarve5 5 2 2 3" xfId="4721"/>
    <cellStyle name="40 % - Markeringsfarve5 5 2 2 3 2" xfId="9706"/>
    <cellStyle name="40 % - Markeringsfarve5 5 2 2 3 2 2" xfId="20513"/>
    <cellStyle name="40 % - Markeringsfarve5 5 2 2 3 2 3" xfId="31887"/>
    <cellStyle name="40 % - Markeringsfarve5 5 2 2 3 3" xfId="15528"/>
    <cellStyle name="40 % - Markeringsfarve5 5 2 2 3 4" xfId="26886"/>
    <cellStyle name="40 % - Markeringsfarve5 5 2 2 4" xfId="6383"/>
    <cellStyle name="40 % - Markeringsfarve5 5 2 2 4 2" xfId="17191"/>
    <cellStyle name="40 % - Markeringsfarve5 5 2 2 4 3" xfId="28565"/>
    <cellStyle name="40 % - Markeringsfarve5 5 2 2 5" xfId="12206"/>
    <cellStyle name="40 % - Markeringsfarve5 5 2 2 6" xfId="23564"/>
    <cellStyle name="40 % - Markeringsfarve5 5 2 3" xfId="2226"/>
    <cellStyle name="40 % - Markeringsfarve5 5 2 3 2" xfId="7214"/>
    <cellStyle name="40 % - Markeringsfarve5 5 2 3 2 2" xfId="18021"/>
    <cellStyle name="40 % - Markeringsfarve5 5 2 3 2 3" xfId="29395"/>
    <cellStyle name="40 % - Markeringsfarve5 5 2 3 3" xfId="13036"/>
    <cellStyle name="40 % - Markeringsfarve5 5 2 3 4" xfId="24394"/>
    <cellStyle name="40 % - Markeringsfarve5 5 2 4" xfId="3890"/>
    <cellStyle name="40 % - Markeringsfarve5 5 2 4 2" xfId="8875"/>
    <cellStyle name="40 % - Markeringsfarve5 5 2 4 2 2" xfId="19682"/>
    <cellStyle name="40 % - Markeringsfarve5 5 2 4 2 3" xfId="31056"/>
    <cellStyle name="40 % - Markeringsfarve5 5 2 4 3" xfId="14697"/>
    <cellStyle name="40 % - Markeringsfarve5 5 2 4 4" xfId="26055"/>
    <cellStyle name="40 % - Markeringsfarve5 5 2 5" xfId="5552"/>
    <cellStyle name="40 % - Markeringsfarve5 5 2 5 2" xfId="16360"/>
    <cellStyle name="40 % - Markeringsfarve5 5 2 5 3" xfId="27734"/>
    <cellStyle name="40 % - Markeringsfarve5 5 2 6" xfId="10539"/>
    <cellStyle name="40 % - Markeringsfarve5 5 2 6 2" xfId="21346"/>
    <cellStyle name="40 % - Markeringsfarve5 5 2 6 3" xfId="32720"/>
    <cellStyle name="40 % - Markeringsfarve5 5 2 7" xfId="11373"/>
    <cellStyle name="40 % - Markeringsfarve5 5 2 8" xfId="22179"/>
    <cellStyle name="40 % - Markeringsfarve5 5 2 9" xfId="22733"/>
    <cellStyle name="40 % - Markeringsfarve5 5 3" xfId="829"/>
    <cellStyle name="40 % - Markeringsfarve5 5 3 2" xfId="1663"/>
    <cellStyle name="40 % - Markeringsfarve5 5 3 2 2" xfId="3331"/>
    <cellStyle name="40 % - Markeringsfarve5 5 3 2 2 2" xfId="8319"/>
    <cellStyle name="40 % - Markeringsfarve5 5 3 2 2 2 2" xfId="19126"/>
    <cellStyle name="40 % - Markeringsfarve5 5 3 2 2 2 3" xfId="30500"/>
    <cellStyle name="40 % - Markeringsfarve5 5 3 2 2 3" xfId="14141"/>
    <cellStyle name="40 % - Markeringsfarve5 5 3 2 2 4" xfId="25499"/>
    <cellStyle name="40 % - Markeringsfarve5 5 3 2 3" xfId="4995"/>
    <cellStyle name="40 % - Markeringsfarve5 5 3 2 3 2" xfId="9980"/>
    <cellStyle name="40 % - Markeringsfarve5 5 3 2 3 2 2" xfId="20787"/>
    <cellStyle name="40 % - Markeringsfarve5 5 3 2 3 2 3" xfId="32161"/>
    <cellStyle name="40 % - Markeringsfarve5 5 3 2 3 3" xfId="15802"/>
    <cellStyle name="40 % - Markeringsfarve5 5 3 2 3 4" xfId="27160"/>
    <cellStyle name="40 % - Markeringsfarve5 5 3 2 4" xfId="6657"/>
    <cellStyle name="40 % - Markeringsfarve5 5 3 2 4 2" xfId="17465"/>
    <cellStyle name="40 % - Markeringsfarve5 5 3 2 4 3" xfId="28839"/>
    <cellStyle name="40 % - Markeringsfarve5 5 3 2 5" xfId="12480"/>
    <cellStyle name="40 % - Markeringsfarve5 5 3 2 6" xfId="23838"/>
    <cellStyle name="40 % - Markeringsfarve5 5 3 3" xfId="2500"/>
    <cellStyle name="40 % - Markeringsfarve5 5 3 3 2" xfId="7488"/>
    <cellStyle name="40 % - Markeringsfarve5 5 3 3 2 2" xfId="18295"/>
    <cellStyle name="40 % - Markeringsfarve5 5 3 3 2 3" xfId="29669"/>
    <cellStyle name="40 % - Markeringsfarve5 5 3 3 3" xfId="13310"/>
    <cellStyle name="40 % - Markeringsfarve5 5 3 3 4" xfId="24668"/>
    <cellStyle name="40 % - Markeringsfarve5 5 3 4" xfId="4164"/>
    <cellStyle name="40 % - Markeringsfarve5 5 3 4 2" xfId="9149"/>
    <cellStyle name="40 % - Markeringsfarve5 5 3 4 2 2" xfId="19956"/>
    <cellStyle name="40 % - Markeringsfarve5 5 3 4 2 3" xfId="31330"/>
    <cellStyle name="40 % - Markeringsfarve5 5 3 4 3" xfId="14971"/>
    <cellStyle name="40 % - Markeringsfarve5 5 3 4 4" xfId="26329"/>
    <cellStyle name="40 % - Markeringsfarve5 5 3 5" xfId="5826"/>
    <cellStyle name="40 % - Markeringsfarve5 5 3 5 2" xfId="16634"/>
    <cellStyle name="40 % - Markeringsfarve5 5 3 5 3" xfId="28008"/>
    <cellStyle name="40 % - Markeringsfarve5 5 3 6" xfId="10813"/>
    <cellStyle name="40 % - Markeringsfarve5 5 3 6 2" xfId="21620"/>
    <cellStyle name="40 % - Markeringsfarve5 5 3 6 3" xfId="32994"/>
    <cellStyle name="40 % - Markeringsfarve5 5 3 7" xfId="11648"/>
    <cellStyle name="40 % - Markeringsfarve5 5 3 8" xfId="23007"/>
    <cellStyle name="40 % - Markeringsfarve5 5 4" xfId="1110"/>
    <cellStyle name="40 % - Markeringsfarve5 5 4 2" xfId="2778"/>
    <cellStyle name="40 % - Markeringsfarve5 5 4 2 2" xfId="7766"/>
    <cellStyle name="40 % - Markeringsfarve5 5 4 2 2 2" xfId="18573"/>
    <cellStyle name="40 % - Markeringsfarve5 5 4 2 2 3" xfId="29947"/>
    <cellStyle name="40 % - Markeringsfarve5 5 4 2 3" xfId="13588"/>
    <cellStyle name="40 % - Markeringsfarve5 5 4 2 4" xfId="24946"/>
    <cellStyle name="40 % - Markeringsfarve5 5 4 3" xfId="4442"/>
    <cellStyle name="40 % - Markeringsfarve5 5 4 3 2" xfId="9427"/>
    <cellStyle name="40 % - Markeringsfarve5 5 4 3 2 2" xfId="20234"/>
    <cellStyle name="40 % - Markeringsfarve5 5 4 3 2 3" xfId="31608"/>
    <cellStyle name="40 % - Markeringsfarve5 5 4 3 3" xfId="15249"/>
    <cellStyle name="40 % - Markeringsfarve5 5 4 3 4" xfId="26607"/>
    <cellStyle name="40 % - Markeringsfarve5 5 4 4" xfId="6104"/>
    <cellStyle name="40 % - Markeringsfarve5 5 4 4 2" xfId="16912"/>
    <cellStyle name="40 % - Markeringsfarve5 5 4 4 3" xfId="28286"/>
    <cellStyle name="40 % - Markeringsfarve5 5 4 5" xfId="11927"/>
    <cellStyle name="40 % - Markeringsfarve5 5 4 6" xfId="23285"/>
    <cellStyle name="40 % - Markeringsfarve5 5 5" xfId="1948"/>
    <cellStyle name="40 % - Markeringsfarve5 5 5 2" xfId="6936"/>
    <cellStyle name="40 % - Markeringsfarve5 5 5 2 2" xfId="17744"/>
    <cellStyle name="40 % - Markeringsfarve5 5 5 2 3" xfId="29118"/>
    <cellStyle name="40 % - Markeringsfarve5 5 5 3" xfId="12759"/>
    <cellStyle name="40 % - Markeringsfarve5 5 5 4" xfId="24117"/>
    <cellStyle name="40 % - Markeringsfarve5 5 6" xfId="3613"/>
    <cellStyle name="40 % - Markeringsfarve5 5 6 2" xfId="8598"/>
    <cellStyle name="40 % - Markeringsfarve5 5 6 2 2" xfId="19405"/>
    <cellStyle name="40 % - Markeringsfarve5 5 6 2 3" xfId="30779"/>
    <cellStyle name="40 % - Markeringsfarve5 5 6 3" xfId="14420"/>
    <cellStyle name="40 % - Markeringsfarve5 5 6 4" xfId="25778"/>
    <cellStyle name="40 % - Markeringsfarve5 5 7" xfId="5274"/>
    <cellStyle name="40 % - Markeringsfarve5 5 7 2" xfId="16083"/>
    <cellStyle name="40 % - Markeringsfarve5 5 7 3" xfId="27457"/>
    <cellStyle name="40 % - Markeringsfarve5 5 8" xfId="10259"/>
    <cellStyle name="40 % - Markeringsfarve5 5 8 2" xfId="21066"/>
    <cellStyle name="40 % - Markeringsfarve5 5 8 3" xfId="32440"/>
    <cellStyle name="40 % - Markeringsfarve5 5 9" xfId="11093"/>
    <cellStyle name="40 % - Markeringsfarve5 6" xfId="233"/>
    <cellStyle name="40 % - Markeringsfarve5 6 10" xfId="21955"/>
    <cellStyle name="40 % - Markeringsfarve5 6 11" xfId="22508"/>
    <cellStyle name="40 % - Markeringsfarve5 6 12" xfId="33328"/>
    <cellStyle name="40 % - Markeringsfarve5 6 13" xfId="33603"/>
    <cellStyle name="40 % - Markeringsfarve5 6 14" xfId="33874"/>
    <cellStyle name="40 % - Markeringsfarve5 6 2" xfId="607"/>
    <cellStyle name="40 % - Markeringsfarve5 6 2 2" xfId="1444"/>
    <cellStyle name="40 % - Markeringsfarve5 6 2 2 2" xfId="3112"/>
    <cellStyle name="40 % - Markeringsfarve5 6 2 2 2 2" xfId="8100"/>
    <cellStyle name="40 % - Markeringsfarve5 6 2 2 2 2 2" xfId="18907"/>
    <cellStyle name="40 % - Markeringsfarve5 6 2 2 2 2 3" xfId="30281"/>
    <cellStyle name="40 % - Markeringsfarve5 6 2 2 2 3" xfId="13922"/>
    <cellStyle name="40 % - Markeringsfarve5 6 2 2 2 4" xfId="25280"/>
    <cellStyle name="40 % - Markeringsfarve5 6 2 2 3" xfId="4776"/>
    <cellStyle name="40 % - Markeringsfarve5 6 2 2 3 2" xfId="9761"/>
    <cellStyle name="40 % - Markeringsfarve5 6 2 2 3 2 2" xfId="20568"/>
    <cellStyle name="40 % - Markeringsfarve5 6 2 2 3 2 3" xfId="31942"/>
    <cellStyle name="40 % - Markeringsfarve5 6 2 2 3 3" xfId="15583"/>
    <cellStyle name="40 % - Markeringsfarve5 6 2 2 3 4" xfId="26941"/>
    <cellStyle name="40 % - Markeringsfarve5 6 2 2 4" xfId="6438"/>
    <cellStyle name="40 % - Markeringsfarve5 6 2 2 4 2" xfId="17246"/>
    <cellStyle name="40 % - Markeringsfarve5 6 2 2 4 3" xfId="28620"/>
    <cellStyle name="40 % - Markeringsfarve5 6 2 2 5" xfId="12261"/>
    <cellStyle name="40 % - Markeringsfarve5 6 2 2 6" xfId="23619"/>
    <cellStyle name="40 % - Markeringsfarve5 6 2 3" xfId="2281"/>
    <cellStyle name="40 % - Markeringsfarve5 6 2 3 2" xfId="7269"/>
    <cellStyle name="40 % - Markeringsfarve5 6 2 3 2 2" xfId="18076"/>
    <cellStyle name="40 % - Markeringsfarve5 6 2 3 2 3" xfId="29450"/>
    <cellStyle name="40 % - Markeringsfarve5 6 2 3 3" xfId="13091"/>
    <cellStyle name="40 % - Markeringsfarve5 6 2 3 4" xfId="24449"/>
    <cellStyle name="40 % - Markeringsfarve5 6 2 4" xfId="3945"/>
    <cellStyle name="40 % - Markeringsfarve5 6 2 4 2" xfId="8930"/>
    <cellStyle name="40 % - Markeringsfarve5 6 2 4 2 2" xfId="19737"/>
    <cellStyle name="40 % - Markeringsfarve5 6 2 4 2 3" xfId="31111"/>
    <cellStyle name="40 % - Markeringsfarve5 6 2 4 3" xfId="14752"/>
    <cellStyle name="40 % - Markeringsfarve5 6 2 4 4" xfId="26110"/>
    <cellStyle name="40 % - Markeringsfarve5 6 2 5" xfId="5607"/>
    <cellStyle name="40 % - Markeringsfarve5 6 2 5 2" xfId="16415"/>
    <cellStyle name="40 % - Markeringsfarve5 6 2 5 3" xfId="27789"/>
    <cellStyle name="40 % - Markeringsfarve5 6 2 6" xfId="10594"/>
    <cellStyle name="40 % - Markeringsfarve5 6 2 6 2" xfId="21401"/>
    <cellStyle name="40 % - Markeringsfarve5 6 2 6 3" xfId="32775"/>
    <cellStyle name="40 % - Markeringsfarve5 6 2 7" xfId="11428"/>
    <cellStyle name="40 % - Markeringsfarve5 6 2 8" xfId="22234"/>
    <cellStyle name="40 % - Markeringsfarve5 6 2 9" xfId="22788"/>
    <cellStyle name="40 % - Markeringsfarve5 6 3" xfId="884"/>
    <cellStyle name="40 % - Markeringsfarve5 6 3 2" xfId="1718"/>
    <cellStyle name="40 % - Markeringsfarve5 6 3 2 2" xfId="3386"/>
    <cellStyle name="40 % - Markeringsfarve5 6 3 2 2 2" xfId="8374"/>
    <cellStyle name="40 % - Markeringsfarve5 6 3 2 2 2 2" xfId="19181"/>
    <cellStyle name="40 % - Markeringsfarve5 6 3 2 2 2 3" xfId="30555"/>
    <cellStyle name="40 % - Markeringsfarve5 6 3 2 2 3" xfId="14196"/>
    <cellStyle name="40 % - Markeringsfarve5 6 3 2 2 4" xfId="25554"/>
    <cellStyle name="40 % - Markeringsfarve5 6 3 2 3" xfId="5050"/>
    <cellStyle name="40 % - Markeringsfarve5 6 3 2 3 2" xfId="10035"/>
    <cellStyle name="40 % - Markeringsfarve5 6 3 2 3 2 2" xfId="20842"/>
    <cellStyle name="40 % - Markeringsfarve5 6 3 2 3 2 3" xfId="32216"/>
    <cellStyle name="40 % - Markeringsfarve5 6 3 2 3 3" xfId="15857"/>
    <cellStyle name="40 % - Markeringsfarve5 6 3 2 3 4" xfId="27215"/>
    <cellStyle name="40 % - Markeringsfarve5 6 3 2 4" xfId="6712"/>
    <cellStyle name="40 % - Markeringsfarve5 6 3 2 4 2" xfId="17520"/>
    <cellStyle name="40 % - Markeringsfarve5 6 3 2 4 3" xfId="28894"/>
    <cellStyle name="40 % - Markeringsfarve5 6 3 2 5" xfId="12535"/>
    <cellStyle name="40 % - Markeringsfarve5 6 3 2 6" xfId="23893"/>
    <cellStyle name="40 % - Markeringsfarve5 6 3 3" xfId="2555"/>
    <cellStyle name="40 % - Markeringsfarve5 6 3 3 2" xfId="7543"/>
    <cellStyle name="40 % - Markeringsfarve5 6 3 3 2 2" xfId="18350"/>
    <cellStyle name="40 % - Markeringsfarve5 6 3 3 2 3" xfId="29724"/>
    <cellStyle name="40 % - Markeringsfarve5 6 3 3 3" xfId="13365"/>
    <cellStyle name="40 % - Markeringsfarve5 6 3 3 4" xfId="24723"/>
    <cellStyle name="40 % - Markeringsfarve5 6 3 4" xfId="4219"/>
    <cellStyle name="40 % - Markeringsfarve5 6 3 4 2" xfId="9204"/>
    <cellStyle name="40 % - Markeringsfarve5 6 3 4 2 2" xfId="20011"/>
    <cellStyle name="40 % - Markeringsfarve5 6 3 4 2 3" xfId="31385"/>
    <cellStyle name="40 % - Markeringsfarve5 6 3 4 3" xfId="15026"/>
    <cellStyle name="40 % - Markeringsfarve5 6 3 4 4" xfId="26384"/>
    <cellStyle name="40 % - Markeringsfarve5 6 3 5" xfId="5881"/>
    <cellStyle name="40 % - Markeringsfarve5 6 3 5 2" xfId="16689"/>
    <cellStyle name="40 % - Markeringsfarve5 6 3 5 3" xfId="28063"/>
    <cellStyle name="40 % - Markeringsfarve5 6 3 6" xfId="10868"/>
    <cellStyle name="40 % - Markeringsfarve5 6 3 6 2" xfId="21675"/>
    <cellStyle name="40 % - Markeringsfarve5 6 3 6 3" xfId="33049"/>
    <cellStyle name="40 % - Markeringsfarve5 6 3 7" xfId="11703"/>
    <cellStyle name="40 % - Markeringsfarve5 6 3 8" xfId="23062"/>
    <cellStyle name="40 % - Markeringsfarve5 6 4" xfId="1165"/>
    <cellStyle name="40 % - Markeringsfarve5 6 4 2" xfId="2833"/>
    <cellStyle name="40 % - Markeringsfarve5 6 4 2 2" xfId="7821"/>
    <cellStyle name="40 % - Markeringsfarve5 6 4 2 2 2" xfId="18628"/>
    <cellStyle name="40 % - Markeringsfarve5 6 4 2 2 3" xfId="30002"/>
    <cellStyle name="40 % - Markeringsfarve5 6 4 2 3" xfId="13643"/>
    <cellStyle name="40 % - Markeringsfarve5 6 4 2 4" xfId="25001"/>
    <cellStyle name="40 % - Markeringsfarve5 6 4 3" xfId="4497"/>
    <cellStyle name="40 % - Markeringsfarve5 6 4 3 2" xfId="9482"/>
    <cellStyle name="40 % - Markeringsfarve5 6 4 3 2 2" xfId="20289"/>
    <cellStyle name="40 % - Markeringsfarve5 6 4 3 2 3" xfId="31663"/>
    <cellStyle name="40 % - Markeringsfarve5 6 4 3 3" xfId="15304"/>
    <cellStyle name="40 % - Markeringsfarve5 6 4 3 4" xfId="26662"/>
    <cellStyle name="40 % - Markeringsfarve5 6 4 4" xfId="6159"/>
    <cellStyle name="40 % - Markeringsfarve5 6 4 4 2" xfId="16967"/>
    <cellStyle name="40 % - Markeringsfarve5 6 4 4 3" xfId="28341"/>
    <cellStyle name="40 % - Markeringsfarve5 6 4 5" xfId="11982"/>
    <cellStyle name="40 % - Markeringsfarve5 6 4 6" xfId="23340"/>
    <cellStyle name="40 % - Markeringsfarve5 6 5" xfId="2003"/>
    <cellStyle name="40 % - Markeringsfarve5 6 5 2" xfId="6991"/>
    <cellStyle name="40 % - Markeringsfarve5 6 5 2 2" xfId="17799"/>
    <cellStyle name="40 % - Markeringsfarve5 6 5 2 3" xfId="29173"/>
    <cellStyle name="40 % - Markeringsfarve5 6 5 3" xfId="12814"/>
    <cellStyle name="40 % - Markeringsfarve5 6 5 4" xfId="24172"/>
    <cellStyle name="40 % - Markeringsfarve5 6 6" xfId="3668"/>
    <cellStyle name="40 % - Markeringsfarve5 6 6 2" xfId="8653"/>
    <cellStyle name="40 % - Markeringsfarve5 6 6 2 2" xfId="19460"/>
    <cellStyle name="40 % - Markeringsfarve5 6 6 2 3" xfId="30834"/>
    <cellStyle name="40 % - Markeringsfarve5 6 6 3" xfId="14475"/>
    <cellStyle name="40 % - Markeringsfarve5 6 6 4" xfId="25833"/>
    <cellStyle name="40 % - Markeringsfarve5 6 7" xfId="5329"/>
    <cellStyle name="40 % - Markeringsfarve5 6 7 2" xfId="16138"/>
    <cellStyle name="40 % - Markeringsfarve5 6 7 3" xfId="27512"/>
    <cellStyle name="40 % - Markeringsfarve5 6 8" xfId="10314"/>
    <cellStyle name="40 % - Markeringsfarve5 6 8 2" xfId="21121"/>
    <cellStyle name="40 % - Markeringsfarve5 6 8 3" xfId="32495"/>
    <cellStyle name="40 % - Markeringsfarve5 6 9" xfId="11148"/>
    <cellStyle name="40 % - Markeringsfarve5 7" xfId="288"/>
    <cellStyle name="40 % - Markeringsfarve5 7 10" xfId="22010"/>
    <cellStyle name="40 % - Markeringsfarve5 7 11" xfId="22563"/>
    <cellStyle name="40 % - Markeringsfarve5 7 12" xfId="33383"/>
    <cellStyle name="40 % - Markeringsfarve5 7 13" xfId="33658"/>
    <cellStyle name="40 % - Markeringsfarve5 7 14" xfId="33929"/>
    <cellStyle name="40 % - Markeringsfarve5 7 2" xfId="662"/>
    <cellStyle name="40 % - Markeringsfarve5 7 2 2" xfId="1499"/>
    <cellStyle name="40 % - Markeringsfarve5 7 2 2 2" xfId="3167"/>
    <cellStyle name="40 % - Markeringsfarve5 7 2 2 2 2" xfId="8155"/>
    <cellStyle name="40 % - Markeringsfarve5 7 2 2 2 2 2" xfId="18962"/>
    <cellStyle name="40 % - Markeringsfarve5 7 2 2 2 2 3" xfId="30336"/>
    <cellStyle name="40 % - Markeringsfarve5 7 2 2 2 3" xfId="13977"/>
    <cellStyle name="40 % - Markeringsfarve5 7 2 2 2 4" xfId="25335"/>
    <cellStyle name="40 % - Markeringsfarve5 7 2 2 3" xfId="4831"/>
    <cellStyle name="40 % - Markeringsfarve5 7 2 2 3 2" xfId="9816"/>
    <cellStyle name="40 % - Markeringsfarve5 7 2 2 3 2 2" xfId="20623"/>
    <cellStyle name="40 % - Markeringsfarve5 7 2 2 3 2 3" xfId="31997"/>
    <cellStyle name="40 % - Markeringsfarve5 7 2 2 3 3" xfId="15638"/>
    <cellStyle name="40 % - Markeringsfarve5 7 2 2 3 4" xfId="26996"/>
    <cellStyle name="40 % - Markeringsfarve5 7 2 2 4" xfId="6493"/>
    <cellStyle name="40 % - Markeringsfarve5 7 2 2 4 2" xfId="17301"/>
    <cellStyle name="40 % - Markeringsfarve5 7 2 2 4 3" xfId="28675"/>
    <cellStyle name="40 % - Markeringsfarve5 7 2 2 5" xfId="12316"/>
    <cellStyle name="40 % - Markeringsfarve5 7 2 2 6" xfId="23674"/>
    <cellStyle name="40 % - Markeringsfarve5 7 2 3" xfId="2336"/>
    <cellStyle name="40 % - Markeringsfarve5 7 2 3 2" xfId="7324"/>
    <cellStyle name="40 % - Markeringsfarve5 7 2 3 2 2" xfId="18131"/>
    <cellStyle name="40 % - Markeringsfarve5 7 2 3 2 3" xfId="29505"/>
    <cellStyle name="40 % - Markeringsfarve5 7 2 3 3" xfId="13146"/>
    <cellStyle name="40 % - Markeringsfarve5 7 2 3 4" xfId="24504"/>
    <cellStyle name="40 % - Markeringsfarve5 7 2 4" xfId="4000"/>
    <cellStyle name="40 % - Markeringsfarve5 7 2 4 2" xfId="8985"/>
    <cellStyle name="40 % - Markeringsfarve5 7 2 4 2 2" xfId="19792"/>
    <cellStyle name="40 % - Markeringsfarve5 7 2 4 2 3" xfId="31166"/>
    <cellStyle name="40 % - Markeringsfarve5 7 2 4 3" xfId="14807"/>
    <cellStyle name="40 % - Markeringsfarve5 7 2 4 4" xfId="26165"/>
    <cellStyle name="40 % - Markeringsfarve5 7 2 5" xfId="5662"/>
    <cellStyle name="40 % - Markeringsfarve5 7 2 5 2" xfId="16470"/>
    <cellStyle name="40 % - Markeringsfarve5 7 2 5 3" xfId="27844"/>
    <cellStyle name="40 % - Markeringsfarve5 7 2 6" xfId="10649"/>
    <cellStyle name="40 % - Markeringsfarve5 7 2 6 2" xfId="21456"/>
    <cellStyle name="40 % - Markeringsfarve5 7 2 6 3" xfId="32830"/>
    <cellStyle name="40 % - Markeringsfarve5 7 2 7" xfId="11483"/>
    <cellStyle name="40 % - Markeringsfarve5 7 2 8" xfId="22289"/>
    <cellStyle name="40 % - Markeringsfarve5 7 2 9" xfId="22843"/>
    <cellStyle name="40 % - Markeringsfarve5 7 3" xfId="939"/>
    <cellStyle name="40 % - Markeringsfarve5 7 3 2" xfId="1773"/>
    <cellStyle name="40 % - Markeringsfarve5 7 3 2 2" xfId="3441"/>
    <cellStyle name="40 % - Markeringsfarve5 7 3 2 2 2" xfId="8429"/>
    <cellStyle name="40 % - Markeringsfarve5 7 3 2 2 2 2" xfId="19236"/>
    <cellStyle name="40 % - Markeringsfarve5 7 3 2 2 2 3" xfId="30610"/>
    <cellStyle name="40 % - Markeringsfarve5 7 3 2 2 3" xfId="14251"/>
    <cellStyle name="40 % - Markeringsfarve5 7 3 2 2 4" xfId="25609"/>
    <cellStyle name="40 % - Markeringsfarve5 7 3 2 3" xfId="5105"/>
    <cellStyle name="40 % - Markeringsfarve5 7 3 2 3 2" xfId="10090"/>
    <cellStyle name="40 % - Markeringsfarve5 7 3 2 3 2 2" xfId="20897"/>
    <cellStyle name="40 % - Markeringsfarve5 7 3 2 3 2 3" xfId="32271"/>
    <cellStyle name="40 % - Markeringsfarve5 7 3 2 3 3" xfId="15912"/>
    <cellStyle name="40 % - Markeringsfarve5 7 3 2 3 4" xfId="27270"/>
    <cellStyle name="40 % - Markeringsfarve5 7 3 2 4" xfId="6767"/>
    <cellStyle name="40 % - Markeringsfarve5 7 3 2 4 2" xfId="17575"/>
    <cellStyle name="40 % - Markeringsfarve5 7 3 2 4 3" xfId="28949"/>
    <cellStyle name="40 % - Markeringsfarve5 7 3 2 5" xfId="12590"/>
    <cellStyle name="40 % - Markeringsfarve5 7 3 2 6" xfId="23948"/>
    <cellStyle name="40 % - Markeringsfarve5 7 3 3" xfId="2610"/>
    <cellStyle name="40 % - Markeringsfarve5 7 3 3 2" xfId="7598"/>
    <cellStyle name="40 % - Markeringsfarve5 7 3 3 2 2" xfId="18405"/>
    <cellStyle name="40 % - Markeringsfarve5 7 3 3 2 3" xfId="29779"/>
    <cellStyle name="40 % - Markeringsfarve5 7 3 3 3" xfId="13420"/>
    <cellStyle name="40 % - Markeringsfarve5 7 3 3 4" xfId="24778"/>
    <cellStyle name="40 % - Markeringsfarve5 7 3 4" xfId="4274"/>
    <cellStyle name="40 % - Markeringsfarve5 7 3 4 2" xfId="9259"/>
    <cellStyle name="40 % - Markeringsfarve5 7 3 4 2 2" xfId="20066"/>
    <cellStyle name="40 % - Markeringsfarve5 7 3 4 2 3" xfId="31440"/>
    <cellStyle name="40 % - Markeringsfarve5 7 3 4 3" xfId="15081"/>
    <cellStyle name="40 % - Markeringsfarve5 7 3 4 4" xfId="26439"/>
    <cellStyle name="40 % - Markeringsfarve5 7 3 5" xfId="5936"/>
    <cellStyle name="40 % - Markeringsfarve5 7 3 5 2" xfId="16744"/>
    <cellStyle name="40 % - Markeringsfarve5 7 3 5 3" xfId="28118"/>
    <cellStyle name="40 % - Markeringsfarve5 7 3 6" xfId="10923"/>
    <cellStyle name="40 % - Markeringsfarve5 7 3 6 2" xfId="21730"/>
    <cellStyle name="40 % - Markeringsfarve5 7 3 6 3" xfId="33104"/>
    <cellStyle name="40 % - Markeringsfarve5 7 3 7" xfId="11758"/>
    <cellStyle name="40 % - Markeringsfarve5 7 3 8" xfId="23117"/>
    <cellStyle name="40 % - Markeringsfarve5 7 4" xfId="1220"/>
    <cellStyle name="40 % - Markeringsfarve5 7 4 2" xfId="2888"/>
    <cellStyle name="40 % - Markeringsfarve5 7 4 2 2" xfId="7876"/>
    <cellStyle name="40 % - Markeringsfarve5 7 4 2 2 2" xfId="18683"/>
    <cellStyle name="40 % - Markeringsfarve5 7 4 2 2 3" xfId="30057"/>
    <cellStyle name="40 % - Markeringsfarve5 7 4 2 3" xfId="13698"/>
    <cellStyle name="40 % - Markeringsfarve5 7 4 2 4" xfId="25056"/>
    <cellStyle name="40 % - Markeringsfarve5 7 4 3" xfId="4552"/>
    <cellStyle name="40 % - Markeringsfarve5 7 4 3 2" xfId="9537"/>
    <cellStyle name="40 % - Markeringsfarve5 7 4 3 2 2" xfId="20344"/>
    <cellStyle name="40 % - Markeringsfarve5 7 4 3 2 3" xfId="31718"/>
    <cellStyle name="40 % - Markeringsfarve5 7 4 3 3" xfId="15359"/>
    <cellStyle name="40 % - Markeringsfarve5 7 4 3 4" xfId="26717"/>
    <cellStyle name="40 % - Markeringsfarve5 7 4 4" xfId="6214"/>
    <cellStyle name="40 % - Markeringsfarve5 7 4 4 2" xfId="17022"/>
    <cellStyle name="40 % - Markeringsfarve5 7 4 4 3" xfId="28396"/>
    <cellStyle name="40 % - Markeringsfarve5 7 4 5" xfId="12037"/>
    <cellStyle name="40 % - Markeringsfarve5 7 4 6" xfId="23395"/>
    <cellStyle name="40 % - Markeringsfarve5 7 5" xfId="2058"/>
    <cellStyle name="40 % - Markeringsfarve5 7 5 2" xfId="7046"/>
    <cellStyle name="40 % - Markeringsfarve5 7 5 2 2" xfId="17854"/>
    <cellStyle name="40 % - Markeringsfarve5 7 5 2 3" xfId="29228"/>
    <cellStyle name="40 % - Markeringsfarve5 7 5 3" xfId="12869"/>
    <cellStyle name="40 % - Markeringsfarve5 7 5 4" xfId="24227"/>
    <cellStyle name="40 % - Markeringsfarve5 7 6" xfId="3723"/>
    <cellStyle name="40 % - Markeringsfarve5 7 6 2" xfId="8708"/>
    <cellStyle name="40 % - Markeringsfarve5 7 6 2 2" xfId="19515"/>
    <cellStyle name="40 % - Markeringsfarve5 7 6 2 3" xfId="30889"/>
    <cellStyle name="40 % - Markeringsfarve5 7 6 3" xfId="14530"/>
    <cellStyle name="40 % - Markeringsfarve5 7 6 4" xfId="25888"/>
    <cellStyle name="40 % - Markeringsfarve5 7 7" xfId="5384"/>
    <cellStyle name="40 % - Markeringsfarve5 7 7 2" xfId="16193"/>
    <cellStyle name="40 % - Markeringsfarve5 7 7 3" xfId="27567"/>
    <cellStyle name="40 % - Markeringsfarve5 7 8" xfId="10369"/>
    <cellStyle name="40 % - Markeringsfarve5 7 8 2" xfId="21176"/>
    <cellStyle name="40 % - Markeringsfarve5 7 8 3" xfId="32550"/>
    <cellStyle name="40 % - Markeringsfarve5 7 9" xfId="11203"/>
    <cellStyle name="40 % - Markeringsfarve5 8" xfId="444"/>
    <cellStyle name="40 % - Markeringsfarve5 8 2" xfId="1281"/>
    <cellStyle name="40 % - Markeringsfarve5 8 2 2" xfId="2949"/>
    <cellStyle name="40 % - Markeringsfarve5 8 2 2 2" xfId="7937"/>
    <cellStyle name="40 % - Markeringsfarve5 8 2 2 2 2" xfId="18744"/>
    <cellStyle name="40 % - Markeringsfarve5 8 2 2 2 3" xfId="30118"/>
    <cellStyle name="40 % - Markeringsfarve5 8 2 2 3" xfId="13759"/>
    <cellStyle name="40 % - Markeringsfarve5 8 2 2 4" xfId="25117"/>
    <cellStyle name="40 % - Markeringsfarve5 8 2 3" xfId="4613"/>
    <cellStyle name="40 % - Markeringsfarve5 8 2 3 2" xfId="9598"/>
    <cellStyle name="40 % - Markeringsfarve5 8 2 3 2 2" xfId="20405"/>
    <cellStyle name="40 % - Markeringsfarve5 8 2 3 2 3" xfId="31779"/>
    <cellStyle name="40 % - Markeringsfarve5 8 2 3 3" xfId="15420"/>
    <cellStyle name="40 % - Markeringsfarve5 8 2 3 4" xfId="26778"/>
    <cellStyle name="40 % - Markeringsfarve5 8 2 4" xfId="6275"/>
    <cellStyle name="40 % - Markeringsfarve5 8 2 4 2" xfId="17083"/>
    <cellStyle name="40 % - Markeringsfarve5 8 2 4 3" xfId="28457"/>
    <cellStyle name="40 % - Markeringsfarve5 8 2 5" xfId="12098"/>
    <cellStyle name="40 % - Markeringsfarve5 8 2 6" xfId="23456"/>
    <cellStyle name="40 % - Markeringsfarve5 8 3" xfId="2120"/>
    <cellStyle name="40 % - Markeringsfarve5 8 3 2" xfId="7108"/>
    <cellStyle name="40 % - Markeringsfarve5 8 3 2 2" xfId="17915"/>
    <cellStyle name="40 % - Markeringsfarve5 8 3 2 3" xfId="29289"/>
    <cellStyle name="40 % - Markeringsfarve5 8 3 3" xfId="12930"/>
    <cellStyle name="40 % - Markeringsfarve5 8 3 4" xfId="24288"/>
    <cellStyle name="40 % - Markeringsfarve5 8 4" xfId="3784"/>
    <cellStyle name="40 % - Markeringsfarve5 8 4 2" xfId="8769"/>
    <cellStyle name="40 % - Markeringsfarve5 8 4 2 2" xfId="19576"/>
    <cellStyle name="40 % - Markeringsfarve5 8 4 2 3" xfId="30950"/>
    <cellStyle name="40 % - Markeringsfarve5 8 4 3" xfId="14591"/>
    <cellStyle name="40 % - Markeringsfarve5 8 4 4" xfId="25949"/>
    <cellStyle name="40 % - Markeringsfarve5 8 5" xfId="5446"/>
    <cellStyle name="40 % - Markeringsfarve5 8 5 2" xfId="16254"/>
    <cellStyle name="40 % - Markeringsfarve5 8 5 3" xfId="27628"/>
    <cellStyle name="40 % - Markeringsfarve5 8 6" xfId="10421"/>
    <cellStyle name="40 % - Markeringsfarve5 8 6 2" xfId="21228"/>
    <cellStyle name="40 % - Markeringsfarve5 8 6 3" xfId="32602"/>
    <cellStyle name="40 % - Markeringsfarve5 8 7" xfId="11265"/>
    <cellStyle name="40 % - Markeringsfarve5 8 8" xfId="22071"/>
    <cellStyle name="40 % - Markeringsfarve5 8 9" xfId="22625"/>
    <cellStyle name="40 % - Markeringsfarve5 9" xfId="721"/>
    <cellStyle name="40 % - Markeringsfarve5 9 2" xfId="1555"/>
    <cellStyle name="40 % - Markeringsfarve5 9 2 2" xfId="3223"/>
    <cellStyle name="40 % - Markeringsfarve5 9 2 2 2" xfId="8211"/>
    <cellStyle name="40 % - Markeringsfarve5 9 2 2 2 2" xfId="19018"/>
    <cellStyle name="40 % - Markeringsfarve5 9 2 2 2 3" xfId="30392"/>
    <cellStyle name="40 % - Markeringsfarve5 9 2 2 3" xfId="14033"/>
    <cellStyle name="40 % - Markeringsfarve5 9 2 2 4" xfId="25391"/>
    <cellStyle name="40 % - Markeringsfarve5 9 2 3" xfId="4887"/>
    <cellStyle name="40 % - Markeringsfarve5 9 2 3 2" xfId="9872"/>
    <cellStyle name="40 % - Markeringsfarve5 9 2 3 2 2" xfId="20679"/>
    <cellStyle name="40 % - Markeringsfarve5 9 2 3 2 3" xfId="32053"/>
    <cellStyle name="40 % - Markeringsfarve5 9 2 3 3" xfId="15694"/>
    <cellStyle name="40 % - Markeringsfarve5 9 2 3 4" xfId="27052"/>
    <cellStyle name="40 % - Markeringsfarve5 9 2 4" xfId="6549"/>
    <cellStyle name="40 % - Markeringsfarve5 9 2 4 2" xfId="17357"/>
    <cellStyle name="40 % - Markeringsfarve5 9 2 4 3" xfId="28731"/>
    <cellStyle name="40 % - Markeringsfarve5 9 2 5" xfId="12372"/>
    <cellStyle name="40 % - Markeringsfarve5 9 2 6" xfId="23730"/>
    <cellStyle name="40 % - Markeringsfarve5 9 3" xfId="2392"/>
    <cellStyle name="40 % - Markeringsfarve5 9 3 2" xfId="7380"/>
    <cellStyle name="40 % - Markeringsfarve5 9 3 2 2" xfId="18187"/>
    <cellStyle name="40 % - Markeringsfarve5 9 3 2 3" xfId="29561"/>
    <cellStyle name="40 % - Markeringsfarve5 9 3 3" xfId="13202"/>
    <cellStyle name="40 % - Markeringsfarve5 9 3 4" xfId="24560"/>
    <cellStyle name="40 % - Markeringsfarve5 9 4" xfId="4056"/>
    <cellStyle name="40 % - Markeringsfarve5 9 4 2" xfId="9041"/>
    <cellStyle name="40 % - Markeringsfarve5 9 4 2 2" xfId="19848"/>
    <cellStyle name="40 % - Markeringsfarve5 9 4 2 3" xfId="31222"/>
    <cellStyle name="40 % - Markeringsfarve5 9 4 3" xfId="14863"/>
    <cellStyle name="40 % - Markeringsfarve5 9 4 4" xfId="26221"/>
    <cellStyle name="40 % - Markeringsfarve5 9 5" xfId="5718"/>
    <cellStyle name="40 % - Markeringsfarve5 9 5 2" xfId="16526"/>
    <cellStyle name="40 % - Markeringsfarve5 9 5 3" xfId="27900"/>
    <cellStyle name="40 % - Markeringsfarve5 9 6" xfId="10705"/>
    <cellStyle name="40 % - Markeringsfarve5 9 6 2" xfId="21512"/>
    <cellStyle name="40 % - Markeringsfarve5 9 6 3" xfId="32886"/>
    <cellStyle name="40 % - Markeringsfarve5 9 7" xfId="11540"/>
    <cellStyle name="40 % - Markeringsfarve5 9 8" xfId="22899"/>
    <cellStyle name="40 % - Markeringsfarve6 10" xfId="1004"/>
    <cellStyle name="40 % - Markeringsfarve6 10 2" xfId="2672"/>
    <cellStyle name="40 % - Markeringsfarve6 10 2 2" xfId="7660"/>
    <cellStyle name="40 % - Markeringsfarve6 10 2 2 2" xfId="18467"/>
    <cellStyle name="40 % - Markeringsfarve6 10 2 2 3" xfId="29841"/>
    <cellStyle name="40 % - Markeringsfarve6 10 2 3" xfId="13482"/>
    <cellStyle name="40 % - Markeringsfarve6 10 2 4" xfId="24840"/>
    <cellStyle name="40 % - Markeringsfarve6 10 3" xfId="4336"/>
    <cellStyle name="40 % - Markeringsfarve6 10 3 2" xfId="9321"/>
    <cellStyle name="40 % - Markeringsfarve6 10 3 2 2" xfId="20128"/>
    <cellStyle name="40 % - Markeringsfarve6 10 3 2 3" xfId="31502"/>
    <cellStyle name="40 % - Markeringsfarve6 10 3 3" xfId="15143"/>
    <cellStyle name="40 % - Markeringsfarve6 10 3 4" xfId="26501"/>
    <cellStyle name="40 % - Markeringsfarve6 10 4" xfId="5998"/>
    <cellStyle name="40 % - Markeringsfarve6 10 4 2" xfId="16806"/>
    <cellStyle name="40 % - Markeringsfarve6 10 4 3" xfId="28180"/>
    <cellStyle name="40 % - Markeringsfarve6 10 5" xfId="11821"/>
    <cellStyle name="40 % - Markeringsfarve6 10 6" xfId="23179"/>
    <cellStyle name="40 % - Markeringsfarve6 11" xfId="1839"/>
    <cellStyle name="40 % - Markeringsfarve6 11 2" xfId="6830"/>
    <cellStyle name="40 % - Markeringsfarve6 11 2 2" xfId="17638"/>
    <cellStyle name="40 % - Markeringsfarve6 11 2 3" xfId="29012"/>
    <cellStyle name="40 % - Markeringsfarve6 11 3" xfId="12653"/>
    <cellStyle name="40 % - Markeringsfarve6 11 4" xfId="24011"/>
    <cellStyle name="40 % - Markeringsfarve6 12" xfId="3507"/>
    <cellStyle name="40 % - Markeringsfarve6 12 2" xfId="8492"/>
    <cellStyle name="40 % - Markeringsfarve6 12 2 2" xfId="19299"/>
    <cellStyle name="40 % - Markeringsfarve6 12 2 3" xfId="30673"/>
    <cellStyle name="40 % - Markeringsfarve6 12 3" xfId="14314"/>
    <cellStyle name="40 % - Markeringsfarve6 12 4" xfId="25672"/>
    <cellStyle name="40 % - Markeringsfarve6 13" xfId="5168"/>
    <cellStyle name="40 % - Markeringsfarve6 13 2" xfId="15977"/>
    <cellStyle name="40 % - Markeringsfarve6 13 3" xfId="27351"/>
    <cellStyle name="40 % - Markeringsfarve6 14" xfId="10153"/>
    <cellStyle name="40 % - Markeringsfarve6 14 2" xfId="20960"/>
    <cellStyle name="40 % - Markeringsfarve6 14 3" xfId="32334"/>
    <cellStyle name="40 % - Markeringsfarve6 15" xfId="10987"/>
    <cellStyle name="40 % - Markeringsfarve6 16" xfId="21794"/>
    <cellStyle name="40 % - Markeringsfarve6 17" xfId="22347"/>
    <cellStyle name="40 % - Markeringsfarve6 18" xfId="33167"/>
    <cellStyle name="40 % - Markeringsfarve6 18 2" xfId="34067"/>
    <cellStyle name="40 % - Markeringsfarve6 19" xfId="33441"/>
    <cellStyle name="40 % - Markeringsfarve6 19 2" xfId="34024"/>
    <cellStyle name="40 % - Markeringsfarve6 2" xfId="76"/>
    <cellStyle name="40 % - Markeringsfarve6 2 10" xfId="3527"/>
    <cellStyle name="40 % - Markeringsfarve6 2 10 2" xfId="8512"/>
    <cellStyle name="40 % - Markeringsfarve6 2 10 2 2" xfId="19319"/>
    <cellStyle name="40 % - Markeringsfarve6 2 10 2 3" xfId="30693"/>
    <cellStyle name="40 % - Markeringsfarve6 2 10 3" xfId="14334"/>
    <cellStyle name="40 % - Markeringsfarve6 2 10 4" xfId="25692"/>
    <cellStyle name="40 % - Markeringsfarve6 2 11" xfId="5188"/>
    <cellStyle name="40 % - Markeringsfarve6 2 11 2" xfId="15997"/>
    <cellStyle name="40 % - Markeringsfarve6 2 11 3" xfId="27371"/>
    <cellStyle name="40 % - Markeringsfarve6 2 12" xfId="10172"/>
    <cellStyle name="40 % - Markeringsfarve6 2 12 2" xfId="20979"/>
    <cellStyle name="40 % - Markeringsfarve6 2 12 3" xfId="32353"/>
    <cellStyle name="40 % - Markeringsfarve6 2 13" xfId="11006"/>
    <cellStyle name="40 % - Markeringsfarve6 2 14" xfId="21813"/>
    <cellStyle name="40 % - Markeringsfarve6 2 15" xfId="22366"/>
    <cellStyle name="40 % - Markeringsfarve6 2 16" xfId="33186"/>
    <cellStyle name="40 % - Markeringsfarve6 2 17" xfId="33455"/>
    <cellStyle name="40 % - Markeringsfarve6 2 18" xfId="33726"/>
    <cellStyle name="40 % - Markeringsfarve6 2 2" xfId="144"/>
    <cellStyle name="40 % - Markeringsfarve6 2 2 10" xfId="21867"/>
    <cellStyle name="40 % - Markeringsfarve6 2 2 11" xfId="22420"/>
    <cellStyle name="40 % - Markeringsfarve6 2 2 12" xfId="33240"/>
    <cellStyle name="40 % - Markeringsfarve6 2 2 13" xfId="33515"/>
    <cellStyle name="40 % - Markeringsfarve6 2 2 14" xfId="33786"/>
    <cellStyle name="40 % - Markeringsfarve6 2 2 2" xfId="519"/>
    <cellStyle name="40 % - Markeringsfarve6 2 2 2 2" xfId="1356"/>
    <cellStyle name="40 % - Markeringsfarve6 2 2 2 2 2" xfId="3024"/>
    <cellStyle name="40 % - Markeringsfarve6 2 2 2 2 2 2" xfId="8012"/>
    <cellStyle name="40 % - Markeringsfarve6 2 2 2 2 2 2 2" xfId="18819"/>
    <cellStyle name="40 % - Markeringsfarve6 2 2 2 2 2 2 3" xfId="30193"/>
    <cellStyle name="40 % - Markeringsfarve6 2 2 2 2 2 3" xfId="13834"/>
    <cellStyle name="40 % - Markeringsfarve6 2 2 2 2 2 4" xfId="25192"/>
    <cellStyle name="40 % - Markeringsfarve6 2 2 2 2 3" xfId="4688"/>
    <cellStyle name="40 % - Markeringsfarve6 2 2 2 2 3 2" xfId="9673"/>
    <cellStyle name="40 % - Markeringsfarve6 2 2 2 2 3 2 2" xfId="20480"/>
    <cellStyle name="40 % - Markeringsfarve6 2 2 2 2 3 2 3" xfId="31854"/>
    <cellStyle name="40 % - Markeringsfarve6 2 2 2 2 3 3" xfId="15495"/>
    <cellStyle name="40 % - Markeringsfarve6 2 2 2 2 3 4" xfId="26853"/>
    <cellStyle name="40 % - Markeringsfarve6 2 2 2 2 4" xfId="6350"/>
    <cellStyle name="40 % - Markeringsfarve6 2 2 2 2 4 2" xfId="17158"/>
    <cellStyle name="40 % - Markeringsfarve6 2 2 2 2 4 3" xfId="28532"/>
    <cellStyle name="40 % - Markeringsfarve6 2 2 2 2 5" xfId="12173"/>
    <cellStyle name="40 % - Markeringsfarve6 2 2 2 2 6" xfId="23531"/>
    <cellStyle name="40 % - Markeringsfarve6 2 2 2 3" xfId="2193"/>
    <cellStyle name="40 % - Markeringsfarve6 2 2 2 3 2" xfId="7181"/>
    <cellStyle name="40 % - Markeringsfarve6 2 2 2 3 2 2" xfId="17988"/>
    <cellStyle name="40 % - Markeringsfarve6 2 2 2 3 2 3" xfId="29362"/>
    <cellStyle name="40 % - Markeringsfarve6 2 2 2 3 3" xfId="13003"/>
    <cellStyle name="40 % - Markeringsfarve6 2 2 2 3 4" xfId="24361"/>
    <cellStyle name="40 % - Markeringsfarve6 2 2 2 4" xfId="3857"/>
    <cellStyle name="40 % - Markeringsfarve6 2 2 2 4 2" xfId="8842"/>
    <cellStyle name="40 % - Markeringsfarve6 2 2 2 4 2 2" xfId="19649"/>
    <cellStyle name="40 % - Markeringsfarve6 2 2 2 4 2 3" xfId="31023"/>
    <cellStyle name="40 % - Markeringsfarve6 2 2 2 4 3" xfId="14664"/>
    <cellStyle name="40 % - Markeringsfarve6 2 2 2 4 4" xfId="26022"/>
    <cellStyle name="40 % - Markeringsfarve6 2 2 2 5" xfId="5519"/>
    <cellStyle name="40 % - Markeringsfarve6 2 2 2 5 2" xfId="16327"/>
    <cellStyle name="40 % - Markeringsfarve6 2 2 2 5 3" xfId="27701"/>
    <cellStyle name="40 % - Markeringsfarve6 2 2 2 6" xfId="10506"/>
    <cellStyle name="40 % - Markeringsfarve6 2 2 2 6 2" xfId="21313"/>
    <cellStyle name="40 % - Markeringsfarve6 2 2 2 6 3" xfId="32687"/>
    <cellStyle name="40 % - Markeringsfarve6 2 2 2 7" xfId="11340"/>
    <cellStyle name="40 % - Markeringsfarve6 2 2 2 8" xfId="22146"/>
    <cellStyle name="40 % - Markeringsfarve6 2 2 2 9" xfId="22700"/>
    <cellStyle name="40 % - Markeringsfarve6 2 2 3" xfId="796"/>
    <cellStyle name="40 % - Markeringsfarve6 2 2 3 2" xfId="1630"/>
    <cellStyle name="40 % - Markeringsfarve6 2 2 3 2 2" xfId="3298"/>
    <cellStyle name="40 % - Markeringsfarve6 2 2 3 2 2 2" xfId="8286"/>
    <cellStyle name="40 % - Markeringsfarve6 2 2 3 2 2 2 2" xfId="19093"/>
    <cellStyle name="40 % - Markeringsfarve6 2 2 3 2 2 2 3" xfId="30467"/>
    <cellStyle name="40 % - Markeringsfarve6 2 2 3 2 2 3" xfId="14108"/>
    <cellStyle name="40 % - Markeringsfarve6 2 2 3 2 2 4" xfId="25466"/>
    <cellStyle name="40 % - Markeringsfarve6 2 2 3 2 3" xfId="4962"/>
    <cellStyle name="40 % - Markeringsfarve6 2 2 3 2 3 2" xfId="9947"/>
    <cellStyle name="40 % - Markeringsfarve6 2 2 3 2 3 2 2" xfId="20754"/>
    <cellStyle name="40 % - Markeringsfarve6 2 2 3 2 3 2 3" xfId="32128"/>
    <cellStyle name="40 % - Markeringsfarve6 2 2 3 2 3 3" xfId="15769"/>
    <cellStyle name="40 % - Markeringsfarve6 2 2 3 2 3 4" xfId="27127"/>
    <cellStyle name="40 % - Markeringsfarve6 2 2 3 2 4" xfId="6624"/>
    <cellStyle name="40 % - Markeringsfarve6 2 2 3 2 4 2" xfId="17432"/>
    <cellStyle name="40 % - Markeringsfarve6 2 2 3 2 4 3" xfId="28806"/>
    <cellStyle name="40 % - Markeringsfarve6 2 2 3 2 5" xfId="12447"/>
    <cellStyle name="40 % - Markeringsfarve6 2 2 3 2 6" xfId="23805"/>
    <cellStyle name="40 % - Markeringsfarve6 2 2 3 3" xfId="2467"/>
    <cellStyle name="40 % - Markeringsfarve6 2 2 3 3 2" xfId="7455"/>
    <cellStyle name="40 % - Markeringsfarve6 2 2 3 3 2 2" xfId="18262"/>
    <cellStyle name="40 % - Markeringsfarve6 2 2 3 3 2 3" xfId="29636"/>
    <cellStyle name="40 % - Markeringsfarve6 2 2 3 3 3" xfId="13277"/>
    <cellStyle name="40 % - Markeringsfarve6 2 2 3 3 4" xfId="24635"/>
    <cellStyle name="40 % - Markeringsfarve6 2 2 3 4" xfId="4131"/>
    <cellStyle name="40 % - Markeringsfarve6 2 2 3 4 2" xfId="9116"/>
    <cellStyle name="40 % - Markeringsfarve6 2 2 3 4 2 2" xfId="19923"/>
    <cellStyle name="40 % - Markeringsfarve6 2 2 3 4 2 3" xfId="31297"/>
    <cellStyle name="40 % - Markeringsfarve6 2 2 3 4 3" xfId="14938"/>
    <cellStyle name="40 % - Markeringsfarve6 2 2 3 4 4" xfId="26296"/>
    <cellStyle name="40 % - Markeringsfarve6 2 2 3 5" xfId="5793"/>
    <cellStyle name="40 % - Markeringsfarve6 2 2 3 5 2" xfId="16601"/>
    <cellStyle name="40 % - Markeringsfarve6 2 2 3 5 3" xfId="27975"/>
    <cellStyle name="40 % - Markeringsfarve6 2 2 3 6" xfId="10780"/>
    <cellStyle name="40 % - Markeringsfarve6 2 2 3 6 2" xfId="21587"/>
    <cellStyle name="40 % - Markeringsfarve6 2 2 3 6 3" xfId="32961"/>
    <cellStyle name="40 % - Markeringsfarve6 2 2 3 7" xfId="11615"/>
    <cellStyle name="40 % - Markeringsfarve6 2 2 3 8" xfId="22974"/>
    <cellStyle name="40 % - Markeringsfarve6 2 2 4" xfId="1077"/>
    <cellStyle name="40 % - Markeringsfarve6 2 2 4 2" xfId="2745"/>
    <cellStyle name="40 % - Markeringsfarve6 2 2 4 2 2" xfId="7733"/>
    <cellStyle name="40 % - Markeringsfarve6 2 2 4 2 2 2" xfId="18540"/>
    <cellStyle name="40 % - Markeringsfarve6 2 2 4 2 2 3" xfId="29914"/>
    <cellStyle name="40 % - Markeringsfarve6 2 2 4 2 3" xfId="13555"/>
    <cellStyle name="40 % - Markeringsfarve6 2 2 4 2 4" xfId="24913"/>
    <cellStyle name="40 % - Markeringsfarve6 2 2 4 3" xfId="4409"/>
    <cellStyle name="40 % - Markeringsfarve6 2 2 4 3 2" xfId="9394"/>
    <cellStyle name="40 % - Markeringsfarve6 2 2 4 3 2 2" xfId="20201"/>
    <cellStyle name="40 % - Markeringsfarve6 2 2 4 3 2 3" xfId="31575"/>
    <cellStyle name="40 % - Markeringsfarve6 2 2 4 3 3" xfId="15216"/>
    <cellStyle name="40 % - Markeringsfarve6 2 2 4 3 4" xfId="26574"/>
    <cellStyle name="40 % - Markeringsfarve6 2 2 4 4" xfId="6071"/>
    <cellStyle name="40 % - Markeringsfarve6 2 2 4 4 2" xfId="16879"/>
    <cellStyle name="40 % - Markeringsfarve6 2 2 4 4 3" xfId="28253"/>
    <cellStyle name="40 % - Markeringsfarve6 2 2 4 5" xfId="11894"/>
    <cellStyle name="40 % - Markeringsfarve6 2 2 4 6" xfId="23252"/>
    <cellStyle name="40 % - Markeringsfarve6 2 2 5" xfId="1915"/>
    <cellStyle name="40 % - Markeringsfarve6 2 2 5 2" xfId="6903"/>
    <cellStyle name="40 % - Markeringsfarve6 2 2 5 2 2" xfId="17711"/>
    <cellStyle name="40 % - Markeringsfarve6 2 2 5 2 3" xfId="29085"/>
    <cellStyle name="40 % - Markeringsfarve6 2 2 5 3" xfId="12726"/>
    <cellStyle name="40 % - Markeringsfarve6 2 2 5 4" xfId="24084"/>
    <cellStyle name="40 % - Markeringsfarve6 2 2 6" xfId="3580"/>
    <cellStyle name="40 % - Markeringsfarve6 2 2 6 2" xfId="8565"/>
    <cellStyle name="40 % - Markeringsfarve6 2 2 6 2 2" xfId="19372"/>
    <cellStyle name="40 % - Markeringsfarve6 2 2 6 2 3" xfId="30746"/>
    <cellStyle name="40 % - Markeringsfarve6 2 2 6 3" xfId="14387"/>
    <cellStyle name="40 % - Markeringsfarve6 2 2 6 4" xfId="25745"/>
    <cellStyle name="40 % - Markeringsfarve6 2 2 7" xfId="5241"/>
    <cellStyle name="40 % - Markeringsfarve6 2 2 7 2" xfId="16050"/>
    <cellStyle name="40 % - Markeringsfarve6 2 2 7 3" xfId="27424"/>
    <cellStyle name="40 % - Markeringsfarve6 2 2 8" xfId="10226"/>
    <cellStyle name="40 % - Markeringsfarve6 2 2 8 2" xfId="21033"/>
    <cellStyle name="40 % - Markeringsfarve6 2 2 8 3" xfId="32407"/>
    <cellStyle name="40 % - Markeringsfarve6 2 2 9" xfId="11060"/>
    <cellStyle name="40 % - Markeringsfarve6 2 3" xfId="199"/>
    <cellStyle name="40 % - Markeringsfarve6 2 3 10" xfId="21921"/>
    <cellStyle name="40 % - Markeringsfarve6 2 3 11" xfId="22474"/>
    <cellStyle name="40 % - Markeringsfarve6 2 3 12" xfId="33294"/>
    <cellStyle name="40 % - Markeringsfarve6 2 3 13" xfId="33569"/>
    <cellStyle name="40 % - Markeringsfarve6 2 3 14" xfId="33840"/>
    <cellStyle name="40 % - Markeringsfarve6 2 3 2" xfId="573"/>
    <cellStyle name="40 % - Markeringsfarve6 2 3 2 2" xfId="1410"/>
    <cellStyle name="40 % - Markeringsfarve6 2 3 2 2 2" xfId="3078"/>
    <cellStyle name="40 % - Markeringsfarve6 2 3 2 2 2 2" xfId="8066"/>
    <cellStyle name="40 % - Markeringsfarve6 2 3 2 2 2 2 2" xfId="18873"/>
    <cellStyle name="40 % - Markeringsfarve6 2 3 2 2 2 2 3" xfId="30247"/>
    <cellStyle name="40 % - Markeringsfarve6 2 3 2 2 2 3" xfId="13888"/>
    <cellStyle name="40 % - Markeringsfarve6 2 3 2 2 2 4" xfId="25246"/>
    <cellStyle name="40 % - Markeringsfarve6 2 3 2 2 3" xfId="4742"/>
    <cellStyle name="40 % - Markeringsfarve6 2 3 2 2 3 2" xfId="9727"/>
    <cellStyle name="40 % - Markeringsfarve6 2 3 2 2 3 2 2" xfId="20534"/>
    <cellStyle name="40 % - Markeringsfarve6 2 3 2 2 3 2 3" xfId="31908"/>
    <cellStyle name="40 % - Markeringsfarve6 2 3 2 2 3 3" xfId="15549"/>
    <cellStyle name="40 % - Markeringsfarve6 2 3 2 2 3 4" xfId="26907"/>
    <cellStyle name="40 % - Markeringsfarve6 2 3 2 2 4" xfId="6404"/>
    <cellStyle name="40 % - Markeringsfarve6 2 3 2 2 4 2" xfId="17212"/>
    <cellStyle name="40 % - Markeringsfarve6 2 3 2 2 4 3" xfId="28586"/>
    <cellStyle name="40 % - Markeringsfarve6 2 3 2 2 5" xfId="12227"/>
    <cellStyle name="40 % - Markeringsfarve6 2 3 2 2 6" xfId="23585"/>
    <cellStyle name="40 % - Markeringsfarve6 2 3 2 3" xfId="2247"/>
    <cellStyle name="40 % - Markeringsfarve6 2 3 2 3 2" xfId="7235"/>
    <cellStyle name="40 % - Markeringsfarve6 2 3 2 3 2 2" xfId="18042"/>
    <cellStyle name="40 % - Markeringsfarve6 2 3 2 3 2 3" xfId="29416"/>
    <cellStyle name="40 % - Markeringsfarve6 2 3 2 3 3" xfId="13057"/>
    <cellStyle name="40 % - Markeringsfarve6 2 3 2 3 4" xfId="24415"/>
    <cellStyle name="40 % - Markeringsfarve6 2 3 2 4" xfId="3911"/>
    <cellStyle name="40 % - Markeringsfarve6 2 3 2 4 2" xfId="8896"/>
    <cellStyle name="40 % - Markeringsfarve6 2 3 2 4 2 2" xfId="19703"/>
    <cellStyle name="40 % - Markeringsfarve6 2 3 2 4 2 3" xfId="31077"/>
    <cellStyle name="40 % - Markeringsfarve6 2 3 2 4 3" xfId="14718"/>
    <cellStyle name="40 % - Markeringsfarve6 2 3 2 4 4" xfId="26076"/>
    <cellStyle name="40 % - Markeringsfarve6 2 3 2 5" xfId="5573"/>
    <cellStyle name="40 % - Markeringsfarve6 2 3 2 5 2" xfId="16381"/>
    <cellStyle name="40 % - Markeringsfarve6 2 3 2 5 3" xfId="27755"/>
    <cellStyle name="40 % - Markeringsfarve6 2 3 2 6" xfId="10560"/>
    <cellStyle name="40 % - Markeringsfarve6 2 3 2 6 2" xfId="21367"/>
    <cellStyle name="40 % - Markeringsfarve6 2 3 2 6 3" xfId="32741"/>
    <cellStyle name="40 % - Markeringsfarve6 2 3 2 7" xfId="11394"/>
    <cellStyle name="40 % - Markeringsfarve6 2 3 2 8" xfId="22200"/>
    <cellStyle name="40 % - Markeringsfarve6 2 3 2 9" xfId="22754"/>
    <cellStyle name="40 % - Markeringsfarve6 2 3 3" xfId="850"/>
    <cellStyle name="40 % - Markeringsfarve6 2 3 3 2" xfId="1684"/>
    <cellStyle name="40 % - Markeringsfarve6 2 3 3 2 2" xfId="3352"/>
    <cellStyle name="40 % - Markeringsfarve6 2 3 3 2 2 2" xfId="8340"/>
    <cellStyle name="40 % - Markeringsfarve6 2 3 3 2 2 2 2" xfId="19147"/>
    <cellStyle name="40 % - Markeringsfarve6 2 3 3 2 2 2 3" xfId="30521"/>
    <cellStyle name="40 % - Markeringsfarve6 2 3 3 2 2 3" xfId="14162"/>
    <cellStyle name="40 % - Markeringsfarve6 2 3 3 2 2 4" xfId="25520"/>
    <cellStyle name="40 % - Markeringsfarve6 2 3 3 2 3" xfId="5016"/>
    <cellStyle name="40 % - Markeringsfarve6 2 3 3 2 3 2" xfId="10001"/>
    <cellStyle name="40 % - Markeringsfarve6 2 3 3 2 3 2 2" xfId="20808"/>
    <cellStyle name="40 % - Markeringsfarve6 2 3 3 2 3 2 3" xfId="32182"/>
    <cellStyle name="40 % - Markeringsfarve6 2 3 3 2 3 3" xfId="15823"/>
    <cellStyle name="40 % - Markeringsfarve6 2 3 3 2 3 4" xfId="27181"/>
    <cellStyle name="40 % - Markeringsfarve6 2 3 3 2 4" xfId="6678"/>
    <cellStyle name="40 % - Markeringsfarve6 2 3 3 2 4 2" xfId="17486"/>
    <cellStyle name="40 % - Markeringsfarve6 2 3 3 2 4 3" xfId="28860"/>
    <cellStyle name="40 % - Markeringsfarve6 2 3 3 2 5" xfId="12501"/>
    <cellStyle name="40 % - Markeringsfarve6 2 3 3 2 6" xfId="23859"/>
    <cellStyle name="40 % - Markeringsfarve6 2 3 3 3" xfId="2521"/>
    <cellStyle name="40 % - Markeringsfarve6 2 3 3 3 2" xfId="7509"/>
    <cellStyle name="40 % - Markeringsfarve6 2 3 3 3 2 2" xfId="18316"/>
    <cellStyle name="40 % - Markeringsfarve6 2 3 3 3 2 3" xfId="29690"/>
    <cellStyle name="40 % - Markeringsfarve6 2 3 3 3 3" xfId="13331"/>
    <cellStyle name="40 % - Markeringsfarve6 2 3 3 3 4" xfId="24689"/>
    <cellStyle name="40 % - Markeringsfarve6 2 3 3 4" xfId="4185"/>
    <cellStyle name="40 % - Markeringsfarve6 2 3 3 4 2" xfId="9170"/>
    <cellStyle name="40 % - Markeringsfarve6 2 3 3 4 2 2" xfId="19977"/>
    <cellStyle name="40 % - Markeringsfarve6 2 3 3 4 2 3" xfId="31351"/>
    <cellStyle name="40 % - Markeringsfarve6 2 3 3 4 3" xfId="14992"/>
    <cellStyle name="40 % - Markeringsfarve6 2 3 3 4 4" xfId="26350"/>
    <cellStyle name="40 % - Markeringsfarve6 2 3 3 5" xfId="5847"/>
    <cellStyle name="40 % - Markeringsfarve6 2 3 3 5 2" xfId="16655"/>
    <cellStyle name="40 % - Markeringsfarve6 2 3 3 5 3" xfId="28029"/>
    <cellStyle name="40 % - Markeringsfarve6 2 3 3 6" xfId="10834"/>
    <cellStyle name="40 % - Markeringsfarve6 2 3 3 6 2" xfId="21641"/>
    <cellStyle name="40 % - Markeringsfarve6 2 3 3 6 3" xfId="33015"/>
    <cellStyle name="40 % - Markeringsfarve6 2 3 3 7" xfId="11669"/>
    <cellStyle name="40 % - Markeringsfarve6 2 3 3 8" xfId="23028"/>
    <cellStyle name="40 % - Markeringsfarve6 2 3 4" xfId="1131"/>
    <cellStyle name="40 % - Markeringsfarve6 2 3 4 2" xfId="2799"/>
    <cellStyle name="40 % - Markeringsfarve6 2 3 4 2 2" xfId="7787"/>
    <cellStyle name="40 % - Markeringsfarve6 2 3 4 2 2 2" xfId="18594"/>
    <cellStyle name="40 % - Markeringsfarve6 2 3 4 2 2 3" xfId="29968"/>
    <cellStyle name="40 % - Markeringsfarve6 2 3 4 2 3" xfId="13609"/>
    <cellStyle name="40 % - Markeringsfarve6 2 3 4 2 4" xfId="24967"/>
    <cellStyle name="40 % - Markeringsfarve6 2 3 4 3" xfId="4463"/>
    <cellStyle name="40 % - Markeringsfarve6 2 3 4 3 2" xfId="9448"/>
    <cellStyle name="40 % - Markeringsfarve6 2 3 4 3 2 2" xfId="20255"/>
    <cellStyle name="40 % - Markeringsfarve6 2 3 4 3 2 3" xfId="31629"/>
    <cellStyle name="40 % - Markeringsfarve6 2 3 4 3 3" xfId="15270"/>
    <cellStyle name="40 % - Markeringsfarve6 2 3 4 3 4" xfId="26628"/>
    <cellStyle name="40 % - Markeringsfarve6 2 3 4 4" xfId="6125"/>
    <cellStyle name="40 % - Markeringsfarve6 2 3 4 4 2" xfId="16933"/>
    <cellStyle name="40 % - Markeringsfarve6 2 3 4 4 3" xfId="28307"/>
    <cellStyle name="40 % - Markeringsfarve6 2 3 4 5" xfId="11948"/>
    <cellStyle name="40 % - Markeringsfarve6 2 3 4 6" xfId="23306"/>
    <cellStyle name="40 % - Markeringsfarve6 2 3 5" xfId="1969"/>
    <cellStyle name="40 % - Markeringsfarve6 2 3 5 2" xfId="6957"/>
    <cellStyle name="40 % - Markeringsfarve6 2 3 5 2 2" xfId="17765"/>
    <cellStyle name="40 % - Markeringsfarve6 2 3 5 2 3" xfId="29139"/>
    <cellStyle name="40 % - Markeringsfarve6 2 3 5 3" xfId="12780"/>
    <cellStyle name="40 % - Markeringsfarve6 2 3 5 4" xfId="24138"/>
    <cellStyle name="40 % - Markeringsfarve6 2 3 6" xfId="3634"/>
    <cellStyle name="40 % - Markeringsfarve6 2 3 6 2" xfId="8619"/>
    <cellStyle name="40 % - Markeringsfarve6 2 3 6 2 2" xfId="19426"/>
    <cellStyle name="40 % - Markeringsfarve6 2 3 6 2 3" xfId="30800"/>
    <cellStyle name="40 % - Markeringsfarve6 2 3 6 3" xfId="14441"/>
    <cellStyle name="40 % - Markeringsfarve6 2 3 6 4" xfId="25799"/>
    <cellStyle name="40 % - Markeringsfarve6 2 3 7" xfId="5295"/>
    <cellStyle name="40 % - Markeringsfarve6 2 3 7 2" xfId="16104"/>
    <cellStyle name="40 % - Markeringsfarve6 2 3 7 3" xfId="27478"/>
    <cellStyle name="40 % - Markeringsfarve6 2 3 8" xfId="10280"/>
    <cellStyle name="40 % - Markeringsfarve6 2 3 8 2" xfId="21087"/>
    <cellStyle name="40 % - Markeringsfarve6 2 3 8 3" xfId="32461"/>
    <cellStyle name="40 % - Markeringsfarve6 2 3 9" xfId="11114"/>
    <cellStyle name="40 % - Markeringsfarve6 2 4" xfId="254"/>
    <cellStyle name="40 % - Markeringsfarve6 2 4 10" xfId="21976"/>
    <cellStyle name="40 % - Markeringsfarve6 2 4 11" xfId="22529"/>
    <cellStyle name="40 % - Markeringsfarve6 2 4 12" xfId="33349"/>
    <cellStyle name="40 % - Markeringsfarve6 2 4 13" xfId="33624"/>
    <cellStyle name="40 % - Markeringsfarve6 2 4 14" xfId="33895"/>
    <cellStyle name="40 % - Markeringsfarve6 2 4 2" xfId="628"/>
    <cellStyle name="40 % - Markeringsfarve6 2 4 2 2" xfId="1465"/>
    <cellStyle name="40 % - Markeringsfarve6 2 4 2 2 2" xfId="3133"/>
    <cellStyle name="40 % - Markeringsfarve6 2 4 2 2 2 2" xfId="8121"/>
    <cellStyle name="40 % - Markeringsfarve6 2 4 2 2 2 2 2" xfId="18928"/>
    <cellStyle name="40 % - Markeringsfarve6 2 4 2 2 2 2 3" xfId="30302"/>
    <cellStyle name="40 % - Markeringsfarve6 2 4 2 2 2 3" xfId="13943"/>
    <cellStyle name="40 % - Markeringsfarve6 2 4 2 2 2 4" xfId="25301"/>
    <cellStyle name="40 % - Markeringsfarve6 2 4 2 2 3" xfId="4797"/>
    <cellStyle name="40 % - Markeringsfarve6 2 4 2 2 3 2" xfId="9782"/>
    <cellStyle name="40 % - Markeringsfarve6 2 4 2 2 3 2 2" xfId="20589"/>
    <cellStyle name="40 % - Markeringsfarve6 2 4 2 2 3 2 3" xfId="31963"/>
    <cellStyle name="40 % - Markeringsfarve6 2 4 2 2 3 3" xfId="15604"/>
    <cellStyle name="40 % - Markeringsfarve6 2 4 2 2 3 4" xfId="26962"/>
    <cellStyle name="40 % - Markeringsfarve6 2 4 2 2 4" xfId="6459"/>
    <cellStyle name="40 % - Markeringsfarve6 2 4 2 2 4 2" xfId="17267"/>
    <cellStyle name="40 % - Markeringsfarve6 2 4 2 2 4 3" xfId="28641"/>
    <cellStyle name="40 % - Markeringsfarve6 2 4 2 2 5" xfId="12282"/>
    <cellStyle name="40 % - Markeringsfarve6 2 4 2 2 6" xfId="23640"/>
    <cellStyle name="40 % - Markeringsfarve6 2 4 2 3" xfId="2302"/>
    <cellStyle name="40 % - Markeringsfarve6 2 4 2 3 2" xfId="7290"/>
    <cellStyle name="40 % - Markeringsfarve6 2 4 2 3 2 2" xfId="18097"/>
    <cellStyle name="40 % - Markeringsfarve6 2 4 2 3 2 3" xfId="29471"/>
    <cellStyle name="40 % - Markeringsfarve6 2 4 2 3 3" xfId="13112"/>
    <cellStyle name="40 % - Markeringsfarve6 2 4 2 3 4" xfId="24470"/>
    <cellStyle name="40 % - Markeringsfarve6 2 4 2 4" xfId="3966"/>
    <cellStyle name="40 % - Markeringsfarve6 2 4 2 4 2" xfId="8951"/>
    <cellStyle name="40 % - Markeringsfarve6 2 4 2 4 2 2" xfId="19758"/>
    <cellStyle name="40 % - Markeringsfarve6 2 4 2 4 2 3" xfId="31132"/>
    <cellStyle name="40 % - Markeringsfarve6 2 4 2 4 3" xfId="14773"/>
    <cellStyle name="40 % - Markeringsfarve6 2 4 2 4 4" xfId="26131"/>
    <cellStyle name="40 % - Markeringsfarve6 2 4 2 5" xfId="5628"/>
    <cellStyle name="40 % - Markeringsfarve6 2 4 2 5 2" xfId="16436"/>
    <cellStyle name="40 % - Markeringsfarve6 2 4 2 5 3" xfId="27810"/>
    <cellStyle name="40 % - Markeringsfarve6 2 4 2 6" xfId="10615"/>
    <cellStyle name="40 % - Markeringsfarve6 2 4 2 6 2" xfId="21422"/>
    <cellStyle name="40 % - Markeringsfarve6 2 4 2 6 3" xfId="32796"/>
    <cellStyle name="40 % - Markeringsfarve6 2 4 2 7" xfId="11449"/>
    <cellStyle name="40 % - Markeringsfarve6 2 4 2 8" xfId="22255"/>
    <cellStyle name="40 % - Markeringsfarve6 2 4 2 9" xfId="22809"/>
    <cellStyle name="40 % - Markeringsfarve6 2 4 3" xfId="905"/>
    <cellStyle name="40 % - Markeringsfarve6 2 4 3 2" xfId="1739"/>
    <cellStyle name="40 % - Markeringsfarve6 2 4 3 2 2" xfId="3407"/>
    <cellStyle name="40 % - Markeringsfarve6 2 4 3 2 2 2" xfId="8395"/>
    <cellStyle name="40 % - Markeringsfarve6 2 4 3 2 2 2 2" xfId="19202"/>
    <cellStyle name="40 % - Markeringsfarve6 2 4 3 2 2 2 3" xfId="30576"/>
    <cellStyle name="40 % - Markeringsfarve6 2 4 3 2 2 3" xfId="14217"/>
    <cellStyle name="40 % - Markeringsfarve6 2 4 3 2 2 4" xfId="25575"/>
    <cellStyle name="40 % - Markeringsfarve6 2 4 3 2 3" xfId="5071"/>
    <cellStyle name="40 % - Markeringsfarve6 2 4 3 2 3 2" xfId="10056"/>
    <cellStyle name="40 % - Markeringsfarve6 2 4 3 2 3 2 2" xfId="20863"/>
    <cellStyle name="40 % - Markeringsfarve6 2 4 3 2 3 2 3" xfId="32237"/>
    <cellStyle name="40 % - Markeringsfarve6 2 4 3 2 3 3" xfId="15878"/>
    <cellStyle name="40 % - Markeringsfarve6 2 4 3 2 3 4" xfId="27236"/>
    <cellStyle name="40 % - Markeringsfarve6 2 4 3 2 4" xfId="6733"/>
    <cellStyle name="40 % - Markeringsfarve6 2 4 3 2 4 2" xfId="17541"/>
    <cellStyle name="40 % - Markeringsfarve6 2 4 3 2 4 3" xfId="28915"/>
    <cellStyle name="40 % - Markeringsfarve6 2 4 3 2 5" xfId="12556"/>
    <cellStyle name="40 % - Markeringsfarve6 2 4 3 2 6" xfId="23914"/>
    <cellStyle name="40 % - Markeringsfarve6 2 4 3 3" xfId="2576"/>
    <cellStyle name="40 % - Markeringsfarve6 2 4 3 3 2" xfId="7564"/>
    <cellStyle name="40 % - Markeringsfarve6 2 4 3 3 2 2" xfId="18371"/>
    <cellStyle name="40 % - Markeringsfarve6 2 4 3 3 2 3" xfId="29745"/>
    <cellStyle name="40 % - Markeringsfarve6 2 4 3 3 3" xfId="13386"/>
    <cellStyle name="40 % - Markeringsfarve6 2 4 3 3 4" xfId="24744"/>
    <cellStyle name="40 % - Markeringsfarve6 2 4 3 4" xfId="4240"/>
    <cellStyle name="40 % - Markeringsfarve6 2 4 3 4 2" xfId="9225"/>
    <cellStyle name="40 % - Markeringsfarve6 2 4 3 4 2 2" xfId="20032"/>
    <cellStyle name="40 % - Markeringsfarve6 2 4 3 4 2 3" xfId="31406"/>
    <cellStyle name="40 % - Markeringsfarve6 2 4 3 4 3" xfId="15047"/>
    <cellStyle name="40 % - Markeringsfarve6 2 4 3 4 4" xfId="26405"/>
    <cellStyle name="40 % - Markeringsfarve6 2 4 3 5" xfId="5902"/>
    <cellStyle name="40 % - Markeringsfarve6 2 4 3 5 2" xfId="16710"/>
    <cellStyle name="40 % - Markeringsfarve6 2 4 3 5 3" xfId="28084"/>
    <cellStyle name="40 % - Markeringsfarve6 2 4 3 6" xfId="10889"/>
    <cellStyle name="40 % - Markeringsfarve6 2 4 3 6 2" xfId="21696"/>
    <cellStyle name="40 % - Markeringsfarve6 2 4 3 6 3" xfId="33070"/>
    <cellStyle name="40 % - Markeringsfarve6 2 4 3 7" xfId="11724"/>
    <cellStyle name="40 % - Markeringsfarve6 2 4 3 8" xfId="23083"/>
    <cellStyle name="40 % - Markeringsfarve6 2 4 4" xfId="1186"/>
    <cellStyle name="40 % - Markeringsfarve6 2 4 4 2" xfId="2854"/>
    <cellStyle name="40 % - Markeringsfarve6 2 4 4 2 2" xfId="7842"/>
    <cellStyle name="40 % - Markeringsfarve6 2 4 4 2 2 2" xfId="18649"/>
    <cellStyle name="40 % - Markeringsfarve6 2 4 4 2 2 3" xfId="30023"/>
    <cellStyle name="40 % - Markeringsfarve6 2 4 4 2 3" xfId="13664"/>
    <cellStyle name="40 % - Markeringsfarve6 2 4 4 2 4" xfId="25022"/>
    <cellStyle name="40 % - Markeringsfarve6 2 4 4 3" xfId="4518"/>
    <cellStyle name="40 % - Markeringsfarve6 2 4 4 3 2" xfId="9503"/>
    <cellStyle name="40 % - Markeringsfarve6 2 4 4 3 2 2" xfId="20310"/>
    <cellStyle name="40 % - Markeringsfarve6 2 4 4 3 2 3" xfId="31684"/>
    <cellStyle name="40 % - Markeringsfarve6 2 4 4 3 3" xfId="15325"/>
    <cellStyle name="40 % - Markeringsfarve6 2 4 4 3 4" xfId="26683"/>
    <cellStyle name="40 % - Markeringsfarve6 2 4 4 4" xfId="6180"/>
    <cellStyle name="40 % - Markeringsfarve6 2 4 4 4 2" xfId="16988"/>
    <cellStyle name="40 % - Markeringsfarve6 2 4 4 4 3" xfId="28362"/>
    <cellStyle name="40 % - Markeringsfarve6 2 4 4 5" xfId="12003"/>
    <cellStyle name="40 % - Markeringsfarve6 2 4 4 6" xfId="23361"/>
    <cellStyle name="40 % - Markeringsfarve6 2 4 5" xfId="2024"/>
    <cellStyle name="40 % - Markeringsfarve6 2 4 5 2" xfId="7012"/>
    <cellStyle name="40 % - Markeringsfarve6 2 4 5 2 2" xfId="17820"/>
    <cellStyle name="40 % - Markeringsfarve6 2 4 5 2 3" xfId="29194"/>
    <cellStyle name="40 % - Markeringsfarve6 2 4 5 3" xfId="12835"/>
    <cellStyle name="40 % - Markeringsfarve6 2 4 5 4" xfId="24193"/>
    <cellStyle name="40 % - Markeringsfarve6 2 4 6" xfId="3689"/>
    <cellStyle name="40 % - Markeringsfarve6 2 4 6 2" xfId="8674"/>
    <cellStyle name="40 % - Markeringsfarve6 2 4 6 2 2" xfId="19481"/>
    <cellStyle name="40 % - Markeringsfarve6 2 4 6 2 3" xfId="30855"/>
    <cellStyle name="40 % - Markeringsfarve6 2 4 6 3" xfId="14496"/>
    <cellStyle name="40 % - Markeringsfarve6 2 4 6 4" xfId="25854"/>
    <cellStyle name="40 % - Markeringsfarve6 2 4 7" xfId="5350"/>
    <cellStyle name="40 % - Markeringsfarve6 2 4 7 2" xfId="16159"/>
    <cellStyle name="40 % - Markeringsfarve6 2 4 7 3" xfId="27533"/>
    <cellStyle name="40 % - Markeringsfarve6 2 4 8" xfId="10335"/>
    <cellStyle name="40 % - Markeringsfarve6 2 4 8 2" xfId="21142"/>
    <cellStyle name="40 % - Markeringsfarve6 2 4 8 3" xfId="32516"/>
    <cellStyle name="40 % - Markeringsfarve6 2 4 9" xfId="11169"/>
    <cellStyle name="40 % - Markeringsfarve6 2 5" xfId="310"/>
    <cellStyle name="40 % - Markeringsfarve6 2 5 10" xfId="22032"/>
    <cellStyle name="40 % - Markeringsfarve6 2 5 11" xfId="22585"/>
    <cellStyle name="40 % - Markeringsfarve6 2 5 12" xfId="33405"/>
    <cellStyle name="40 % - Markeringsfarve6 2 5 13" xfId="33680"/>
    <cellStyle name="40 % - Markeringsfarve6 2 5 14" xfId="33951"/>
    <cellStyle name="40 % - Markeringsfarve6 2 5 2" xfId="684"/>
    <cellStyle name="40 % - Markeringsfarve6 2 5 2 2" xfId="1521"/>
    <cellStyle name="40 % - Markeringsfarve6 2 5 2 2 2" xfId="3189"/>
    <cellStyle name="40 % - Markeringsfarve6 2 5 2 2 2 2" xfId="8177"/>
    <cellStyle name="40 % - Markeringsfarve6 2 5 2 2 2 2 2" xfId="18984"/>
    <cellStyle name="40 % - Markeringsfarve6 2 5 2 2 2 2 3" xfId="30358"/>
    <cellStyle name="40 % - Markeringsfarve6 2 5 2 2 2 3" xfId="13999"/>
    <cellStyle name="40 % - Markeringsfarve6 2 5 2 2 2 4" xfId="25357"/>
    <cellStyle name="40 % - Markeringsfarve6 2 5 2 2 3" xfId="4853"/>
    <cellStyle name="40 % - Markeringsfarve6 2 5 2 2 3 2" xfId="9838"/>
    <cellStyle name="40 % - Markeringsfarve6 2 5 2 2 3 2 2" xfId="20645"/>
    <cellStyle name="40 % - Markeringsfarve6 2 5 2 2 3 2 3" xfId="32019"/>
    <cellStyle name="40 % - Markeringsfarve6 2 5 2 2 3 3" xfId="15660"/>
    <cellStyle name="40 % - Markeringsfarve6 2 5 2 2 3 4" xfId="27018"/>
    <cellStyle name="40 % - Markeringsfarve6 2 5 2 2 4" xfId="6515"/>
    <cellStyle name="40 % - Markeringsfarve6 2 5 2 2 4 2" xfId="17323"/>
    <cellStyle name="40 % - Markeringsfarve6 2 5 2 2 4 3" xfId="28697"/>
    <cellStyle name="40 % - Markeringsfarve6 2 5 2 2 5" xfId="12338"/>
    <cellStyle name="40 % - Markeringsfarve6 2 5 2 2 6" xfId="23696"/>
    <cellStyle name="40 % - Markeringsfarve6 2 5 2 3" xfId="2358"/>
    <cellStyle name="40 % - Markeringsfarve6 2 5 2 3 2" xfId="7346"/>
    <cellStyle name="40 % - Markeringsfarve6 2 5 2 3 2 2" xfId="18153"/>
    <cellStyle name="40 % - Markeringsfarve6 2 5 2 3 2 3" xfId="29527"/>
    <cellStyle name="40 % - Markeringsfarve6 2 5 2 3 3" xfId="13168"/>
    <cellStyle name="40 % - Markeringsfarve6 2 5 2 3 4" xfId="24526"/>
    <cellStyle name="40 % - Markeringsfarve6 2 5 2 4" xfId="4022"/>
    <cellStyle name="40 % - Markeringsfarve6 2 5 2 4 2" xfId="9007"/>
    <cellStyle name="40 % - Markeringsfarve6 2 5 2 4 2 2" xfId="19814"/>
    <cellStyle name="40 % - Markeringsfarve6 2 5 2 4 2 3" xfId="31188"/>
    <cellStyle name="40 % - Markeringsfarve6 2 5 2 4 3" xfId="14829"/>
    <cellStyle name="40 % - Markeringsfarve6 2 5 2 4 4" xfId="26187"/>
    <cellStyle name="40 % - Markeringsfarve6 2 5 2 5" xfId="5684"/>
    <cellStyle name="40 % - Markeringsfarve6 2 5 2 5 2" xfId="16492"/>
    <cellStyle name="40 % - Markeringsfarve6 2 5 2 5 3" xfId="27866"/>
    <cellStyle name="40 % - Markeringsfarve6 2 5 2 6" xfId="10671"/>
    <cellStyle name="40 % - Markeringsfarve6 2 5 2 6 2" xfId="21478"/>
    <cellStyle name="40 % - Markeringsfarve6 2 5 2 6 3" xfId="32852"/>
    <cellStyle name="40 % - Markeringsfarve6 2 5 2 7" xfId="11505"/>
    <cellStyle name="40 % - Markeringsfarve6 2 5 2 8" xfId="22311"/>
    <cellStyle name="40 % - Markeringsfarve6 2 5 2 9" xfId="22865"/>
    <cellStyle name="40 % - Markeringsfarve6 2 5 3" xfId="961"/>
    <cellStyle name="40 % - Markeringsfarve6 2 5 3 2" xfId="1795"/>
    <cellStyle name="40 % - Markeringsfarve6 2 5 3 2 2" xfId="3463"/>
    <cellStyle name="40 % - Markeringsfarve6 2 5 3 2 2 2" xfId="8451"/>
    <cellStyle name="40 % - Markeringsfarve6 2 5 3 2 2 2 2" xfId="19258"/>
    <cellStyle name="40 % - Markeringsfarve6 2 5 3 2 2 2 3" xfId="30632"/>
    <cellStyle name="40 % - Markeringsfarve6 2 5 3 2 2 3" xfId="14273"/>
    <cellStyle name="40 % - Markeringsfarve6 2 5 3 2 2 4" xfId="25631"/>
    <cellStyle name="40 % - Markeringsfarve6 2 5 3 2 3" xfId="5127"/>
    <cellStyle name="40 % - Markeringsfarve6 2 5 3 2 3 2" xfId="10112"/>
    <cellStyle name="40 % - Markeringsfarve6 2 5 3 2 3 2 2" xfId="20919"/>
    <cellStyle name="40 % - Markeringsfarve6 2 5 3 2 3 2 3" xfId="32293"/>
    <cellStyle name="40 % - Markeringsfarve6 2 5 3 2 3 3" xfId="15934"/>
    <cellStyle name="40 % - Markeringsfarve6 2 5 3 2 3 4" xfId="27292"/>
    <cellStyle name="40 % - Markeringsfarve6 2 5 3 2 4" xfId="6789"/>
    <cellStyle name="40 % - Markeringsfarve6 2 5 3 2 4 2" xfId="17597"/>
    <cellStyle name="40 % - Markeringsfarve6 2 5 3 2 4 3" xfId="28971"/>
    <cellStyle name="40 % - Markeringsfarve6 2 5 3 2 5" xfId="12612"/>
    <cellStyle name="40 % - Markeringsfarve6 2 5 3 2 6" xfId="23970"/>
    <cellStyle name="40 % - Markeringsfarve6 2 5 3 3" xfId="2632"/>
    <cellStyle name="40 % - Markeringsfarve6 2 5 3 3 2" xfId="7620"/>
    <cellStyle name="40 % - Markeringsfarve6 2 5 3 3 2 2" xfId="18427"/>
    <cellStyle name="40 % - Markeringsfarve6 2 5 3 3 2 3" xfId="29801"/>
    <cellStyle name="40 % - Markeringsfarve6 2 5 3 3 3" xfId="13442"/>
    <cellStyle name="40 % - Markeringsfarve6 2 5 3 3 4" xfId="24800"/>
    <cellStyle name="40 % - Markeringsfarve6 2 5 3 4" xfId="4296"/>
    <cellStyle name="40 % - Markeringsfarve6 2 5 3 4 2" xfId="9281"/>
    <cellStyle name="40 % - Markeringsfarve6 2 5 3 4 2 2" xfId="20088"/>
    <cellStyle name="40 % - Markeringsfarve6 2 5 3 4 2 3" xfId="31462"/>
    <cellStyle name="40 % - Markeringsfarve6 2 5 3 4 3" xfId="15103"/>
    <cellStyle name="40 % - Markeringsfarve6 2 5 3 4 4" xfId="26461"/>
    <cellStyle name="40 % - Markeringsfarve6 2 5 3 5" xfId="5958"/>
    <cellStyle name="40 % - Markeringsfarve6 2 5 3 5 2" xfId="16766"/>
    <cellStyle name="40 % - Markeringsfarve6 2 5 3 5 3" xfId="28140"/>
    <cellStyle name="40 % - Markeringsfarve6 2 5 3 6" xfId="10945"/>
    <cellStyle name="40 % - Markeringsfarve6 2 5 3 6 2" xfId="21752"/>
    <cellStyle name="40 % - Markeringsfarve6 2 5 3 6 3" xfId="33126"/>
    <cellStyle name="40 % - Markeringsfarve6 2 5 3 7" xfId="11780"/>
    <cellStyle name="40 % - Markeringsfarve6 2 5 3 8" xfId="23139"/>
    <cellStyle name="40 % - Markeringsfarve6 2 5 4" xfId="1242"/>
    <cellStyle name="40 % - Markeringsfarve6 2 5 4 2" xfId="2910"/>
    <cellStyle name="40 % - Markeringsfarve6 2 5 4 2 2" xfId="7898"/>
    <cellStyle name="40 % - Markeringsfarve6 2 5 4 2 2 2" xfId="18705"/>
    <cellStyle name="40 % - Markeringsfarve6 2 5 4 2 2 3" xfId="30079"/>
    <cellStyle name="40 % - Markeringsfarve6 2 5 4 2 3" xfId="13720"/>
    <cellStyle name="40 % - Markeringsfarve6 2 5 4 2 4" xfId="25078"/>
    <cellStyle name="40 % - Markeringsfarve6 2 5 4 3" xfId="4574"/>
    <cellStyle name="40 % - Markeringsfarve6 2 5 4 3 2" xfId="9559"/>
    <cellStyle name="40 % - Markeringsfarve6 2 5 4 3 2 2" xfId="20366"/>
    <cellStyle name="40 % - Markeringsfarve6 2 5 4 3 2 3" xfId="31740"/>
    <cellStyle name="40 % - Markeringsfarve6 2 5 4 3 3" xfId="15381"/>
    <cellStyle name="40 % - Markeringsfarve6 2 5 4 3 4" xfId="26739"/>
    <cellStyle name="40 % - Markeringsfarve6 2 5 4 4" xfId="6236"/>
    <cellStyle name="40 % - Markeringsfarve6 2 5 4 4 2" xfId="17044"/>
    <cellStyle name="40 % - Markeringsfarve6 2 5 4 4 3" xfId="28418"/>
    <cellStyle name="40 % - Markeringsfarve6 2 5 4 5" xfId="12059"/>
    <cellStyle name="40 % - Markeringsfarve6 2 5 4 6" xfId="23417"/>
    <cellStyle name="40 % - Markeringsfarve6 2 5 5" xfId="2080"/>
    <cellStyle name="40 % - Markeringsfarve6 2 5 5 2" xfId="7068"/>
    <cellStyle name="40 % - Markeringsfarve6 2 5 5 2 2" xfId="17876"/>
    <cellStyle name="40 % - Markeringsfarve6 2 5 5 2 3" xfId="29250"/>
    <cellStyle name="40 % - Markeringsfarve6 2 5 5 3" xfId="12891"/>
    <cellStyle name="40 % - Markeringsfarve6 2 5 5 4" xfId="24249"/>
    <cellStyle name="40 % - Markeringsfarve6 2 5 6" xfId="3745"/>
    <cellStyle name="40 % - Markeringsfarve6 2 5 6 2" xfId="8730"/>
    <cellStyle name="40 % - Markeringsfarve6 2 5 6 2 2" xfId="19537"/>
    <cellStyle name="40 % - Markeringsfarve6 2 5 6 2 3" xfId="30911"/>
    <cellStyle name="40 % - Markeringsfarve6 2 5 6 3" xfId="14552"/>
    <cellStyle name="40 % - Markeringsfarve6 2 5 6 4" xfId="25910"/>
    <cellStyle name="40 % - Markeringsfarve6 2 5 7" xfId="5406"/>
    <cellStyle name="40 % - Markeringsfarve6 2 5 7 2" xfId="16215"/>
    <cellStyle name="40 % - Markeringsfarve6 2 5 7 3" xfId="27589"/>
    <cellStyle name="40 % - Markeringsfarve6 2 5 8" xfId="10391"/>
    <cellStyle name="40 % - Markeringsfarve6 2 5 8 2" xfId="21198"/>
    <cellStyle name="40 % - Markeringsfarve6 2 5 8 3" xfId="32572"/>
    <cellStyle name="40 % - Markeringsfarve6 2 5 9" xfId="11225"/>
    <cellStyle name="40 % - Markeringsfarve6 2 6" xfId="465"/>
    <cellStyle name="40 % - Markeringsfarve6 2 6 2" xfId="1302"/>
    <cellStyle name="40 % - Markeringsfarve6 2 6 2 2" xfId="2970"/>
    <cellStyle name="40 % - Markeringsfarve6 2 6 2 2 2" xfId="7958"/>
    <cellStyle name="40 % - Markeringsfarve6 2 6 2 2 2 2" xfId="18765"/>
    <cellStyle name="40 % - Markeringsfarve6 2 6 2 2 2 3" xfId="30139"/>
    <cellStyle name="40 % - Markeringsfarve6 2 6 2 2 3" xfId="13780"/>
    <cellStyle name="40 % - Markeringsfarve6 2 6 2 2 4" xfId="25138"/>
    <cellStyle name="40 % - Markeringsfarve6 2 6 2 3" xfId="4634"/>
    <cellStyle name="40 % - Markeringsfarve6 2 6 2 3 2" xfId="9619"/>
    <cellStyle name="40 % - Markeringsfarve6 2 6 2 3 2 2" xfId="20426"/>
    <cellStyle name="40 % - Markeringsfarve6 2 6 2 3 2 3" xfId="31800"/>
    <cellStyle name="40 % - Markeringsfarve6 2 6 2 3 3" xfId="15441"/>
    <cellStyle name="40 % - Markeringsfarve6 2 6 2 3 4" xfId="26799"/>
    <cellStyle name="40 % - Markeringsfarve6 2 6 2 4" xfId="6296"/>
    <cellStyle name="40 % - Markeringsfarve6 2 6 2 4 2" xfId="17104"/>
    <cellStyle name="40 % - Markeringsfarve6 2 6 2 4 3" xfId="28478"/>
    <cellStyle name="40 % - Markeringsfarve6 2 6 2 5" xfId="12119"/>
    <cellStyle name="40 % - Markeringsfarve6 2 6 2 6" xfId="23477"/>
    <cellStyle name="40 % - Markeringsfarve6 2 6 3" xfId="2141"/>
    <cellStyle name="40 % - Markeringsfarve6 2 6 3 2" xfId="7129"/>
    <cellStyle name="40 % - Markeringsfarve6 2 6 3 2 2" xfId="17936"/>
    <cellStyle name="40 % - Markeringsfarve6 2 6 3 2 3" xfId="29310"/>
    <cellStyle name="40 % - Markeringsfarve6 2 6 3 3" xfId="12951"/>
    <cellStyle name="40 % - Markeringsfarve6 2 6 3 4" xfId="24309"/>
    <cellStyle name="40 % - Markeringsfarve6 2 6 4" xfId="3805"/>
    <cellStyle name="40 % - Markeringsfarve6 2 6 4 2" xfId="8790"/>
    <cellStyle name="40 % - Markeringsfarve6 2 6 4 2 2" xfId="19597"/>
    <cellStyle name="40 % - Markeringsfarve6 2 6 4 2 3" xfId="30971"/>
    <cellStyle name="40 % - Markeringsfarve6 2 6 4 3" xfId="14612"/>
    <cellStyle name="40 % - Markeringsfarve6 2 6 4 4" xfId="25970"/>
    <cellStyle name="40 % - Markeringsfarve6 2 6 5" xfId="5467"/>
    <cellStyle name="40 % - Markeringsfarve6 2 6 5 2" xfId="16275"/>
    <cellStyle name="40 % - Markeringsfarve6 2 6 5 3" xfId="27649"/>
    <cellStyle name="40 % - Markeringsfarve6 2 6 6" xfId="10448"/>
    <cellStyle name="40 % - Markeringsfarve6 2 6 6 2" xfId="21255"/>
    <cellStyle name="40 % - Markeringsfarve6 2 6 6 3" xfId="32629"/>
    <cellStyle name="40 % - Markeringsfarve6 2 6 7" xfId="11286"/>
    <cellStyle name="40 % - Markeringsfarve6 2 6 8" xfId="22092"/>
    <cellStyle name="40 % - Markeringsfarve6 2 6 9" xfId="22646"/>
    <cellStyle name="40 % - Markeringsfarve6 2 7" xfId="742"/>
    <cellStyle name="40 % - Markeringsfarve6 2 7 2" xfId="1576"/>
    <cellStyle name="40 % - Markeringsfarve6 2 7 2 2" xfId="3244"/>
    <cellStyle name="40 % - Markeringsfarve6 2 7 2 2 2" xfId="8232"/>
    <cellStyle name="40 % - Markeringsfarve6 2 7 2 2 2 2" xfId="19039"/>
    <cellStyle name="40 % - Markeringsfarve6 2 7 2 2 2 3" xfId="30413"/>
    <cellStyle name="40 % - Markeringsfarve6 2 7 2 2 3" xfId="14054"/>
    <cellStyle name="40 % - Markeringsfarve6 2 7 2 2 4" xfId="25412"/>
    <cellStyle name="40 % - Markeringsfarve6 2 7 2 3" xfId="4908"/>
    <cellStyle name="40 % - Markeringsfarve6 2 7 2 3 2" xfId="9893"/>
    <cellStyle name="40 % - Markeringsfarve6 2 7 2 3 2 2" xfId="20700"/>
    <cellStyle name="40 % - Markeringsfarve6 2 7 2 3 2 3" xfId="32074"/>
    <cellStyle name="40 % - Markeringsfarve6 2 7 2 3 3" xfId="15715"/>
    <cellStyle name="40 % - Markeringsfarve6 2 7 2 3 4" xfId="27073"/>
    <cellStyle name="40 % - Markeringsfarve6 2 7 2 4" xfId="6570"/>
    <cellStyle name="40 % - Markeringsfarve6 2 7 2 4 2" xfId="17378"/>
    <cellStyle name="40 % - Markeringsfarve6 2 7 2 4 3" xfId="28752"/>
    <cellStyle name="40 % - Markeringsfarve6 2 7 2 5" xfId="12393"/>
    <cellStyle name="40 % - Markeringsfarve6 2 7 2 6" xfId="23751"/>
    <cellStyle name="40 % - Markeringsfarve6 2 7 3" xfId="2413"/>
    <cellStyle name="40 % - Markeringsfarve6 2 7 3 2" xfId="7401"/>
    <cellStyle name="40 % - Markeringsfarve6 2 7 3 2 2" xfId="18208"/>
    <cellStyle name="40 % - Markeringsfarve6 2 7 3 2 3" xfId="29582"/>
    <cellStyle name="40 % - Markeringsfarve6 2 7 3 3" xfId="13223"/>
    <cellStyle name="40 % - Markeringsfarve6 2 7 3 4" xfId="24581"/>
    <cellStyle name="40 % - Markeringsfarve6 2 7 4" xfId="4077"/>
    <cellStyle name="40 % - Markeringsfarve6 2 7 4 2" xfId="9062"/>
    <cellStyle name="40 % - Markeringsfarve6 2 7 4 2 2" xfId="19869"/>
    <cellStyle name="40 % - Markeringsfarve6 2 7 4 2 3" xfId="31243"/>
    <cellStyle name="40 % - Markeringsfarve6 2 7 4 3" xfId="14884"/>
    <cellStyle name="40 % - Markeringsfarve6 2 7 4 4" xfId="26242"/>
    <cellStyle name="40 % - Markeringsfarve6 2 7 5" xfId="5739"/>
    <cellStyle name="40 % - Markeringsfarve6 2 7 5 2" xfId="16547"/>
    <cellStyle name="40 % - Markeringsfarve6 2 7 5 3" xfId="27921"/>
    <cellStyle name="40 % - Markeringsfarve6 2 7 6" xfId="10726"/>
    <cellStyle name="40 % - Markeringsfarve6 2 7 6 2" xfId="21533"/>
    <cellStyle name="40 % - Markeringsfarve6 2 7 6 3" xfId="32907"/>
    <cellStyle name="40 % - Markeringsfarve6 2 7 7" xfId="11561"/>
    <cellStyle name="40 % - Markeringsfarve6 2 7 8" xfId="22920"/>
    <cellStyle name="40 % - Markeringsfarve6 2 8" xfId="1023"/>
    <cellStyle name="40 % - Markeringsfarve6 2 8 2" xfId="2691"/>
    <cellStyle name="40 % - Markeringsfarve6 2 8 2 2" xfId="7679"/>
    <cellStyle name="40 % - Markeringsfarve6 2 8 2 2 2" xfId="18486"/>
    <cellStyle name="40 % - Markeringsfarve6 2 8 2 2 3" xfId="29860"/>
    <cellStyle name="40 % - Markeringsfarve6 2 8 2 3" xfId="13501"/>
    <cellStyle name="40 % - Markeringsfarve6 2 8 2 4" xfId="24859"/>
    <cellStyle name="40 % - Markeringsfarve6 2 8 3" xfId="4355"/>
    <cellStyle name="40 % - Markeringsfarve6 2 8 3 2" xfId="9340"/>
    <cellStyle name="40 % - Markeringsfarve6 2 8 3 2 2" xfId="20147"/>
    <cellStyle name="40 % - Markeringsfarve6 2 8 3 2 3" xfId="31521"/>
    <cellStyle name="40 % - Markeringsfarve6 2 8 3 3" xfId="15162"/>
    <cellStyle name="40 % - Markeringsfarve6 2 8 3 4" xfId="26520"/>
    <cellStyle name="40 % - Markeringsfarve6 2 8 4" xfId="6017"/>
    <cellStyle name="40 % - Markeringsfarve6 2 8 4 2" xfId="16825"/>
    <cellStyle name="40 % - Markeringsfarve6 2 8 4 3" xfId="28199"/>
    <cellStyle name="40 % - Markeringsfarve6 2 8 5" xfId="11840"/>
    <cellStyle name="40 % - Markeringsfarve6 2 8 6" xfId="23198"/>
    <cellStyle name="40 % - Markeringsfarve6 2 9" xfId="1859"/>
    <cellStyle name="40 % - Markeringsfarve6 2 9 2" xfId="6850"/>
    <cellStyle name="40 % - Markeringsfarve6 2 9 2 2" xfId="17658"/>
    <cellStyle name="40 % - Markeringsfarve6 2 9 2 3" xfId="29032"/>
    <cellStyle name="40 % - Markeringsfarve6 2 9 3" xfId="12673"/>
    <cellStyle name="40 % - Markeringsfarve6 2 9 4" xfId="24031"/>
    <cellStyle name="40 % - Markeringsfarve6 20" xfId="33712"/>
    <cellStyle name="40 % - Markeringsfarve6 3" xfId="103"/>
    <cellStyle name="40 % - Markeringsfarve6 3 10" xfId="3546"/>
    <cellStyle name="40 % - Markeringsfarve6 3 10 2" xfId="8531"/>
    <cellStyle name="40 % - Markeringsfarve6 3 10 2 2" xfId="19338"/>
    <cellStyle name="40 % - Markeringsfarve6 3 10 2 3" xfId="30712"/>
    <cellStyle name="40 % - Markeringsfarve6 3 10 3" xfId="14353"/>
    <cellStyle name="40 % - Markeringsfarve6 3 10 4" xfId="25711"/>
    <cellStyle name="40 % - Markeringsfarve6 3 11" xfId="5207"/>
    <cellStyle name="40 % - Markeringsfarve6 3 11 2" xfId="16016"/>
    <cellStyle name="40 % - Markeringsfarve6 3 11 3" xfId="27390"/>
    <cellStyle name="40 % - Markeringsfarve6 3 12" xfId="10191"/>
    <cellStyle name="40 % - Markeringsfarve6 3 12 2" xfId="20998"/>
    <cellStyle name="40 % - Markeringsfarve6 3 12 3" xfId="32372"/>
    <cellStyle name="40 % - Markeringsfarve6 3 13" xfId="11025"/>
    <cellStyle name="40 % - Markeringsfarve6 3 14" xfId="21832"/>
    <cellStyle name="40 % - Markeringsfarve6 3 15" xfId="22385"/>
    <cellStyle name="40 % - Markeringsfarve6 3 16" xfId="33205"/>
    <cellStyle name="40 % - Markeringsfarve6 3 17" xfId="33479"/>
    <cellStyle name="40 % - Markeringsfarve6 3 18" xfId="33750"/>
    <cellStyle name="40 % - Markeringsfarve6 3 2" xfId="163"/>
    <cellStyle name="40 % - Markeringsfarve6 3 2 10" xfId="21886"/>
    <cellStyle name="40 % - Markeringsfarve6 3 2 11" xfId="22439"/>
    <cellStyle name="40 % - Markeringsfarve6 3 2 12" xfId="33259"/>
    <cellStyle name="40 % - Markeringsfarve6 3 2 13" xfId="33534"/>
    <cellStyle name="40 % - Markeringsfarve6 3 2 14" xfId="33805"/>
    <cellStyle name="40 % - Markeringsfarve6 3 2 2" xfId="538"/>
    <cellStyle name="40 % - Markeringsfarve6 3 2 2 2" xfId="1375"/>
    <cellStyle name="40 % - Markeringsfarve6 3 2 2 2 2" xfId="3043"/>
    <cellStyle name="40 % - Markeringsfarve6 3 2 2 2 2 2" xfId="8031"/>
    <cellStyle name="40 % - Markeringsfarve6 3 2 2 2 2 2 2" xfId="18838"/>
    <cellStyle name="40 % - Markeringsfarve6 3 2 2 2 2 2 3" xfId="30212"/>
    <cellStyle name="40 % - Markeringsfarve6 3 2 2 2 2 3" xfId="13853"/>
    <cellStyle name="40 % - Markeringsfarve6 3 2 2 2 2 4" xfId="25211"/>
    <cellStyle name="40 % - Markeringsfarve6 3 2 2 2 3" xfId="4707"/>
    <cellStyle name="40 % - Markeringsfarve6 3 2 2 2 3 2" xfId="9692"/>
    <cellStyle name="40 % - Markeringsfarve6 3 2 2 2 3 2 2" xfId="20499"/>
    <cellStyle name="40 % - Markeringsfarve6 3 2 2 2 3 2 3" xfId="31873"/>
    <cellStyle name="40 % - Markeringsfarve6 3 2 2 2 3 3" xfId="15514"/>
    <cellStyle name="40 % - Markeringsfarve6 3 2 2 2 3 4" xfId="26872"/>
    <cellStyle name="40 % - Markeringsfarve6 3 2 2 2 4" xfId="6369"/>
    <cellStyle name="40 % - Markeringsfarve6 3 2 2 2 4 2" xfId="17177"/>
    <cellStyle name="40 % - Markeringsfarve6 3 2 2 2 4 3" xfId="28551"/>
    <cellStyle name="40 % - Markeringsfarve6 3 2 2 2 5" xfId="12192"/>
    <cellStyle name="40 % - Markeringsfarve6 3 2 2 2 6" xfId="23550"/>
    <cellStyle name="40 % - Markeringsfarve6 3 2 2 3" xfId="2212"/>
    <cellStyle name="40 % - Markeringsfarve6 3 2 2 3 2" xfId="7200"/>
    <cellStyle name="40 % - Markeringsfarve6 3 2 2 3 2 2" xfId="18007"/>
    <cellStyle name="40 % - Markeringsfarve6 3 2 2 3 2 3" xfId="29381"/>
    <cellStyle name="40 % - Markeringsfarve6 3 2 2 3 3" xfId="13022"/>
    <cellStyle name="40 % - Markeringsfarve6 3 2 2 3 4" xfId="24380"/>
    <cellStyle name="40 % - Markeringsfarve6 3 2 2 4" xfId="3876"/>
    <cellStyle name="40 % - Markeringsfarve6 3 2 2 4 2" xfId="8861"/>
    <cellStyle name="40 % - Markeringsfarve6 3 2 2 4 2 2" xfId="19668"/>
    <cellStyle name="40 % - Markeringsfarve6 3 2 2 4 2 3" xfId="31042"/>
    <cellStyle name="40 % - Markeringsfarve6 3 2 2 4 3" xfId="14683"/>
    <cellStyle name="40 % - Markeringsfarve6 3 2 2 4 4" xfId="26041"/>
    <cellStyle name="40 % - Markeringsfarve6 3 2 2 5" xfId="5538"/>
    <cellStyle name="40 % - Markeringsfarve6 3 2 2 5 2" xfId="16346"/>
    <cellStyle name="40 % - Markeringsfarve6 3 2 2 5 3" xfId="27720"/>
    <cellStyle name="40 % - Markeringsfarve6 3 2 2 6" xfId="10525"/>
    <cellStyle name="40 % - Markeringsfarve6 3 2 2 6 2" xfId="21332"/>
    <cellStyle name="40 % - Markeringsfarve6 3 2 2 6 3" xfId="32706"/>
    <cellStyle name="40 % - Markeringsfarve6 3 2 2 7" xfId="11359"/>
    <cellStyle name="40 % - Markeringsfarve6 3 2 2 8" xfId="22165"/>
    <cellStyle name="40 % - Markeringsfarve6 3 2 2 9" xfId="22719"/>
    <cellStyle name="40 % - Markeringsfarve6 3 2 3" xfId="815"/>
    <cellStyle name="40 % - Markeringsfarve6 3 2 3 2" xfId="1649"/>
    <cellStyle name="40 % - Markeringsfarve6 3 2 3 2 2" xfId="3317"/>
    <cellStyle name="40 % - Markeringsfarve6 3 2 3 2 2 2" xfId="8305"/>
    <cellStyle name="40 % - Markeringsfarve6 3 2 3 2 2 2 2" xfId="19112"/>
    <cellStyle name="40 % - Markeringsfarve6 3 2 3 2 2 2 3" xfId="30486"/>
    <cellStyle name="40 % - Markeringsfarve6 3 2 3 2 2 3" xfId="14127"/>
    <cellStyle name="40 % - Markeringsfarve6 3 2 3 2 2 4" xfId="25485"/>
    <cellStyle name="40 % - Markeringsfarve6 3 2 3 2 3" xfId="4981"/>
    <cellStyle name="40 % - Markeringsfarve6 3 2 3 2 3 2" xfId="9966"/>
    <cellStyle name="40 % - Markeringsfarve6 3 2 3 2 3 2 2" xfId="20773"/>
    <cellStyle name="40 % - Markeringsfarve6 3 2 3 2 3 2 3" xfId="32147"/>
    <cellStyle name="40 % - Markeringsfarve6 3 2 3 2 3 3" xfId="15788"/>
    <cellStyle name="40 % - Markeringsfarve6 3 2 3 2 3 4" xfId="27146"/>
    <cellStyle name="40 % - Markeringsfarve6 3 2 3 2 4" xfId="6643"/>
    <cellStyle name="40 % - Markeringsfarve6 3 2 3 2 4 2" xfId="17451"/>
    <cellStyle name="40 % - Markeringsfarve6 3 2 3 2 4 3" xfId="28825"/>
    <cellStyle name="40 % - Markeringsfarve6 3 2 3 2 5" xfId="12466"/>
    <cellStyle name="40 % - Markeringsfarve6 3 2 3 2 6" xfId="23824"/>
    <cellStyle name="40 % - Markeringsfarve6 3 2 3 3" xfId="2486"/>
    <cellStyle name="40 % - Markeringsfarve6 3 2 3 3 2" xfId="7474"/>
    <cellStyle name="40 % - Markeringsfarve6 3 2 3 3 2 2" xfId="18281"/>
    <cellStyle name="40 % - Markeringsfarve6 3 2 3 3 2 3" xfId="29655"/>
    <cellStyle name="40 % - Markeringsfarve6 3 2 3 3 3" xfId="13296"/>
    <cellStyle name="40 % - Markeringsfarve6 3 2 3 3 4" xfId="24654"/>
    <cellStyle name="40 % - Markeringsfarve6 3 2 3 4" xfId="4150"/>
    <cellStyle name="40 % - Markeringsfarve6 3 2 3 4 2" xfId="9135"/>
    <cellStyle name="40 % - Markeringsfarve6 3 2 3 4 2 2" xfId="19942"/>
    <cellStyle name="40 % - Markeringsfarve6 3 2 3 4 2 3" xfId="31316"/>
    <cellStyle name="40 % - Markeringsfarve6 3 2 3 4 3" xfId="14957"/>
    <cellStyle name="40 % - Markeringsfarve6 3 2 3 4 4" xfId="26315"/>
    <cellStyle name="40 % - Markeringsfarve6 3 2 3 5" xfId="5812"/>
    <cellStyle name="40 % - Markeringsfarve6 3 2 3 5 2" xfId="16620"/>
    <cellStyle name="40 % - Markeringsfarve6 3 2 3 5 3" xfId="27994"/>
    <cellStyle name="40 % - Markeringsfarve6 3 2 3 6" xfId="10799"/>
    <cellStyle name="40 % - Markeringsfarve6 3 2 3 6 2" xfId="21606"/>
    <cellStyle name="40 % - Markeringsfarve6 3 2 3 6 3" xfId="32980"/>
    <cellStyle name="40 % - Markeringsfarve6 3 2 3 7" xfId="11634"/>
    <cellStyle name="40 % - Markeringsfarve6 3 2 3 8" xfId="22993"/>
    <cellStyle name="40 % - Markeringsfarve6 3 2 4" xfId="1096"/>
    <cellStyle name="40 % - Markeringsfarve6 3 2 4 2" xfId="2764"/>
    <cellStyle name="40 % - Markeringsfarve6 3 2 4 2 2" xfId="7752"/>
    <cellStyle name="40 % - Markeringsfarve6 3 2 4 2 2 2" xfId="18559"/>
    <cellStyle name="40 % - Markeringsfarve6 3 2 4 2 2 3" xfId="29933"/>
    <cellStyle name="40 % - Markeringsfarve6 3 2 4 2 3" xfId="13574"/>
    <cellStyle name="40 % - Markeringsfarve6 3 2 4 2 4" xfId="24932"/>
    <cellStyle name="40 % - Markeringsfarve6 3 2 4 3" xfId="4428"/>
    <cellStyle name="40 % - Markeringsfarve6 3 2 4 3 2" xfId="9413"/>
    <cellStyle name="40 % - Markeringsfarve6 3 2 4 3 2 2" xfId="20220"/>
    <cellStyle name="40 % - Markeringsfarve6 3 2 4 3 2 3" xfId="31594"/>
    <cellStyle name="40 % - Markeringsfarve6 3 2 4 3 3" xfId="15235"/>
    <cellStyle name="40 % - Markeringsfarve6 3 2 4 3 4" xfId="26593"/>
    <cellStyle name="40 % - Markeringsfarve6 3 2 4 4" xfId="6090"/>
    <cellStyle name="40 % - Markeringsfarve6 3 2 4 4 2" xfId="16898"/>
    <cellStyle name="40 % - Markeringsfarve6 3 2 4 4 3" xfId="28272"/>
    <cellStyle name="40 % - Markeringsfarve6 3 2 4 5" xfId="11913"/>
    <cellStyle name="40 % - Markeringsfarve6 3 2 4 6" xfId="23271"/>
    <cellStyle name="40 % - Markeringsfarve6 3 2 5" xfId="1934"/>
    <cellStyle name="40 % - Markeringsfarve6 3 2 5 2" xfId="6922"/>
    <cellStyle name="40 % - Markeringsfarve6 3 2 5 2 2" xfId="17730"/>
    <cellStyle name="40 % - Markeringsfarve6 3 2 5 2 3" xfId="29104"/>
    <cellStyle name="40 % - Markeringsfarve6 3 2 5 3" xfId="12745"/>
    <cellStyle name="40 % - Markeringsfarve6 3 2 5 4" xfId="24103"/>
    <cellStyle name="40 % - Markeringsfarve6 3 2 6" xfId="3599"/>
    <cellStyle name="40 % - Markeringsfarve6 3 2 6 2" xfId="8584"/>
    <cellStyle name="40 % - Markeringsfarve6 3 2 6 2 2" xfId="19391"/>
    <cellStyle name="40 % - Markeringsfarve6 3 2 6 2 3" xfId="30765"/>
    <cellStyle name="40 % - Markeringsfarve6 3 2 6 3" xfId="14406"/>
    <cellStyle name="40 % - Markeringsfarve6 3 2 6 4" xfId="25764"/>
    <cellStyle name="40 % - Markeringsfarve6 3 2 7" xfId="5260"/>
    <cellStyle name="40 % - Markeringsfarve6 3 2 7 2" xfId="16069"/>
    <cellStyle name="40 % - Markeringsfarve6 3 2 7 3" xfId="27443"/>
    <cellStyle name="40 % - Markeringsfarve6 3 2 8" xfId="10245"/>
    <cellStyle name="40 % - Markeringsfarve6 3 2 8 2" xfId="21052"/>
    <cellStyle name="40 % - Markeringsfarve6 3 2 8 3" xfId="32426"/>
    <cellStyle name="40 % - Markeringsfarve6 3 2 9" xfId="11079"/>
    <cellStyle name="40 % - Markeringsfarve6 3 3" xfId="218"/>
    <cellStyle name="40 % - Markeringsfarve6 3 3 10" xfId="21940"/>
    <cellStyle name="40 % - Markeringsfarve6 3 3 11" xfId="22493"/>
    <cellStyle name="40 % - Markeringsfarve6 3 3 12" xfId="33313"/>
    <cellStyle name="40 % - Markeringsfarve6 3 3 13" xfId="33588"/>
    <cellStyle name="40 % - Markeringsfarve6 3 3 14" xfId="33859"/>
    <cellStyle name="40 % - Markeringsfarve6 3 3 2" xfId="592"/>
    <cellStyle name="40 % - Markeringsfarve6 3 3 2 2" xfId="1429"/>
    <cellStyle name="40 % - Markeringsfarve6 3 3 2 2 2" xfId="3097"/>
    <cellStyle name="40 % - Markeringsfarve6 3 3 2 2 2 2" xfId="8085"/>
    <cellStyle name="40 % - Markeringsfarve6 3 3 2 2 2 2 2" xfId="18892"/>
    <cellStyle name="40 % - Markeringsfarve6 3 3 2 2 2 2 3" xfId="30266"/>
    <cellStyle name="40 % - Markeringsfarve6 3 3 2 2 2 3" xfId="13907"/>
    <cellStyle name="40 % - Markeringsfarve6 3 3 2 2 2 4" xfId="25265"/>
    <cellStyle name="40 % - Markeringsfarve6 3 3 2 2 3" xfId="4761"/>
    <cellStyle name="40 % - Markeringsfarve6 3 3 2 2 3 2" xfId="9746"/>
    <cellStyle name="40 % - Markeringsfarve6 3 3 2 2 3 2 2" xfId="20553"/>
    <cellStyle name="40 % - Markeringsfarve6 3 3 2 2 3 2 3" xfId="31927"/>
    <cellStyle name="40 % - Markeringsfarve6 3 3 2 2 3 3" xfId="15568"/>
    <cellStyle name="40 % - Markeringsfarve6 3 3 2 2 3 4" xfId="26926"/>
    <cellStyle name="40 % - Markeringsfarve6 3 3 2 2 4" xfId="6423"/>
    <cellStyle name="40 % - Markeringsfarve6 3 3 2 2 4 2" xfId="17231"/>
    <cellStyle name="40 % - Markeringsfarve6 3 3 2 2 4 3" xfId="28605"/>
    <cellStyle name="40 % - Markeringsfarve6 3 3 2 2 5" xfId="12246"/>
    <cellStyle name="40 % - Markeringsfarve6 3 3 2 2 6" xfId="23604"/>
    <cellStyle name="40 % - Markeringsfarve6 3 3 2 3" xfId="2266"/>
    <cellStyle name="40 % - Markeringsfarve6 3 3 2 3 2" xfId="7254"/>
    <cellStyle name="40 % - Markeringsfarve6 3 3 2 3 2 2" xfId="18061"/>
    <cellStyle name="40 % - Markeringsfarve6 3 3 2 3 2 3" xfId="29435"/>
    <cellStyle name="40 % - Markeringsfarve6 3 3 2 3 3" xfId="13076"/>
    <cellStyle name="40 % - Markeringsfarve6 3 3 2 3 4" xfId="24434"/>
    <cellStyle name="40 % - Markeringsfarve6 3 3 2 4" xfId="3930"/>
    <cellStyle name="40 % - Markeringsfarve6 3 3 2 4 2" xfId="8915"/>
    <cellStyle name="40 % - Markeringsfarve6 3 3 2 4 2 2" xfId="19722"/>
    <cellStyle name="40 % - Markeringsfarve6 3 3 2 4 2 3" xfId="31096"/>
    <cellStyle name="40 % - Markeringsfarve6 3 3 2 4 3" xfId="14737"/>
    <cellStyle name="40 % - Markeringsfarve6 3 3 2 4 4" xfId="26095"/>
    <cellStyle name="40 % - Markeringsfarve6 3 3 2 5" xfId="5592"/>
    <cellStyle name="40 % - Markeringsfarve6 3 3 2 5 2" xfId="16400"/>
    <cellStyle name="40 % - Markeringsfarve6 3 3 2 5 3" xfId="27774"/>
    <cellStyle name="40 % - Markeringsfarve6 3 3 2 6" xfId="10579"/>
    <cellStyle name="40 % - Markeringsfarve6 3 3 2 6 2" xfId="21386"/>
    <cellStyle name="40 % - Markeringsfarve6 3 3 2 6 3" xfId="32760"/>
    <cellStyle name="40 % - Markeringsfarve6 3 3 2 7" xfId="11413"/>
    <cellStyle name="40 % - Markeringsfarve6 3 3 2 8" xfId="22219"/>
    <cellStyle name="40 % - Markeringsfarve6 3 3 2 9" xfId="22773"/>
    <cellStyle name="40 % - Markeringsfarve6 3 3 3" xfId="869"/>
    <cellStyle name="40 % - Markeringsfarve6 3 3 3 2" xfId="1703"/>
    <cellStyle name="40 % - Markeringsfarve6 3 3 3 2 2" xfId="3371"/>
    <cellStyle name="40 % - Markeringsfarve6 3 3 3 2 2 2" xfId="8359"/>
    <cellStyle name="40 % - Markeringsfarve6 3 3 3 2 2 2 2" xfId="19166"/>
    <cellStyle name="40 % - Markeringsfarve6 3 3 3 2 2 2 3" xfId="30540"/>
    <cellStyle name="40 % - Markeringsfarve6 3 3 3 2 2 3" xfId="14181"/>
    <cellStyle name="40 % - Markeringsfarve6 3 3 3 2 2 4" xfId="25539"/>
    <cellStyle name="40 % - Markeringsfarve6 3 3 3 2 3" xfId="5035"/>
    <cellStyle name="40 % - Markeringsfarve6 3 3 3 2 3 2" xfId="10020"/>
    <cellStyle name="40 % - Markeringsfarve6 3 3 3 2 3 2 2" xfId="20827"/>
    <cellStyle name="40 % - Markeringsfarve6 3 3 3 2 3 2 3" xfId="32201"/>
    <cellStyle name="40 % - Markeringsfarve6 3 3 3 2 3 3" xfId="15842"/>
    <cellStyle name="40 % - Markeringsfarve6 3 3 3 2 3 4" xfId="27200"/>
    <cellStyle name="40 % - Markeringsfarve6 3 3 3 2 4" xfId="6697"/>
    <cellStyle name="40 % - Markeringsfarve6 3 3 3 2 4 2" xfId="17505"/>
    <cellStyle name="40 % - Markeringsfarve6 3 3 3 2 4 3" xfId="28879"/>
    <cellStyle name="40 % - Markeringsfarve6 3 3 3 2 5" xfId="12520"/>
    <cellStyle name="40 % - Markeringsfarve6 3 3 3 2 6" xfId="23878"/>
    <cellStyle name="40 % - Markeringsfarve6 3 3 3 3" xfId="2540"/>
    <cellStyle name="40 % - Markeringsfarve6 3 3 3 3 2" xfId="7528"/>
    <cellStyle name="40 % - Markeringsfarve6 3 3 3 3 2 2" xfId="18335"/>
    <cellStyle name="40 % - Markeringsfarve6 3 3 3 3 2 3" xfId="29709"/>
    <cellStyle name="40 % - Markeringsfarve6 3 3 3 3 3" xfId="13350"/>
    <cellStyle name="40 % - Markeringsfarve6 3 3 3 3 4" xfId="24708"/>
    <cellStyle name="40 % - Markeringsfarve6 3 3 3 4" xfId="4204"/>
    <cellStyle name="40 % - Markeringsfarve6 3 3 3 4 2" xfId="9189"/>
    <cellStyle name="40 % - Markeringsfarve6 3 3 3 4 2 2" xfId="19996"/>
    <cellStyle name="40 % - Markeringsfarve6 3 3 3 4 2 3" xfId="31370"/>
    <cellStyle name="40 % - Markeringsfarve6 3 3 3 4 3" xfId="15011"/>
    <cellStyle name="40 % - Markeringsfarve6 3 3 3 4 4" xfId="26369"/>
    <cellStyle name="40 % - Markeringsfarve6 3 3 3 5" xfId="5866"/>
    <cellStyle name="40 % - Markeringsfarve6 3 3 3 5 2" xfId="16674"/>
    <cellStyle name="40 % - Markeringsfarve6 3 3 3 5 3" xfId="28048"/>
    <cellStyle name="40 % - Markeringsfarve6 3 3 3 6" xfId="10853"/>
    <cellStyle name="40 % - Markeringsfarve6 3 3 3 6 2" xfId="21660"/>
    <cellStyle name="40 % - Markeringsfarve6 3 3 3 6 3" xfId="33034"/>
    <cellStyle name="40 % - Markeringsfarve6 3 3 3 7" xfId="11688"/>
    <cellStyle name="40 % - Markeringsfarve6 3 3 3 8" xfId="23047"/>
    <cellStyle name="40 % - Markeringsfarve6 3 3 4" xfId="1150"/>
    <cellStyle name="40 % - Markeringsfarve6 3 3 4 2" xfId="2818"/>
    <cellStyle name="40 % - Markeringsfarve6 3 3 4 2 2" xfId="7806"/>
    <cellStyle name="40 % - Markeringsfarve6 3 3 4 2 2 2" xfId="18613"/>
    <cellStyle name="40 % - Markeringsfarve6 3 3 4 2 2 3" xfId="29987"/>
    <cellStyle name="40 % - Markeringsfarve6 3 3 4 2 3" xfId="13628"/>
    <cellStyle name="40 % - Markeringsfarve6 3 3 4 2 4" xfId="24986"/>
    <cellStyle name="40 % - Markeringsfarve6 3 3 4 3" xfId="4482"/>
    <cellStyle name="40 % - Markeringsfarve6 3 3 4 3 2" xfId="9467"/>
    <cellStyle name="40 % - Markeringsfarve6 3 3 4 3 2 2" xfId="20274"/>
    <cellStyle name="40 % - Markeringsfarve6 3 3 4 3 2 3" xfId="31648"/>
    <cellStyle name="40 % - Markeringsfarve6 3 3 4 3 3" xfId="15289"/>
    <cellStyle name="40 % - Markeringsfarve6 3 3 4 3 4" xfId="26647"/>
    <cellStyle name="40 % - Markeringsfarve6 3 3 4 4" xfId="6144"/>
    <cellStyle name="40 % - Markeringsfarve6 3 3 4 4 2" xfId="16952"/>
    <cellStyle name="40 % - Markeringsfarve6 3 3 4 4 3" xfId="28326"/>
    <cellStyle name="40 % - Markeringsfarve6 3 3 4 5" xfId="11967"/>
    <cellStyle name="40 % - Markeringsfarve6 3 3 4 6" xfId="23325"/>
    <cellStyle name="40 % - Markeringsfarve6 3 3 5" xfId="1988"/>
    <cellStyle name="40 % - Markeringsfarve6 3 3 5 2" xfId="6976"/>
    <cellStyle name="40 % - Markeringsfarve6 3 3 5 2 2" xfId="17784"/>
    <cellStyle name="40 % - Markeringsfarve6 3 3 5 2 3" xfId="29158"/>
    <cellStyle name="40 % - Markeringsfarve6 3 3 5 3" xfId="12799"/>
    <cellStyle name="40 % - Markeringsfarve6 3 3 5 4" xfId="24157"/>
    <cellStyle name="40 % - Markeringsfarve6 3 3 6" xfId="3653"/>
    <cellStyle name="40 % - Markeringsfarve6 3 3 6 2" xfId="8638"/>
    <cellStyle name="40 % - Markeringsfarve6 3 3 6 2 2" xfId="19445"/>
    <cellStyle name="40 % - Markeringsfarve6 3 3 6 2 3" xfId="30819"/>
    <cellStyle name="40 % - Markeringsfarve6 3 3 6 3" xfId="14460"/>
    <cellStyle name="40 % - Markeringsfarve6 3 3 6 4" xfId="25818"/>
    <cellStyle name="40 % - Markeringsfarve6 3 3 7" xfId="5314"/>
    <cellStyle name="40 % - Markeringsfarve6 3 3 7 2" xfId="16123"/>
    <cellStyle name="40 % - Markeringsfarve6 3 3 7 3" xfId="27497"/>
    <cellStyle name="40 % - Markeringsfarve6 3 3 8" xfId="10299"/>
    <cellStyle name="40 % - Markeringsfarve6 3 3 8 2" xfId="21106"/>
    <cellStyle name="40 % - Markeringsfarve6 3 3 8 3" xfId="32480"/>
    <cellStyle name="40 % - Markeringsfarve6 3 3 9" xfId="11133"/>
    <cellStyle name="40 % - Markeringsfarve6 3 4" xfId="273"/>
    <cellStyle name="40 % - Markeringsfarve6 3 4 10" xfId="21995"/>
    <cellStyle name="40 % - Markeringsfarve6 3 4 11" xfId="22548"/>
    <cellStyle name="40 % - Markeringsfarve6 3 4 12" xfId="33368"/>
    <cellStyle name="40 % - Markeringsfarve6 3 4 13" xfId="33643"/>
    <cellStyle name="40 % - Markeringsfarve6 3 4 14" xfId="33914"/>
    <cellStyle name="40 % - Markeringsfarve6 3 4 2" xfId="647"/>
    <cellStyle name="40 % - Markeringsfarve6 3 4 2 2" xfId="1484"/>
    <cellStyle name="40 % - Markeringsfarve6 3 4 2 2 2" xfId="3152"/>
    <cellStyle name="40 % - Markeringsfarve6 3 4 2 2 2 2" xfId="8140"/>
    <cellStyle name="40 % - Markeringsfarve6 3 4 2 2 2 2 2" xfId="18947"/>
    <cellStyle name="40 % - Markeringsfarve6 3 4 2 2 2 2 3" xfId="30321"/>
    <cellStyle name="40 % - Markeringsfarve6 3 4 2 2 2 3" xfId="13962"/>
    <cellStyle name="40 % - Markeringsfarve6 3 4 2 2 2 4" xfId="25320"/>
    <cellStyle name="40 % - Markeringsfarve6 3 4 2 2 3" xfId="4816"/>
    <cellStyle name="40 % - Markeringsfarve6 3 4 2 2 3 2" xfId="9801"/>
    <cellStyle name="40 % - Markeringsfarve6 3 4 2 2 3 2 2" xfId="20608"/>
    <cellStyle name="40 % - Markeringsfarve6 3 4 2 2 3 2 3" xfId="31982"/>
    <cellStyle name="40 % - Markeringsfarve6 3 4 2 2 3 3" xfId="15623"/>
    <cellStyle name="40 % - Markeringsfarve6 3 4 2 2 3 4" xfId="26981"/>
    <cellStyle name="40 % - Markeringsfarve6 3 4 2 2 4" xfId="6478"/>
    <cellStyle name="40 % - Markeringsfarve6 3 4 2 2 4 2" xfId="17286"/>
    <cellStyle name="40 % - Markeringsfarve6 3 4 2 2 4 3" xfId="28660"/>
    <cellStyle name="40 % - Markeringsfarve6 3 4 2 2 5" xfId="12301"/>
    <cellStyle name="40 % - Markeringsfarve6 3 4 2 2 6" xfId="23659"/>
    <cellStyle name="40 % - Markeringsfarve6 3 4 2 3" xfId="2321"/>
    <cellStyle name="40 % - Markeringsfarve6 3 4 2 3 2" xfId="7309"/>
    <cellStyle name="40 % - Markeringsfarve6 3 4 2 3 2 2" xfId="18116"/>
    <cellStyle name="40 % - Markeringsfarve6 3 4 2 3 2 3" xfId="29490"/>
    <cellStyle name="40 % - Markeringsfarve6 3 4 2 3 3" xfId="13131"/>
    <cellStyle name="40 % - Markeringsfarve6 3 4 2 3 4" xfId="24489"/>
    <cellStyle name="40 % - Markeringsfarve6 3 4 2 4" xfId="3985"/>
    <cellStyle name="40 % - Markeringsfarve6 3 4 2 4 2" xfId="8970"/>
    <cellStyle name="40 % - Markeringsfarve6 3 4 2 4 2 2" xfId="19777"/>
    <cellStyle name="40 % - Markeringsfarve6 3 4 2 4 2 3" xfId="31151"/>
    <cellStyle name="40 % - Markeringsfarve6 3 4 2 4 3" xfId="14792"/>
    <cellStyle name="40 % - Markeringsfarve6 3 4 2 4 4" xfId="26150"/>
    <cellStyle name="40 % - Markeringsfarve6 3 4 2 5" xfId="5647"/>
    <cellStyle name="40 % - Markeringsfarve6 3 4 2 5 2" xfId="16455"/>
    <cellStyle name="40 % - Markeringsfarve6 3 4 2 5 3" xfId="27829"/>
    <cellStyle name="40 % - Markeringsfarve6 3 4 2 6" xfId="10634"/>
    <cellStyle name="40 % - Markeringsfarve6 3 4 2 6 2" xfId="21441"/>
    <cellStyle name="40 % - Markeringsfarve6 3 4 2 6 3" xfId="32815"/>
    <cellStyle name="40 % - Markeringsfarve6 3 4 2 7" xfId="11468"/>
    <cellStyle name="40 % - Markeringsfarve6 3 4 2 8" xfId="22274"/>
    <cellStyle name="40 % - Markeringsfarve6 3 4 2 9" xfId="22828"/>
    <cellStyle name="40 % - Markeringsfarve6 3 4 3" xfId="924"/>
    <cellStyle name="40 % - Markeringsfarve6 3 4 3 2" xfId="1758"/>
    <cellStyle name="40 % - Markeringsfarve6 3 4 3 2 2" xfId="3426"/>
    <cellStyle name="40 % - Markeringsfarve6 3 4 3 2 2 2" xfId="8414"/>
    <cellStyle name="40 % - Markeringsfarve6 3 4 3 2 2 2 2" xfId="19221"/>
    <cellStyle name="40 % - Markeringsfarve6 3 4 3 2 2 2 3" xfId="30595"/>
    <cellStyle name="40 % - Markeringsfarve6 3 4 3 2 2 3" xfId="14236"/>
    <cellStyle name="40 % - Markeringsfarve6 3 4 3 2 2 4" xfId="25594"/>
    <cellStyle name="40 % - Markeringsfarve6 3 4 3 2 3" xfId="5090"/>
    <cellStyle name="40 % - Markeringsfarve6 3 4 3 2 3 2" xfId="10075"/>
    <cellStyle name="40 % - Markeringsfarve6 3 4 3 2 3 2 2" xfId="20882"/>
    <cellStyle name="40 % - Markeringsfarve6 3 4 3 2 3 2 3" xfId="32256"/>
    <cellStyle name="40 % - Markeringsfarve6 3 4 3 2 3 3" xfId="15897"/>
    <cellStyle name="40 % - Markeringsfarve6 3 4 3 2 3 4" xfId="27255"/>
    <cellStyle name="40 % - Markeringsfarve6 3 4 3 2 4" xfId="6752"/>
    <cellStyle name="40 % - Markeringsfarve6 3 4 3 2 4 2" xfId="17560"/>
    <cellStyle name="40 % - Markeringsfarve6 3 4 3 2 4 3" xfId="28934"/>
    <cellStyle name="40 % - Markeringsfarve6 3 4 3 2 5" xfId="12575"/>
    <cellStyle name="40 % - Markeringsfarve6 3 4 3 2 6" xfId="23933"/>
    <cellStyle name="40 % - Markeringsfarve6 3 4 3 3" xfId="2595"/>
    <cellStyle name="40 % - Markeringsfarve6 3 4 3 3 2" xfId="7583"/>
    <cellStyle name="40 % - Markeringsfarve6 3 4 3 3 2 2" xfId="18390"/>
    <cellStyle name="40 % - Markeringsfarve6 3 4 3 3 2 3" xfId="29764"/>
    <cellStyle name="40 % - Markeringsfarve6 3 4 3 3 3" xfId="13405"/>
    <cellStyle name="40 % - Markeringsfarve6 3 4 3 3 4" xfId="24763"/>
    <cellStyle name="40 % - Markeringsfarve6 3 4 3 4" xfId="4259"/>
    <cellStyle name="40 % - Markeringsfarve6 3 4 3 4 2" xfId="9244"/>
    <cellStyle name="40 % - Markeringsfarve6 3 4 3 4 2 2" xfId="20051"/>
    <cellStyle name="40 % - Markeringsfarve6 3 4 3 4 2 3" xfId="31425"/>
    <cellStyle name="40 % - Markeringsfarve6 3 4 3 4 3" xfId="15066"/>
    <cellStyle name="40 % - Markeringsfarve6 3 4 3 4 4" xfId="26424"/>
    <cellStyle name="40 % - Markeringsfarve6 3 4 3 5" xfId="5921"/>
    <cellStyle name="40 % - Markeringsfarve6 3 4 3 5 2" xfId="16729"/>
    <cellStyle name="40 % - Markeringsfarve6 3 4 3 5 3" xfId="28103"/>
    <cellStyle name="40 % - Markeringsfarve6 3 4 3 6" xfId="10908"/>
    <cellStyle name="40 % - Markeringsfarve6 3 4 3 6 2" xfId="21715"/>
    <cellStyle name="40 % - Markeringsfarve6 3 4 3 6 3" xfId="33089"/>
    <cellStyle name="40 % - Markeringsfarve6 3 4 3 7" xfId="11743"/>
    <cellStyle name="40 % - Markeringsfarve6 3 4 3 8" xfId="23102"/>
    <cellStyle name="40 % - Markeringsfarve6 3 4 4" xfId="1205"/>
    <cellStyle name="40 % - Markeringsfarve6 3 4 4 2" xfId="2873"/>
    <cellStyle name="40 % - Markeringsfarve6 3 4 4 2 2" xfId="7861"/>
    <cellStyle name="40 % - Markeringsfarve6 3 4 4 2 2 2" xfId="18668"/>
    <cellStyle name="40 % - Markeringsfarve6 3 4 4 2 2 3" xfId="30042"/>
    <cellStyle name="40 % - Markeringsfarve6 3 4 4 2 3" xfId="13683"/>
    <cellStyle name="40 % - Markeringsfarve6 3 4 4 2 4" xfId="25041"/>
    <cellStyle name="40 % - Markeringsfarve6 3 4 4 3" xfId="4537"/>
    <cellStyle name="40 % - Markeringsfarve6 3 4 4 3 2" xfId="9522"/>
    <cellStyle name="40 % - Markeringsfarve6 3 4 4 3 2 2" xfId="20329"/>
    <cellStyle name="40 % - Markeringsfarve6 3 4 4 3 2 3" xfId="31703"/>
    <cellStyle name="40 % - Markeringsfarve6 3 4 4 3 3" xfId="15344"/>
    <cellStyle name="40 % - Markeringsfarve6 3 4 4 3 4" xfId="26702"/>
    <cellStyle name="40 % - Markeringsfarve6 3 4 4 4" xfId="6199"/>
    <cellStyle name="40 % - Markeringsfarve6 3 4 4 4 2" xfId="17007"/>
    <cellStyle name="40 % - Markeringsfarve6 3 4 4 4 3" xfId="28381"/>
    <cellStyle name="40 % - Markeringsfarve6 3 4 4 5" xfId="12022"/>
    <cellStyle name="40 % - Markeringsfarve6 3 4 4 6" xfId="23380"/>
    <cellStyle name="40 % - Markeringsfarve6 3 4 5" xfId="2043"/>
    <cellStyle name="40 % - Markeringsfarve6 3 4 5 2" xfId="7031"/>
    <cellStyle name="40 % - Markeringsfarve6 3 4 5 2 2" xfId="17839"/>
    <cellStyle name="40 % - Markeringsfarve6 3 4 5 2 3" xfId="29213"/>
    <cellStyle name="40 % - Markeringsfarve6 3 4 5 3" xfId="12854"/>
    <cellStyle name="40 % - Markeringsfarve6 3 4 5 4" xfId="24212"/>
    <cellStyle name="40 % - Markeringsfarve6 3 4 6" xfId="3708"/>
    <cellStyle name="40 % - Markeringsfarve6 3 4 6 2" xfId="8693"/>
    <cellStyle name="40 % - Markeringsfarve6 3 4 6 2 2" xfId="19500"/>
    <cellStyle name="40 % - Markeringsfarve6 3 4 6 2 3" xfId="30874"/>
    <cellStyle name="40 % - Markeringsfarve6 3 4 6 3" xfId="14515"/>
    <cellStyle name="40 % - Markeringsfarve6 3 4 6 4" xfId="25873"/>
    <cellStyle name="40 % - Markeringsfarve6 3 4 7" xfId="5369"/>
    <cellStyle name="40 % - Markeringsfarve6 3 4 7 2" xfId="16178"/>
    <cellStyle name="40 % - Markeringsfarve6 3 4 7 3" xfId="27552"/>
    <cellStyle name="40 % - Markeringsfarve6 3 4 8" xfId="10354"/>
    <cellStyle name="40 % - Markeringsfarve6 3 4 8 2" xfId="21161"/>
    <cellStyle name="40 % - Markeringsfarve6 3 4 8 3" xfId="32535"/>
    <cellStyle name="40 % - Markeringsfarve6 3 4 9" xfId="11188"/>
    <cellStyle name="40 % - Markeringsfarve6 3 5" xfId="329"/>
    <cellStyle name="40 % - Markeringsfarve6 3 5 10" xfId="22051"/>
    <cellStyle name="40 % - Markeringsfarve6 3 5 11" xfId="22604"/>
    <cellStyle name="40 % - Markeringsfarve6 3 5 12" xfId="33424"/>
    <cellStyle name="40 % - Markeringsfarve6 3 5 13" xfId="33699"/>
    <cellStyle name="40 % - Markeringsfarve6 3 5 14" xfId="33970"/>
    <cellStyle name="40 % - Markeringsfarve6 3 5 2" xfId="703"/>
    <cellStyle name="40 % - Markeringsfarve6 3 5 2 2" xfId="1540"/>
    <cellStyle name="40 % - Markeringsfarve6 3 5 2 2 2" xfId="3208"/>
    <cellStyle name="40 % - Markeringsfarve6 3 5 2 2 2 2" xfId="8196"/>
    <cellStyle name="40 % - Markeringsfarve6 3 5 2 2 2 2 2" xfId="19003"/>
    <cellStyle name="40 % - Markeringsfarve6 3 5 2 2 2 2 3" xfId="30377"/>
    <cellStyle name="40 % - Markeringsfarve6 3 5 2 2 2 3" xfId="14018"/>
    <cellStyle name="40 % - Markeringsfarve6 3 5 2 2 2 4" xfId="25376"/>
    <cellStyle name="40 % - Markeringsfarve6 3 5 2 2 3" xfId="4872"/>
    <cellStyle name="40 % - Markeringsfarve6 3 5 2 2 3 2" xfId="9857"/>
    <cellStyle name="40 % - Markeringsfarve6 3 5 2 2 3 2 2" xfId="20664"/>
    <cellStyle name="40 % - Markeringsfarve6 3 5 2 2 3 2 3" xfId="32038"/>
    <cellStyle name="40 % - Markeringsfarve6 3 5 2 2 3 3" xfId="15679"/>
    <cellStyle name="40 % - Markeringsfarve6 3 5 2 2 3 4" xfId="27037"/>
    <cellStyle name="40 % - Markeringsfarve6 3 5 2 2 4" xfId="6534"/>
    <cellStyle name="40 % - Markeringsfarve6 3 5 2 2 4 2" xfId="17342"/>
    <cellStyle name="40 % - Markeringsfarve6 3 5 2 2 4 3" xfId="28716"/>
    <cellStyle name="40 % - Markeringsfarve6 3 5 2 2 5" xfId="12357"/>
    <cellStyle name="40 % - Markeringsfarve6 3 5 2 2 6" xfId="23715"/>
    <cellStyle name="40 % - Markeringsfarve6 3 5 2 3" xfId="2377"/>
    <cellStyle name="40 % - Markeringsfarve6 3 5 2 3 2" xfId="7365"/>
    <cellStyle name="40 % - Markeringsfarve6 3 5 2 3 2 2" xfId="18172"/>
    <cellStyle name="40 % - Markeringsfarve6 3 5 2 3 2 3" xfId="29546"/>
    <cellStyle name="40 % - Markeringsfarve6 3 5 2 3 3" xfId="13187"/>
    <cellStyle name="40 % - Markeringsfarve6 3 5 2 3 4" xfId="24545"/>
    <cellStyle name="40 % - Markeringsfarve6 3 5 2 4" xfId="4041"/>
    <cellStyle name="40 % - Markeringsfarve6 3 5 2 4 2" xfId="9026"/>
    <cellStyle name="40 % - Markeringsfarve6 3 5 2 4 2 2" xfId="19833"/>
    <cellStyle name="40 % - Markeringsfarve6 3 5 2 4 2 3" xfId="31207"/>
    <cellStyle name="40 % - Markeringsfarve6 3 5 2 4 3" xfId="14848"/>
    <cellStyle name="40 % - Markeringsfarve6 3 5 2 4 4" xfId="26206"/>
    <cellStyle name="40 % - Markeringsfarve6 3 5 2 5" xfId="5703"/>
    <cellStyle name="40 % - Markeringsfarve6 3 5 2 5 2" xfId="16511"/>
    <cellStyle name="40 % - Markeringsfarve6 3 5 2 5 3" xfId="27885"/>
    <cellStyle name="40 % - Markeringsfarve6 3 5 2 6" xfId="10690"/>
    <cellStyle name="40 % - Markeringsfarve6 3 5 2 6 2" xfId="21497"/>
    <cellStyle name="40 % - Markeringsfarve6 3 5 2 6 3" xfId="32871"/>
    <cellStyle name="40 % - Markeringsfarve6 3 5 2 7" xfId="11524"/>
    <cellStyle name="40 % - Markeringsfarve6 3 5 2 8" xfId="22330"/>
    <cellStyle name="40 % - Markeringsfarve6 3 5 2 9" xfId="22884"/>
    <cellStyle name="40 % - Markeringsfarve6 3 5 3" xfId="980"/>
    <cellStyle name="40 % - Markeringsfarve6 3 5 3 2" xfId="1814"/>
    <cellStyle name="40 % - Markeringsfarve6 3 5 3 2 2" xfId="3482"/>
    <cellStyle name="40 % - Markeringsfarve6 3 5 3 2 2 2" xfId="8470"/>
    <cellStyle name="40 % - Markeringsfarve6 3 5 3 2 2 2 2" xfId="19277"/>
    <cellStyle name="40 % - Markeringsfarve6 3 5 3 2 2 2 3" xfId="30651"/>
    <cellStyle name="40 % - Markeringsfarve6 3 5 3 2 2 3" xfId="14292"/>
    <cellStyle name="40 % - Markeringsfarve6 3 5 3 2 2 4" xfId="25650"/>
    <cellStyle name="40 % - Markeringsfarve6 3 5 3 2 3" xfId="5146"/>
    <cellStyle name="40 % - Markeringsfarve6 3 5 3 2 3 2" xfId="10131"/>
    <cellStyle name="40 % - Markeringsfarve6 3 5 3 2 3 2 2" xfId="20938"/>
    <cellStyle name="40 % - Markeringsfarve6 3 5 3 2 3 2 3" xfId="32312"/>
    <cellStyle name="40 % - Markeringsfarve6 3 5 3 2 3 3" xfId="15953"/>
    <cellStyle name="40 % - Markeringsfarve6 3 5 3 2 3 4" xfId="27311"/>
    <cellStyle name="40 % - Markeringsfarve6 3 5 3 2 4" xfId="6808"/>
    <cellStyle name="40 % - Markeringsfarve6 3 5 3 2 4 2" xfId="17616"/>
    <cellStyle name="40 % - Markeringsfarve6 3 5 3 2 4 3" xfId="28990"/>
    <cellStyle name="40 % - Markeringsfarve6 3 5 3 2 5" xfId="12631"/>
    <cellStyle name="40 % - Markeringsfarve6 3 5 3 2 6" xfId="23989"/>
    <cellStyle name="40 % - Markeringsfarve6 3 5 3 3" xfId="2651"/>
    <cellStyle name="40 % - Markeringsfarve6 3 5 3 3 2" xfId="7639"/>
    <cellStyle name="40 % - Markeringsfarve6 3 5 3 3 2 2" xfId="18446"/>
    <cellStyle name="40 % - Markeringsfarve6 3 5 3 3 2 3" xfId="29820"/>
    <cellStyle name="40 % - Markeringsfarve6 3 5 3 3 3" xfId="13461"/>
    <cellStyle name="40 % - Markeringsfarve6 3 5 3 3 4" xfId="24819"/>
    <cellStyle name="40 % - Markeringsfarve6 3 5 3 4" xfId="4315"/>
    <cellStyle name="40 % - Markeringsfarve6 3 5 3 4 2" xfId="9300"/>
    <cellStyle name="40 % - Markeringsfarve6 3 5 3 4 2 2" xfId="20107"/>
    <cellStyle name="40 % - Markeringsfarve6 3 5 3 4 2 3" xfId="31481"/>
    <cellStyle name="40 % - Markeringsfarve6 3 5 3 4 3" xfId="15122"/>
    <cellStyle name="40 % - Markeringsfarve6 3 5 3 4 4" xfId="26480"/>
    <cellStyle name="40 % - Markeringsfarve6 3 5 3 5" xfId="5977"/>
    <cellStyle name="40 % - Markeringsfarve6 3 5 3 5 2" xfId="16785"/>
    <cellStyle name="40 % - Markeringsfarve6 3 5 3 5 3" xfId="28159"/>
    <cellStyle name="40 % - Markeringsfarve6 3 5 3 6" xfId="10964"/>
    <cellStyle name="40 % - Markeringsfarve6 3 5 3 6 2" xfId="21771"/>
    <cellStyle name="40 % - Markeringsfarve6 3 5 3 6 3" xfId="33145"/>
    <cellStyle name="40 % - Markeringsfarve6 3 5 3 7" xfId="11799"/>
    <cellStyle name="40 % - Markeringsfarve6 3 5 3 8" xfId="23158"/>
    <cellStyle name="40 % - Markeringsfarve6 3 5 4" xfId="1261"/>
    <cellStyle name="40 % - Markeringsfarve6 3 5 4 2" xfId="2929"/>
    <cellStyle name="40 % - Markeringsfarve6 3 5 4 2 2" xfId="7917"/>
    <cellStyle name="40 % - Markeringsfarve6 3 5 4 2 2 2" xfId="18724"/>
    <cellStyle name="40 % - Markeringsfarve6 3 5 4 2 2 3" xfId="30098"/>
    <cellStyle name="40 % - Markeringsfarve6 3 5 4 2 3" xfId="13739"/>
    <cellStyle name="40 % - Markeringsfarve6 3 5 4 2 4" xfId="25097"/>
    <cellStyle name="40 % - Markeringsfarve6 3 5 4 3" xfId="4593"/>
    <cellStyle name="40 % - Markeringsfarve6 3 5 4 3 2" xfId="9578"/>
    <cellStyle name="40 % - Markeringsfarve6 3 5 4 3 2 2" xfId="20385"/>
    <cellStyle name="40 % - Markeringsfarve6 3 5 4 3 2 3" xfId="31759"/>
    <cellStyle name="40 % - Markeringsfarve6 3 5 4 3 3" xfId="15400"/>
    <cellStyle name="40 % - Markeringsfarve6 3 5 4 3 4" xfId="26758"/>
    <cellStyle name="40 % - Markeringsfarve6 3 5 4 4" xfId="6255"/>
    <cellStyle name="40 % - Markeringsfarve6 3 5 4 4 2" xfId="17063"/>
    <cellStyle name="40 % - Markeringsfarve6 3 5 4 4 3" xfId="28437"/>
    <cellStyle name="40 % - Markeringsfarve6 3 5 4 5" xfId="12078"/>
    <cellStyle name="40 % - Markeringsfarve6 3 5 4 6" xfId="23436"/>
    <cellStyle name="40 % - Markeringsfarve6 3 5 5" xfId="2099"/>
    <cellStyle name="40 % - Markeringsfarve6 3 5 5 2" xfId="7087"/>
    <cellStyle name="40 % - Markeringsfarve6 3 5 5 2 2" xfId="17895"/>
    <cellStyle name="40 % - Markeringsfarve6 3 5 5 2 3" xfId="29269"/>
    <cellStyle name="40 % - Markeringsfarve6 3 5 5 3" xfId="12910"/>
    <cellStyle name="40 % - Markeringsfarve6 3 5 5 4" xfId="24268"/>
    <cellStyle name="40 % - Markeringsfarve6 3 5 6" xfId="3764"/>
    <cellStyle name="40 % - Markeringsfarve6 3 5 6 2" xfId="8749"/>
    <cellStyle name="40 % - Markeringsfarve6 3 5 6 2 2" xfId="19556"/>
    <cellStyle name="40 % - Markeringsfarve6 3 5 6 2 3" xfId="30930"/>
    <cellStyle name="40 % - Markeringsfarve6 3 5 6 3" xfId="14571"/>
    <cellStyle name="40 % - Markeringsfarve6 3 5 6 4" xfId="25929"/>
    <cellStyle name="40 % - Markeringsfarve6 3 5 7" xfId="5425"/>
    <cellStyle name="40 % - Markeringsfarve6 3 5 7 2" xfId="16234"/>
    <cellStyle name="40 % - Markeringsfarve6 3 5 7 3" xfId="27608"/>
    <cellStyle name="40 % - Markeringsfarve6 3 5 8" xfId="10410"/>
    <cellStyle name="40 % - Markeringsfarve6 3 5 8 2" xfId="21217"/>
    <cellStyle name="40 % - Markeringsfarve6 3 5 8 3" xfId="32591"/>
    <cellStyle name="40 % - Markeringsfarve6 3 5 9" xfId="11244"/>
    <cellStyle name="40 % - Markeringsfarve6 3 6" xfId="484"/>
    <cellStyle name="40 % - Markeringsfarve6 3 6 2" xfId="1321"/>
    <cellStyle name="40 % - Markeringsfarve6 3 6 2 2" xfId="2989"/>
    <cellStyle name="40 % - Markeringsfarve6 3 6 2 2 2" xfId="7977"/>
    <cellStyle name="40 % - Markeringsfarve6 3 6 2 2 2 2" xfId="18784"/>
    <cellStyle name="40 % - Markeringsfarve6 3 6 2 2 2 3" xfId="30158"/>
    <cellStyle name="40 % - Markeringsfarve6 3 6 2 2 3" xfId="13799"/>
    <cellStyle name="40 % - Markeringsfarve6 3 6 2 2 4" xfId="25157"/>
    <cellStyle name="40 % - Markeringsfarve6 3 6 2 3" xfId="4653"/>
    <cellStyle name="40 % - Markeringsfarve6 3 6 2 3 2" xfId="9638"/>
    <cellStyle name="40 % - Markeringsfarve6 3 6 2 3 2 2" xfId="20445"/>
    <cellStyle name="40 % - Markeringsfarve6 3 6 2 3 2 3" xfId="31819"/>
    <cellStyle name="40 % - Markeringsfarve6 3 6 2 3 3" xfId="15460"/>
    <cellStyle name="40 % - Markeringsfarve6 3 6 2 3 4" xfId="26818"/>
    <cellStyle name="40 % - Markeringsfarve6 3 6 2 4" xfId="6315"/>
    <cellStyle name="40 % - Markeringsfarve6 3 6 2 4 2" xfId="17123"/>
    <cellStyle name="40 % - Markeringsfarve6 3 6 2 4 3" xfId="28497"/>
    <cellStyle name="40 % - Markeringsfarve6 3 6 2 5" xfId="12138"/>
    <cellStyle name="40 % - Markeringsfarve6 3 6 2 6" xfId="23496"/>
    <cellStyle name="40 % - Markeringsfarve6 3 6 3" xfId="2160"/>
    <cellStyle name="40 % - Markeringsfarve6 3 6 3 2" xfId="7148"/>
    <cellStyle name="40 % - Markeringsfarve6 3 6 3 2 2" xfId="17955"/>
    <cellStyle name="40 % - Markeringsfarve6 3 6 3 2 3" xfId="29329"/>
    <cellStyle name="40 % - Markeringsfarve6 3 6 3 3" xfId="12970"/>
    <cellStyle name="40 % - Markeringsfarve6 3 6 3 4" xfId="24328"/>
    <cellStyle name="40 % - Markeringsfarve6 3 6 4" xfId="3824"/>
    <cellStyle name="40 % - Markeringsfarve6 3 6 4 2" xfId="8809"/>
    <cellStyle name="40 % - Markeringsfarve6 3 6 4 2 2" xfId="19616"/>
    <cellStyle name="40 % - Markeringsfarve6 3 6 4 2 3" xfId="30990"/>
    <cellStyle name="40 % - Markeringsfarve6 3 6 4 3" xfId="14631"/>
    <cellStyle name="40 % - Markeringsfarve6 3 6 4 4" xfId="25989"/>
    <cellStyle name="40 % - Markeringsfarve6 3 6 5" xfId="5486"/>
    <cellStyle name="40 % - Markeringsfarve6 3 6 5 2" xfId="16294"/>
    <cellStyle name="40 % - Markeringsfarve6 3 6 5 3" xfId="27668"/>
    <cellStyle name="40 % - Markeringsfarve6 3 6 6" xfId="10471"/>
    <cellStyle name="40 % - Markeringsfarve6 3 6 6 2" xfId="21278"/>
    <cellStyle name="40 % - Markeringsfarve6 3 6 6 3" xfId="32652"/>
    <cellStyle name="40 % - Markeringsfarve6 3 6 7" xfId="11305"/>
    <cellStyle name="40 % - Markeringsfarve6 3 6 8" xfId="22111"/>
    <cellStyle name="40 % - Markeringsfarve6 3 6 9" xfId="22665"/>
    <cellStyle name="40 % - Markeringsfarve6 3 7" xfId="761"/>
    <cellStyle name="40 % - Markeringsfarve6 3 7 2" xfId="1595"/>
    <cellStyle name="40 % - Markeringsfarve6 3 7 2 2" xfId="3263"/>
    <cellStyle name="40 % - Markeringsfarve6 3 7 2 2 2" xfId="8251"/>
    <cellStyle name="40 % - Markeringsfarve6 3 7 2 2 2 2" xfId="19058"/>
    <cellStyle name="40 % - Markeringsfarve6 3 7 2 2 2 3" xfId="30432"/>
    <cellStyle name="40 % - Markeringsfarve6 3 7 2 2 3" xfId="14073"/>
    <cellStyle name="40 % - Markeringsfarve6 3 7 2 2 4" xfId="25431"/>
    <cellStyle name="40 % - Markeringsfarve6 3 7 2 3" xfId="4927"/>
    <cellStyle name="40 % - Markeringsfarve6 3 7 2 3 2" xfId="9912"/>
    <cellStyle name="40 % - Markeringsfarve6 3 7 2 3 2 2" xfId="20719"/>
    <cellStyle name="40 % - Markeringsfarve6 3 7 2 3 2 3" xfId="32093"/>
    <cellStyle name="40 % - Markeringsfarve6 3 7 2 3 3" xfId="15734"/>
    <cellStyle name="40 % - Markeringsfarve6 3 7 2 3 4" xfId="27092"/>
    <cellStyle name="40 % - Markeringsfarve6 3 7 2 4" xfId="6589"/>
    <cellStyle name="40 % - Markeringsfarve6 3 7 2 4 2" xfId="17397"/>
    <cellStyle name="40 % - Markeringsfarve6 3 7 2 4 3" xfId="28771"/>
    <cellStyle name="40 % - Markeringsfarve6 3 7 2 5" xfId="12412"/>
    <cellStyle name="40 % - Markeringsfarve6 3 7 2 6" xfId="23770"/>
    <cellStyle name="40 % - Markeringsfarve6 3 7 3" xfId="2432"/>
    <cellStyle name="40 % - Markeringsfarve6 3 7 3 2" xfId="7420"/>
    <cellStyle name="40 % - Markeringsfarve6 3 7 3 2 2" xfId="18227"/>
    <cellStyle name="40 % - Markeringsfarve6 3 7 3 2 3" xfId="29601"/>
    <cellStyle name="40 % - Markeringsfarve6 3 7 3 3" xfId="13242"/>
    <cellStyle name="40 % - Markeringsfarve6 3 7 3 4" xfId="24600"/>
    <cellStyle name="40 % - Markeringsfarve6 3 7 4" xfId="4096"/>
    <cellStyle name="40 % - Markeringsfarve6 3 7 4 2" xfId="9081"/>
    <cellStyle name="40 % - Markeringsfarve6 3 7 4 2 2" xfId="19888"/>
    <cellStyle name="40 % - Markeringsfarve6 3 7 4 2 3" xfId="31262"/>
    <cellStyle name="40 % - Markeringsfarve6 3 7 4 3" xfId="14903"/>
    <cellStyle name="40 % - Markeringsfarve6 3 7 4 4" xfId="26261"/>
    <cellStyle name="40 % - Markeringsfarve6 3 7 5" xfId="5758"/>
    <cellStyle name="40 % - Markeringsfarve6 3 7 5 2" xfId="16566"/>
    <cellStyle name="40 % - Markeringsfarve6 3 7 5 3" xfId="27940"/>
    <cellStyle name="40 % - Markeringsfarve6 3 7 6" xfId="10745"/>
    <cellStyle name="40 % - Markeringsfarve6 3 7 6 2" xfId="21552"/>
    <cellStyle name="40 % - Markeringsfarve6 3 7 6 3" xfId="32926"/>
    <cellStyle name="40 % - Markeringsfarve6 3 7 7" xfId="11580"/>
    <cellStyle name="40 % - Markeringsfarve6 3 7 8" xfId="22939"/>
    <cellStyle name="40 % - Markeringsfarve6 3 8" xfId="1042"/>
    <cellStyle name="40 % - Markeringsfarve6 3 8 2" xfId="2710"/>
    <cellStyle name="40 % - Markeringsfarve6 3 8 2 2" xfId="7698"/>
    <cellStyle name="40 % - Markeringsfarve6 3 8 2 2 2" xfId="18505"/>
    <cellStyle name="40 % - Markeringsfarve6 3 8 2 2 3" xfId="29879"/>
    <cellStyle name="40 % - Markeringsfarve6 3 8 2 3" xfId="13520"/>
    <cellStyle name="40 % - Markeringsfarve6 3 8 2 4" xfId="24878"/>
    <cellStyle name="40 % - Markeringsfarve6 3 8 3" xfId="4374"/>
    <cellStyle name="40 % - Markeringsfarve6 3 8 3 2" xfId="9359"/>
    <cellStyle name="40 % - Markeringsfarve6 3 8 3 2 2" xfId="20166"/>
    <cellStyle name="40 % - Markeringsfarve6 3 8 3 2 3" xfId="31540"/>
    <cellStyle name="40 % - Markeringsfarve6 3 8 3 3" xfId="15181"/>
    <cellStyle name="40 % - Markeringsfarve6 3 8 3 4" xfId="26539"/>
    <cellStyle name="40 % - Markeringsfarve6 3 8 4" xfId="6036"/>
    <cellStyle name="40 % - Markeringsfarve6 3 8 4 2" xfId="16844"/>
    <cellStyle name="40 % - Markeringsfarve6 3 8 4 3" xfId="28218"/>
    <cellStyle name="40 % - Markeringsfarve6 3 8 5" xfId="11859"/>
    <cellStyle name="40 % - Markeringsfarve6 3 8 6" xfId="23217"/>
    <cellStyle name="40 % - Markeringsfarve6 3 9" xfId="1878"/>
    <cellStyle name="40 % - Markeringsfarve6 3 9 2" xfId="6869"/>
    <cellStyle name="40 % - Markeringsfarve6 3 9 2 2" xfId="17677"/>
    <cellStyle name="40 % - Markeringsfarve6 3 9 2 3" xfId="29051"/>
    <cellStyle name="40 % - Markeringsfarve6 3 9 3" xfId="12692"/>
    <cellStyle name="40 % - Markeringsfarve6 3 9 4" xfId="24050"/>
    <cellStyle name="40 % - Markeringsfarve6 4" xfId="126"/>
    <cellStyle name="40 % - Markeringsfarve6 4 10" xfId="21849"/>
    <cellStyle name="40 % - Markeringsfarve6 4 11" xfId="22402"/>
    <cellStyle name="40 % - Markeringsfarve6 4 12" xfId="33222"/>
    <cellStyle name="40 % - Markeringsfarve6 4 13" xfId="33495"/>
    <cellStyle name="40 % - Markeringsfarve6 4 14" xfId="33766"/>
    <cellStyle name="40 % - Markeringsfarve6 4 2" xfId="501"/>
    <cellStyle name="40 % - Markeringsfarve6 4 2 2" xfId="1338"/>
    <cellStyle name="40 % - Markeringsfarve6 4 2 2 2" xfId="3006"/>
    <cellStyle name="40 % - Markeringsfarve6 4 2 2 2 2" xfId="7994"/>
    <cellStyle name="40 % - Markeringsfarve6 4 2 2 2 2 2" xfId="18801"/>
    <cellStyle name="40 % - Markeringsfarve6 4 2 2 2 2 3" xfId="30175"/>
    <cellStyle name="40 % - Markeringsfarve6 4 2 2 2 3" xfId="13816"/>
    <cellStyle name="40 % - Markeringsfarve6 4 2 2 2 4" xfId="25174"/>
    <cellStyle name="40 % - Markeringsfarve6 4 2 2 3" xfId="4670"/>
    <cellStyle name="40 % - Markeringsfarve6 4 2 2 3 2" xfId="9655"/>
    <cellStyle name="40 % - Markeringsfarve6 4 2 2 3 2 2" xfId="20462"/>
    <cellStyle name="40 % - Markeringsfarve6 4 2 2 3 2 3" xfId="31836"/>
    <cellStyle name="40 % - Markeringsfarve6 4 2 2 3 3" xfId="15477"/>
    <cellStyle name="40 % - Markeringsfarve6 4 2 2 3 4" xfId="26835"/>
    <cellStyle name="40 % - Markeringsfarve6 4 2 2 4" xfId="6332"/>
    <cellStyle name="40 % - Markeringsfarve6 4 2 2 4 2" xfId="17140"/>
    <cellStyle name="40 % - Markeringsfarve6 4 2 2 4 3" xfId="28514"/>
    <cellStyle name="40 % - Markeringsfarve6 4 2 2 5" xfId="12155"/>
    <cellStyle name="40 % - Markeringsfarve6 4 2 2 6" xfId="23513"/>
    <cellStyle name="40 % - Markeringsfarve6 4 2 3" xfId="2177"/>
    <cellStyle name="40 % - Markeringsfarve6 4 2 3 2" xfId="7165"/>
    <cellStyle name="40 % - Markeringsfarve6 4 2 3 2 2" xfId="17972"/>
    <cellStyle name="40 % - Markeringsfarve6 4 2 3 2 3" xfId="29346"/>
    <cellStyle name="40 % - Markeringsfarve6 4 2 3 3" xfId="12987"/>
    <cellStyle name="40 % - Markeringsfarve6 4 2 3 4" xfId="24345"/>
    <cellStyle name="40 % - Markeringsfarve6 4 2 4" xfId="3841"/>
    <cellStyle name="40 % - Markeringsfarve6 4 2 4 2" xfId="8826"/>
    <cellStyle name="40 % - Markeringsfarve6 4 2 4 2 2" xfId="19633"/>
    <cellStyle name="40 % - Markeringsfarve6 4 2 4 2 3" xfId="31007"/>
    <cellStyle name="40 % - Markeringsfarve6 4 2 4 3" xfId="14648"/>
    <cellStyle name="40 % - Markeringsfarve6 4 2 4 4" xfId="26006"/>
    <cellStyle name="40 % - Markeringsfarve6 4 2 5" xfId="5503"/>
    <cellStyle name="40 % - Markeringsfarve6 4 2 5 2" xfId="16311"/>
    <cellStyle name="40 % - Markeringsfarve6 4 2 5 3" xfId="27685"/>
    <cellStyle name="40 % - Markeringsfarve6 4 2 6" xfId="10488"/>
    <cellStyle name="40 % - Markeringsfarve6 4 2 6 2" xfId="21295"/>
    <cellStyle name="40 % - Markeringsfarve6 4 2 6 3" xfId="32669"/>
    <cellStyle name="40 % - Markeringsfarve6 4 2 7" xfId="11322"/>
    <cellStyle name="40 % - Markeringsfarve6 4 2 8" xfId="22128"/>
    <cellStyle name="40 % - Markeringsfarve6 4 2 9" xfId="22682"/>
    <cellStyle name="40 % - Markeringsfarve6 4 3" xfId="778"/>
    <cellStyle name="40 % - Markeringsfarve6 4 3 2" xfId="1612"/>
    <cellStyle name="40 % - Markeringsfarve6 4 3 2 2" xfId="3280"/>
    <cellStyle name="40 % - Markeringsfarve6 4 3 2 2 2" xfId="8268"/>
    <cellStyle name="40 % - Markeringsfarve6 4 3 2 2 2 2" xfId="19075"/>
    <cellStyle name="40 % - Markeringsfarve6 4 3 2 2 2 3" xfId="30449"/>
    <cellStyle name="40 % - Markeringsfarve6 4 3 2 2 3" xfId="14090"/>
    <cellStyle name="40 % - Markeringsfarve6 4 3 2 2 4" xfId="25448"/>
    <cellStyle name="40 % - Markeringsfarve6 4 3 2 3" xfId="4944"/>
    <cellStyle name="40 % - Markeringsfarve6 4 3 2 3 2" xfId="9929"/>
    <cellStyle name="40 % - Markeringsfarve6 4 3 2 3 2 2" xfId="20736"/>
    <cellStyle name="40 % - Markeringsfarve6 4 3 2 3 2 3" xfId="32110"/>
    <cellStyle name="40 % - Markeringsfarve6 4 3 2 3 3" xfId="15751"/>
    <cellStyle name="40 % - Markeringsfarve6 4 3 2 3 4" xfId="27109"/>
    <cellStyle name="40 % - Markeringsfarve6 4 3 2 4" xfId="6606"/>
    <cellStyle name="40 % - Markeringsfarve6 4 3 2 4 2" xfId="17414"/>
    <cellStyle name="40 % - Markeringsfarve6 4 3 2 4 3" xfId="28788"/>
    <cellStyle name="40 % - Markeringsfarve6 4 3 2 5" xfId="12429"/>
    <cellStyle name="40 % - Markeringsfarve6 4 3 2 6" xfId="23787"/>
    <cellStyle name="40 % - Markeringsfarve6 4 3 3" xfId="2449"/>
    <cellStyle name="40 % - Markeringsfarve6 4 3 3 2" xfId="7437"/>
    <cellStyle name="40 % - Markeringsfarve6 4 3 3 2 2" xfId="18244"/>
    <cellStyle name="40 % - Markeringsfarve6 4 3 3 2 3" xfId="29618"/>
    <cellStyle name="40 % - Markeringsfarve6 4 3 3 3" xfId="13259"/>
    <cellStyle name="40 % - Markeringsfarve6 4 3 3 4" xfId="24617"/>
    <cellStyle name="40 % - Markeringsfarve6 4 3 4" xfId="4113"/>
    <cellStyle name="40 % - Markeringsfarve6 4 3 4 2" xfId="9098"/>
    <cellStyle name="40 % - Markeringsfarve6 4 3 4 2 2" xfId="19905"/>
    <cellStyle name="40 % - Markeringsfarve6 4 3 4 2 3" xfId="31279"/>
    <cellStyle name="40 % - Markeringsfarve6 4 3 4 3" xfId="14920"/>
    <cellStyle name="40 % - Markeringsfarve6 4 3 4 4" xfId="26278"/>
    <cellStyle name="40 % - Markeringsfarve6 4 3 5" xfId="5775"/>
    <cellStyle name="40 % - Markeringsfarve6 4 3 5 2" xfId="16583"/>
    <cellStyle name="40 % - Markeringsfarve6 4 3 5 3" xfId="27957"/>
    <cellStyle name="40 % - Markeringsfarve6 4 3 6" xfId="10762"/>
    <cellStyle name="40 % - Markeringsfarve6 4 3 6 2" xfId="21569"/>
    <cellStyle name="40 % - Markeringsfarve6 4 3 6 3" xfId="32943"/>
    <cellStyle name="40 % - Markeringsfarve6 4 3 7" xfId="11597"/>
    <cellStyle name="40 % - Markeringsfarve6 4 3 8" xfId="22956"/>
    <cellStyle name="40 % - Markeringsfarve6 4 4" xfId="1059"/>
    <cellStyle name="40 % - Markeringsfarve6 4 4 2" xfId="2727"/>
    <cellStyle name="40 % - Markeringsfarve6 4 4 2 2" xfId="7715"/>
    <cellStyle name="40 % - Markeringsfarve6 4 4 2 2 2" xfId="18522"/>
    <cellStyle name="40 % - Markeringsfarve6 4 4 2 2 3" xfId="29896"/>
    <cellStyle name="40 % - Markeringsfarve6 4 4 2 3" xfId="13537"/>
    <cellStyle name="40 % - Markeringsfarve6 4 4 2 4" xfId="24895"/>
    <cellStyle name="40 % - Markeringsfarve6 4 4 3" xfId="4391"/>
    <cellStyle name="40 % - Markeringsfarve6 4 4 3 2" xfId="9376"/>
    <cellStyle name="40 % - Markeringsfarve6 4 4 3 2 2" xfId="20183"/>
    <cellStyle name="40 % - Markeringsfarve6 4 4 3 2 3" xfId="31557"/>
    <cellStyle name="40 % - Markeringsfarve6 4 4 3 3" xfId="15198"/>
    <cellStyle name="40 % - Markeringsfarve6 4 4 3 4" xfId="26556"/>
    <cellStyle name="40 % - Markeringsfarve6 4 4 4" xfId="6053"/>
    <cellStyle name="40 % - Markeringsfarve6 4 4 4 2" xfId="16861"/>
    <cellStyle name="40 % - Markeringsfarve6 4 4 4 3" xfId="28235"/>
    <cellStyle name="40 % - Markeringsfarve6 4 4 5" xfId="11876"/>
    <cellStyle name="40 % - Markeringsfarve6 4 4 6" xfId="23234"/>
    <cellStyle name="40 % - Markeringsfarve6 4 5" xfId="1897"/>
    <cellStyle name="40 % - Markeringsfarve6 4 5 2" xfId="6885"/>
    <cellStyle name="40 % - Markeringsfarve6 4 5 2 2" xfId="17693"/>
    <cellStyle name="40 % - Markeringsfarve6 4 5 2 3" xfId="29067"/>
    <cellStyle name="40 % - Markeringsfarve6 4 5 3" xfId="12708"/>
    <cellStyle name="40 % - Markeringsfarve6 4 5 4" xfId="24066"/>
    <cellStyle name="40 % - Markeringsfarve6 4 6" xfId="3562"/>
    <cellStyle name="40 % - Markeringsfarve6 4 6 2" xfId="8547"/>
    <cellStyle name="40 % - Markeringsfarve6 4 6 2 2" xfId="19354"/>
    <cellStyle name="40 % - Markeringsfarve6 4 6 2 3" xfId="30728"/>
    <cellStyle name="40 % - Markeringsfarve6 4 6 3" xfId="14369"/>
    <cellStyle name="40 % - Markeringsfarve6 4 6 4" xfId="25727"/>
    <cellStyle name="40 % - Markeringsfarve6 4 7" xfId="5223"/>
    <cellStyle name="40 % - Markeringsfarve6 4 7 2" xfId="16032"/>
    <cellStyle name="40 % - Markeringsfarve6 4 7 3" xfId="27406"/>
    <cellStyle name="40 % - Markeringsfarve6 4 8" xfId="10208"/>
    <cellStyle name="40 % - Markeringsfarve6 4 8 2" xfId="21015"/>
    <cellStyle name="40 % - Markeringsfarve6 4 8 3" xfId="32389"/>
    <cellStyle name="40 % - Markeringsfarve6 4 9" xfId="11042"/>
    <cellStyle name="40 % - Markeringsfarve6 5" xfId="179"/>
    <cellStyle name="40 % - Markeringsfarve6 5 10" xfId="21902"/>
    <cellStyle name="40 % - Markeringsfarve6 5 11" xfId="22455"/>
    <cellStyle name="40 % - Markeringsfarve6 5 12" xfId="33275"/>
    <cellStyle name="40 % - Markeringsfarve6 5 13" xfId="33550"/>
    <cellStyle name="40 % - Markeringsfarve6 5 14" xfId="33821"/>
    <cellStyle name="40 % - Markeringsfarve6 5 2" xfId="554"/>
    <cellStyle name="40 % - Markeringsfarve6 5 2 2" xfId="1391"/>
    <cellStyle name="40 % - Markeringsfarve6 5 2 2 2" xfId="3059"/>
    <cellStyle name="40 % - Markeringsfarve6 5 2 2 2 2" xfId="8047"/>
    <cellStyle name="40 % - Markeringsfarve6 5 2 2 2 2 2" xfId="18854"/>
    <cellStyle name="40 % - Markeringsfarve6 5 2 2 2 2 3" xfId="30228"/>
    <cellStyle name="40 % - Markeringsfarve6 5 2 2 2 3" xfId="13869"/>
    <cellStyle name="40 % - Markeringsfarve6 5 2 2 2 4" xfId="25227"/>
    <cellStyle name="40 % - Markeringsfarve6 5 2 2 3" xfId="4723"/>
    <cellStyle name="40 % - Markeringsfarve6 5 2 2 3 2" xfId="9708"/>
    <cellStyle name="40 % - Markeringsfarve6 5 2 2 3 2 2" xfId="20515"/>
    <cellStyle name="40 % - Markeringsfarve6 5 2 2 3 2 3" xfId="31889"/>
    <cellStyle name="40 % - Markeringsfarve6 5 2 2 3 3" xfId="15530"/>
    <cellStyle name="40 % - Markeringsfarve6 5 2 2 3 4" xfId="26888"/>
    <cellStyle name="40 % - Markeringsfarve6 5 2 2 4" xfId="6385"/>
    <cellStyle name="40 % - Markeringsfarve6 5 2 2 4 2" xfId="17193"/>
    <cellStyle name="40 % - Markeringsfarve6 5 2 2 4 3" xfId="28567"/>
    <cellStyle name="40 % - Markeringsfarve6 5 2 2 5" xfId="12208"/>
    <cellStyle name="40 % - Markeringsfarve6 5 2 2 6" xfId="23566"/>
    <cellStyle name="40 % - Markeringsfarve6 5 2 3" xfId="2228"/>
    <cellStyle name="40 % - Markeringsfarve6 5 2 3 2" xfId="7216"/>
    <cellStyle name="40 % - Markeringsfarve6 5 2 3 2 2" xfId="18023"/>
    <cellStyle name="40 % - Markeringsfarve6 5 2 3 2 3" xfId="29397"/>
    <cellStyle name="40 % - Markeringsfarve6 5 2 3 3" xfId="13038"/>
    <cellStyle name="40 % - Markeringsfarve6 5 2 3 4" xfId="24396"/>
    <cellStyle name="40 % - Markeringsfarve6 5 2 4" xfId="3892"/>
    <cellStyle name="40 % - Markeringsfarve6 5 2 4 2" xfId="8877"/>
    <cellStyle name="40 % - Markeringsfarve6 5 2 4 2 2" xfId="19684"/>
    <cellStyle name="40 % - Markeringsfarve6 5 2 4 2 3" xfId="31058"/>
    <cellStyle name="40 % - Markeringsfarve6 5 2 4 3" xfId="14699"/>
    <cellStyle name="40 % - Markeringsfarve6 5 2 4 4" xfId="26057"/>
    <cellStyle name="40 % - Markeringsfarve6 5 2 5" xfId="5554"/>
    <cellStyle name="40 % - Markeringsfarve6 5 2 5 2" xfId="16362"/>
    <cellStyle name="40 % - Markeringsfarve6 5 2 5 3" xfId="27736"/>
    <cellStyle name="40 % - Markeringsfarve6 5 2 6" xfId="10541"/>
    <cellStyle name="40 % - Markeringsfarve6 5 2 6 2" xfId="21348"/>
    <cellStyle name="40 % - Markeringsfarve6 5 2 6 3" xfId="32722"/>
    <cellStyle name="40 % - Markeringsfarve6 5 2 7" xfId="11375"/>
    <cellStyle name="40 % - Markeringsfarve6 5 2 8" xfId="22181"/>
    <cellStyle name="40 % - Markeringsfarve6 5 2 9" xfId="22735"/>
    <cellStyle name="40 % - Markeringsfarve6 5 3" xfId="831"/>
    <cellStyle name="40 % - Markeringsfarve6 5 3 2" xfId="1665"/>
    <cellStyle name="40 % - Markeringsfarve6 5 3 2 2" xfId="3333"/>
    <cellStyle name="40 % - Markeringsfarve6 5 3 2 2 2" xfId="8321"/>
    <cellStyle name="40 % - Markeringsfarve6 5 3 2 2 2 2" xfId="19128"/>
    <cellStyle name="40 % - Markeringsfarve6 5 3 2 2 2 3" xfId="30502"/>
    <cellStyle name="40 % - Markeringsfarve6 5 3 2 2 3" xfId="14143"/>
    <cellStyle name="40 % - Markeringsfarve6 5 3 2 2 4" xfId="25501"/>
    <cellStyle name="40 % - Markeringsfarve6 5 3 2 3" xfId="4997"/>
    <cellStyle name="40 % - Markeringsfarve6 5 3 2 3 2" xfId="9982"/>
    <cellStyle name="40 % - Markeringsfarve6 5 3 2 3 2 2" xfId="20789"/>
    <cellStyle name="40 % - Markeringsfarve6 5 3 2 3 2 3" xfId="32163"/>
    <cellStyle name="40 % - Markeringsfarve6 5 3 2 3 3" xfId="15804"/>
    <cellStyle name="40 % - Markeringsfarve6 5 3 2 3 4" xfId="27162"/>
    <cellStyle name="40 % - Markeringsfarve6 5 3 2 4" xfId="6659"/>
    <cellStyle name="40 % - Markeringsfarve6 5 3 2 4 2" xfId="17467"/>
    <cellStyle name="40 % - Markeringsfarve6 5 3 2 4 3" xfId="28841"/>
    <cellStyle name="40 % - Markeringsfarve6 5 3 2 5" xfId="12482"/>
    <cellStyle name="40 % - Markeringsfarve6 5 3 2 6" xfId="23840"/>
    <cellStyle name="40 % - Markeringsfarve6 5 3 3" xfId="2502"/>
    <cellStyle name="40 % - Markeringsfarve6 5 3 3 2" xfId="7490"/>
    <cellStyle name="40 % - Markeringsfarve6 5 3 3 2 2" xfId="18297"/>
    <cellStyle name="40 % - Markeringsfarve6 5 3 3 2 3" xfId="29671"/>
    <cellStyle name="40 % - Markeringsfarve6 5 3 3 3" xfId="13312"/>
    <cellStyle name="40 % - Markeringsfarve6 5 3 3 4" xfId="24670"/>
    <cellStyle name="40 % - Markeringsfarve6 5 3 4" xfId="4166"/>
    <cellStyle name="40 % - Markeringsfarve6 5 3 4 2" xfId="9151"/>
    <cellStyle name="40 % - Markeringsfarve6 5 3 4 2 2" xfId="19958"/>
    <cellStyle name="40 % - Markeringsfarve6 5 3 4 2 3" xfId="31332"/>
    <cellStyle name="40 % - Markeringsfarve6 5 3 4 3" xfId="14973"/>
    <cellStyle name="40 % - Markeringsfarve6 5 3 4 4" xfId="26331"/>
    <cellStyle name="40 % - Markeringsfarve6 5 3 5" xfId="5828"/>
    <cellStyle name="40 % - Markeringsfarve6 5 3 5 2" xfId="16636"/>
    <cellStyle name="40 % - Markeringsfarve6 5 3 5 3" xfId="28010"/>
    <cellStyle name="40 % - Markeringsfarve6 5 3 6" xfId="10815"/>
    <cellStyle name="40 % - Markeringsfarve6 5 3 6 2" xfId="21622"/>
    <cellStyle name="40 % - Markeringsfarve6 5 3 6 3" xfId="32996"/>
    <cellStyle name="40 % - Markeringsfarve6 5 3 7" xfId="11650"/>
    <cellStyle name="40 % - Markeringsfarve6 5 3 8" xfId="23009"/>
    <cellStyle name="40 % - Markeringsfarve6 5 4" xfId="1112"/>
    <cellStyle name="40 % - Markeringsfarve6 5 4 2" xfId="2780"/>
    <cellStyle name="40 % - Markeringsfarve6 5 4 2 2" xfId="7768"/>
    <cellStyle name="40 % - Markeringsfarve6 5 4 2 2 2" xfId="18575"/>
    <cellStyle name="40 % - Markeringsfarve6 5 4 2 2 3" xfId="29949"/>
    <cellStyle name="40 % - Markeringsfarve6 5 4 2 3" xfId="13590"/>
    <cellStyle name="40 % - Markeringsfarve6 5 4 2 4" xfId="24948"/>
    <cellStyle name="40 % - Markeringsfarve6 5 4 3" xfId="4444"/>
    <cellStyle name="40 % - Markeringsfarve6 5 4 3 2" xfId="9429"/>
    <cellStyle name="40 % - Markeringsfarve6 5 4 3 2 2" xfId="20236"/>
    <cellStyle name="40 % - Markeringsfarve6 5 4 3 2 3" xfId="31610"/>
    <cellStyle name="40 % - Markeringsfarve6 5 4 3 3" xfId="15251"/>
    <cellStyle name="40 % - Markeringsfarve6 5 4 3 4" xfId="26609"/>
    <cellStyle name="40 % - Markeringsfarve6 5 4 4" xfId="6106"/>
    <cellStyle name="40 % - Markeringsfarve6 5 4 4 2" xfId="16914"/>
    <cellStyle name="40 % - Markeringsfarve6 5 4 4 3" xfId="28288"/>
    <cellStyle name="40 % - Markeringsfarve6 5 4 5" xfId="11929"/>
    <cellStyle name="40 % - Markeringsfarve6 5 4 6" xfId="23287"/>
    <cellStyle name="40 % - Markeringsfarve6 5 5" xfId="1950"/>
    <cellStyle name="40 % - Markeringsfarve6 5 5 2" xfId="6938"/>
    <cellStyle name="40 % - Markeringsfarve6 5 5 2 2" xfId="17746"/>
    <cellStyle name="40 % - Markeringsfarve6 5 5 2 3" xfId="29120"/>
    <cellStyle name="40 % - Markeringsfarve6 5 5 3" xfId="12761"/>
    <cellStyle name="40 % - Markeringsfarve6 5 5 4" xfId="24119"/>
    <cellStyle name="40 % - Markeringsfarve6 5 6" xfId="3615"/>
    <cellStyle name="40 % - Markeringsfarve6 5 6 2" xfId="8600"/>
    <cellStyle name="40 % - Markeringsfarve6 5 6 2 2" xfId="19407"/>
    <cellStyle name="40 % - Markeringsfarve6 5 6 2 3" xfId="30781"/>
    <cellStyle name="40 % - Markeringsfarve6 5 6 3" xfId="14422"/>
    <cellStyle name="40 % - Markeringsfarve6 5 6 4" xfId="25780"/>
    <cellStyle name="40 % - Markeringsfarve6 5 7" xfId="5276"/>
    <cellStyle name="40 % - Markeringsfarve6 5 7 2" xfId="16085"/>
    <cellStyle name="40 % - Markeringsfarve6 5 7 3" xfId="27459"/>
    <cellStyle name="40 % - Markeringsfarve6 5 8" xfId="10261"/>
    <cellStyle name="40 % - Markeringsfarve6 5 8 2" xfId="21068"/>
    <cellStyle name="40 % - Markeringsfarve6 5 8 3" xfId="32442"/>
    <cellStyle name="40 % - Markeringsfarve6 5 9" xfId="11095"/>
    <cellStyle name="40 % - Markeringsfarve6 6" xfId="235"/>
    <cellStyle name="40 % - Markeringsfarve6 6 10" xfId="21957"/>
    <cellStyle name="40 % - Markeringsfarve6 6 11" xfId="22510"/>
    <cellStyle name="40 % - Markeringsfarve6 6 12" xfId="33330"/>
    <cellStyle name="40 % - Markeringsfarve6 6 13" xfId="33605"/>
    <cellStyle name="40 % - Markeringsfarve6 6 14" xfId="33876"/>
    <cellStyle name="40 % - Markeringsfarve6 6 2" xfId="609"/>
    <cellStyle name="40 % - Markeringsfarve6 6 2 2" xfId="1446"/>
    <cellStyle name="40 % - Markeringsfarve6 6 2 2 2" xfId="3114"/>
    <cellStyle name="40 % - Markeringsfarve6 6 2 2 2 2" xfId="8102"/>
    <cellStyle name="40 % - Markeringsfarve6 6 2 2 2 2 2" xfId="18909"/>
    <cellStyle name="40 % - Markeringsfarve6 6 2 2 2 2 3" xfId="30283"/>
    <cellStyle name="40 % - Markeringsfarve6 6 2 2 2 3" xfId="13924"/>
    <cellStyle name="40 % - Markeringsfarve6 6 2 2 2 4" xfId="25282"/>
    <cellStyle name="40 % - Markeringsfarve6 6 2 2 3" xfId="4778"/>
    <cellStyle name="40 % - Markeringsfarve6 6 2 2 3 2" xfId="9763"/>
    <cellStyle name="40 % - Markeringsfarve6 6 2 2 3 2 2" xfId="20570"/>
    <cellStyle name="40 % - Markeringsfarve6 6 2 2 3 2 3" xfId="31944"/>
    <cellStyle name="40 % - Markeringsfarve6 6 2 2 3 3" xfId="15585"/>
    <cellStyle name="40 % - Markeringsfarve6 6 2 2 3 4" xfId="26943"/>
    <cellStyle name="40 % - Markeringsfarve6 6 2 2 4" xfId="6440"/>
    <cellStyle name="40 % - Markeringsfarve6 6 2 2 4 2" xfId="17248"/>
    <cellStyle name="40 % - Markeringsfarve6 6 2 2 4 3" xfId="28622"/>
    <cellStyle name="40 % - Markeringsfarve6 6 2 2 5" xfId="12263"/>
    <cellStyle name="40 % - Markeringsfarve6 6 2 2 6" xfId="23621"/>
    <cellStyle name="40 % - Markeringsfarve6 6 2 3" xfId="2283"/>
    <cellStyle name="40 % - Markeringsfarve6 6 2 3 2" xfId="7271"/>
    <cellStyle name="40 % - Markeringsfarve6 6 2 3 2 2" xfId="18078"/>
    <cellStyle name="40 % - Markeringsfarve6 6 2 3 2 3" xfId="29452"/>
    <cellStyle name="40 % - Markeringsfarve6 6 2 3 3" xfId="13093"/>
    <cellStyle name="40 % - Markeringsfarve6 6 2 3 4" xfId="24451"/>
    <cellStyle name="40 % - Markeringsfarve6 6 2 4" xfId="3947"/>
    <cellStyle name="40 % - Markeringsfarve6 6 2 4 2" xfId="8932"/>
    <cellStyle name="40 % - Markeringsfarve6 6 2 4 2 2" xfId="19739"/>
    <cellStyle name="40 % - Markeringsfarve6 6 2 4 2 3" xfId="31113"/>
    <cellStyle name="40 % - Markeringsfarve6 6 2 4 3" xfId="14754"/>
    <cellStyle name="40 % - Markeringsfarve6 6 2 4 4" xfId="26112"/>
    <cellStyle name="40 % - Markeringsfarve6 6 2 5" xfId="5609"/>
    <cellStyle name="40 % - Markeringsfarve6 6 2 5 2" xfId="16417"/>
    <cellStyle name="40 % - Markeringsfarve6 6 2 5 3" xfId="27791"/>
    <cellStyle name="40 % - Markeringsfarve6 6 2 6" xfId="10596"/>
    <cellStyle name="40 % - Markeringsfarve6 6 2 6 2" xfId="21403"/>
    <cellStyle name="40 % - Markeringsfarve6 6 2 6 3" xfId="32777"/>
    <cellStyle name="40 % - Markeringsfarve6 6 2 7" xfId="11430"/>
    <cellStyle name="40 % - Markeringsfarve6 6 2 8" xfId="22236"/>
    <cellStyle name="40 % - Markeringsfarve6 6 2 9" xfId="22790"/>
    <cellStyle name="40 % - Markeringsfarve6 6 3" xfId="886"/>
    <cellStyle name="40 % - Markeringsfarve6 6 3 2" xfId="1720"/>
    <cellStyle name="40 % - Markeringsfarve6 6 3 2 2" xfId="3388"/>
    <cellStyle name="40 % - Markeringsfarve6 6 3 2 2 2" xfId="8376"/>
    <cellStyle name="40 % - Markeringsfarve6 6 3 2 2 2 2" xfId="19183"/>
    <cellStyle name="40 % - Markeringsfarve6 6 3 2 2 2 3" xfId="30557"/>
    <cellStyle name="40 % - Markeringsfarve6 6 3 2 2 3" xfId="14198"/>
    <cellStyle name="40 % - Markeringsfarve6 6 3 2 2 4" xfId="25556"/>
    <cellStyle name="40 % - Markeringsfarve6 6 3 2 3" xfId="5052"/>
    <cellStyle name="40 % - Markeringsfarve6 6 3 2 3 2" xfId="10037"/>
    <cellStyle name="40 % - Markeringsfarve6 6 3 2 3 2 2" xfId="20844"/>
    <cellStyle name="40 % - Markeringsfarve6 6 3 2 3 2 3" xfId="32218"/>
    <cellStyle name="40 % - Markeringsfarve6 6 3 2 3 3" xfId="15859"/>
    <cellStyle name="40 % - Markeringsfarve6 6 3 2 3 4" xfId="27217"/>
    <cellStyle name="40 % - Markeringsfarve6 6 3 2 4" xfId="6714"/>
    <cellStyle name="40 % - Markeringsfarve6 6 3 2 4 2" xfId="17522"/>
    <cellStyle name="40 % - Markeringsfarve6 6 3 2 4 3" xfId="28896"/>
    <cellStyle name="40 % - Markeringsfarve6 6 3 2 5" xfId="12537"/>
    <cellStyle name="40 % - Markeringsfarve6 6 3 2 6" xfId="23895"/>
    <cellStyle name="40 % - Markeringsfarve6 6 3 3" xfId="2557"/>
    <cellStyle name="40 % - Markeringsfarve6 6 3 3 2" xfId="7545"/>
    <cellStyle name="40 % - Markeringsfarve6 6 3 3 2 2" xfId="18352"/>
    <cellStyle name="40 % - Markeringsfarve6 6 3 3 2 3" xfId="29726"/>
    <cellStyle name="40 % - Markeringsfarve6 6 3 3 3" xfId="13367"/>
    <cellStyle name="40 % - Markeringsfarve6 6 3 3 4" xfId="24725"/>
    <cellStyle name="40 % - Markeringsfarve6 6 3 4" xfId="4221"/>
    <cellStyle name="40 % - Markeringsfarve6 6 3 4 2" xfId="9206"/>
    <cellStyle name="40 % - Markeringsfarve6 6 3 4 2 2" xfId="20013"/>
    <cellStyle name="40 % - Markeringsfarve6 6 3 4 2 3" xfId="31387"/>
    <cellStyle name="40 % - Markeringsfarve6 6 3 4 3" xfId="15028"/>
    <cellStyle name="40 % - Markeringsfarve6 6 3 4 4" xfId="26386"/>
    <cellStyle name="40 % - Markeringsfarve6 6 3 5" xfId="5883"/>
    <cellStyle name="40 % - Markeringsfarve6 6 3 5 2" xfId="16691"/>
    <cellStyle name="40 % - Markeringsfarve6 6 3 5 3" xfId="28065"/>
    <cellStyle name="40 % - Markeringsfarve6 6 3 6" xfId="10870"/>
    <cellStyle name="40 % - Markeringsfarve6 6 3 6 2" xfId="21677"/>
    <cellStyle name="40 % - Markeringsfarve6 6 3 6 3" xfId="33051"/>
    <cellStyle name="40 % - Markeringsfarve6 6 3 7" xfId="11705"/>
    <cellStyle name="40 % - Markeringsfarve6 6 3 8" xfId="23064"/>
    <cellStyle name="40 % - Markeringsfarve6 6 4" xfId="1167"/>
    <cellStyle name="40 % - Markeringsfarve6 6 4 2" xfId="2835"/>
    <cellStyle name="40 % - Markeringsfarve6 6 4 2 2" xfId="7823"/>
    <cellStyle name="40 % - Markeringsfarve6 6 4 2 2 2" xfId="18630"/>
    <cellStyle name="40 % - Markeringsfarve6 6 4 2 2 3" xfId="30004"/>
    <cellStyle name="40 % - Markeringsfarve6 6 4 2 3" xfId="13645"/>
    <cellStyle name="40 % - Markeringsfarve6 6 4 2 4" xfId="25003"/>
    <cellStyle name="40 % - Markeringsfarve6 6 4 3" xfId="4499"/>
    <cellStyle name="40 % - Markeringsfarve6 6 4 3 2" xfId="9484"/>
    <cellStyle name="40 % - Markeringsfarve6 6 4 3 2 2" xfId="20291"/>
    <cellStyle name="40 % - Markeringsfarve6 6 4 3 2 3" xfId="31665"/>
    <cellStyle name="40 % - Markeringsfarve6 6 4 3 3" xfId="15306"/>
    <cellStyle name="40 % - Markeringsfarve6 6 4 3 4" xfId="26664"/>
    <cellStyle name="40 % - Markeringsfarve6 6 4 4" xfId="6161"/>
    <cellStyle name="40 % - Markeringsfarve6 6 4 4 2" xfId="16969"/>
    <cellStyle name="40 % - Markeringsfarve6 6 4 4 3" xfId="28343"/>
    <cellStyle name="40 % - Markeringsfarve6 6 4 5" xfId="11984"/>
    <cellStyle name="40 % - Markeringsfarve6 6 4 6" xfId="23342"/>
    <cellStyle name="40 % - Markeringsfarve6 6 5" xfId="2005"/>
    <cellStyle name="40 % - Markeringsfarve6 6 5 2" xfId="6993"/>
    <cellStyle name="40 % - Markeringsfarve6 6 5 2 2" xfId="17801"/>
    <cellStyle name="40 % - Markeringsfarve6 6 5 2 3" xfId="29175"/>
    <cellStyle name="40 % - Markeringsfarve6 6 5 3" xfId="12816"/>
    <cellStyle name="40 % - Markeringsfarve6 6 5 4" xfId="24174"/>
    <cellStyle name="40 % - Markeringsfarve6 6 6" xfId="3670"/>
    <cellStyle name="40 % - Markeringsfarve6 6 6 2" xfId="8655"/>
    <cellStyle name="40 % - Markeringsfarve6 6 6 2 2" xfId="19462"/>
    <cellStyle name="40 % - Markeringsfarve6 6 6 2 3" xfId="30836"/>
    <cellStyle name="40 % - Markeringsfarve6 6 6 3" xfId="14477"/>
    <cellStyle name="40 % - Markeringsfarve6 6 6 4" xfId="25835"/>
    <cellStyle name="40 % - Markeringsfarve6 6 7" xfId="5331"/>
    <cellStyle name="40 % - Markeringsfarve6 6 7 2" xfId="16140"/>
    <cellStyle name="40 % - Markeringsfarve6 6 7 3" xfId="27514"/>
    <cellStyle name="40 % - Markeringsfarve6 6 8" xfId="10316"/>
    <cellStyle name="40 % - Markeringsfarve6 6 8 2" xfId="21123"/>
    <cellStyle name="40 % - Markeringsfarve6 6 8 3" xfId="32497"/>
    <cellStyle name="40 % - Markeringsfarve6 6 9" xfId="11150"/>
    <cellStyle name="40 % - Markeringsfarve6 7" xfId="290"/>
    <cellStyle name="40 % - Markeringsfarve6 7 10" xfId="22012"/>
    <cellStyle name="40 % - Markeringsfarve6 7 11" xfId="22565"/>
    <cellStyle name="40 % - Markeringsfarve6 7 12" xfId="33385"/>
    <cellStyle name="40 % - Markeringsfarve6 7 13" xfId="33660"/>
    <cellStyle name="40 % - Markeringsfarve6 7 14" xfId="33931"/>
    <cellStyle name="40 % - Markeringsfarve6 7 2" xfId="664"/>
    <cellStyle name="40 % - Markeringsfarve6 7 2 2" xfId="1501"/>
    <cellStyle name="40 % - Markeringsfarve6 7 2 2 2" xfId="3169"/>
    <cellStyle name="40 % - Markeringsfarve6 7 2 2 2 2" xfId="8157"/>
    <cellStyle name="40 % - Markeringsfarve6 7 2 2 2 2 2" xfId="18964"/>
    <cellStyle name="40 % - Markeringsfarve6 7 2 2 2 2 3" xfId="30338"/>
    <cellStyle name="40 % - Markeringsfarve6 7 2 2 2 3" xfId="13979"/>
    <cellStyle name="40 % - Markeringsfarve6 7 2 2 2 4" xfId="25337"/>
    <cellStyle name="40 % - Markeringsfarve6 7 2 2 3" xfId="4833"/>
    <cellStyle name="40 % - Markeringsfarve6 7 2 2 3 2" xfId="9818"/>
    <cellStyle name="40 % - Markeringsfarve6 7 2 2 3 2 2" xfId="20625"/>
    <cellStyle name="40 % - Markeringsfarve6 7 2 2 3 2 3" xfId="31999"/>
    <cellStyle name="40 % - Markeringsfarve6 7 2 2 3 3" xfId="15640"/>
    <cellStyle name="40 % - Markeringsfarve6 7 2 2 3 4" xfId="26998"/>
    <cellStyle name="40 % - Markeringsfarve6 7 2 2 4" xfId="6495"/>
    <cellStyle name="40 % - Markeringsfarve6 7 2 2 4 2" xfId="17303"/>
    <cellStyle name="40 % - Markeringsfarve6 7 2 2 4 3" xfId="28677"/>
    <cellStyle name="40 % - Markeringsfarve6 7 2 2 5" xfId="12318"/>
    <cellStyle name="40 % - Markeringsfarve6 7 2 2 6" xfId="23676"/>
    <cellStyle name="40 % - Markeringsfarve6 7 2 3" xfId="2338"/>
    <cellStyle name="40 % - Markeringsfarve6 7 2 3 2" xfId="7326"/>
    <cellStyle name="40 % - Markeringsfarve6 7 2 3 2 2" xfId="18133"/>
    <cellStyle name="40 % - Markeringsfarve6 7 2 3 2 3" xfId="29507"/>
    <cellStyle name="40 % - Markeringsfarve6 7 2 3 3" xfId="13148"/>
    <cellStyle name="40 % - Markeringsfarve6 7 2 3 4" xfId="24506"/>
    <cellStyle name="40 % - Markeringsfarve6 7 2 4" xfId="4002"/>
    <cellStyle name="40 % - Markeringsfarve6 7 2 4 2" xfId="8987"/>
    <cellStyle name="40 % - Markeringsfarve6 7 2 4 2 2" xfId="19794"/>
    <cellStyle name="40 % - Markeringsfarve6 7 2 4 2 3" xfId="31168"/>
    <cellStyle name="40 % - Markeringsfarve6 7 2 4 3" xfId="14809"/>
    <cellStyle name="40 % - Markeringsfarve6 7 2 4 4" xfId="26167"/>
    <cellStyle name="40 % - Markeringsfarve6 7 2 5" xfId="5664"/>
    <cellStyle name="40 % - Markeringsfarve6 7 2 5 2" xfId="16472"/>
    <cellStyle name="40 % - Markeringsfarve6 7 2 5 3" xfId="27846"/>
    <cellStyle name="40 % - Markeringsfarve6 7 2 6" xfId="10651"/>
    <cellStyle name="40 % - Markeringsfarve6 7 2 6 2" xfId="21458"/>
    <cellStyle name="40 % - Markeringsfarve6 7 2 6 3" xfId="32832"/>
    <cellStyle name="40 % - Markeringsfarve6 7 2 7" xfId="11485"/>
    <cellStyle name="40 % - Markeringsfarve6 7 2 8" xfId="22291"/>
    <cellStyle name="40 % - Markeringsfarve6 7 2 9" xfId="22845"/>
    <cellStyle name="40 % - Markeringsfarve6 7 3" xfId="941"/>
    <cellStyle name="40 % - Markeringsfarve6 7 3 2" xfId="1775"/>
    <cellStyle name="40 % - Markeringsfarve6 7 3 2 2" xfId="3443"/>
    <cellStyle name="40 % - Markeringsfarve6 7 3 2 2 2" xfId="8431"/>
    <cellStyle name="40 % - Markeringsfarve6 7 3 2 2 2 2" xfId="19238"/>
    <cellStyle name="40 % - Markeringsfarve6 7 3 2 2 2 3" xfId="30612"/>
    <cellStyle name="40 % - Markeringsfarve6 7 3 2 2 3" xfId="14253"/>
    <cellStyle name="40 % - Markeringsfarve6 7 3 2 2 4" xfId="25611"/>
    <cellStyle name="40 % - Markeringsfarve6 7 3 2 3" xfId="5107"/>
    <cellStyle name="40 % - Markeringsfarve6 7 3 2 3 2" xfId="10092"/>
    <cellStyle name="40 % - Markeringsfarve6 7 3 2 3 2 2" xfId="20899"/>
    <cellStyle name="40 % - Markeringsfarve6 7 3 2 3 2 3" xfId="32273"/>
    <cellStyle name="40 % - Markeringsfarve6 7 3 2 3 3" xfId="15914"/>
    <cellStyle name="40 % - Markeringsfarve6 7 3 2 3 4" xfId="27272"/>
    <cellStyle name="40 % - Markeringsfarve6 7 3 2 4" xfId="6769"/>
    <cellStyle name="40 % - Markeringsfarve6 7 3 2 4 2" xfId="17577"/>
    <cellStyle name="40 % - Markeringsfarve6 7 3 2 4 3" xfId="28951"/>
    <cellStyle name="40 % - Markeringsfarve6 7 3 2 5" xfId="12592"/>
    <cellStyle name="40 % - Markeringsfarve6 7 3 2 6" xfId="23950"/>
    <cellStyle name="40 % - Markeringsfarve6 7 3 3" xfId="2612"/>
    <cellStyle name="40 % - Markeringsfarve6 7 3 3 2" xfId="7600"/>
    <cellStyle name="40 % - Markeringsfarve6 7 3 3 2 2" xfId="18407"/>
    <cellStyle name="40 % - Markeringsfarve6 7 3 3 2 3" xfId="29781"/>
    <cellStyle name="40 % - Markeringsfarve6 7 3 3 3" xfId="13422"/>
    <cellStyle name="40 % - Markeringsfarve6 7 3 3 4" xfId="24780"/>
    <cellStyle name="40 % - Markeringsfarve6 7 3 4" xfId="4276"/>
    <cellStyle name="40 % - Markeringsfarve6 7 3 4 2" xfId="9261"/>
    <cellStyle name="40 % - Markeringsfarve6 7 3 4 2 2" xfId="20068"/>
    <cellStyle name="40 % - Markeringsfarve6 7 3 4 2 3" xfId="31442"/>
    <cellStyle name="40 % - Markeringsfarve6 7 3 4 3" xfId="15083"/>
    <cellStyle name="40 % - Markeringsfarve6 7 3 4 4" xfId="26441"/>
    <cellStyle name="40 % - Markeringsfarve6 7 3 5" xfId="5938"/>
    <cellStyle name="40 % - Markeringsfarve6 7 3 5 2" xfId="16746"/>
    <cellStyle name="40 % - Markeringsfarve6 7 3 5 3" xfId="28120"/>
    <cellStyle name="40 % - Markeringsfarve6 7 3 6" xfId="10925"/>
    <cellStyle name="40 % - Markeringsfarve6 7 3 6 2" xfId="21732"/>
    <cellStyle name="40 % - Markeringsfarve6 7 3 6 3" xfId="33106"/>
    <cellStyle name="40 % - Markeringsfarve6 7 3 7" xfId="11760"/>
    <cellStyle name="40 % - Markeringsfarve6 7 3 8" xfId="23119"/>
    <cellStyle name="40 % - Markeringsfarve6 7 4" xfId="1222"/>
    <cellStyle name="40 % - Markeringsfarve6 7 4 2" xfId="2890"/>
    <cellStyle name="40 % - Markeringsfarve6 7 4 2 2" xfId="7878"/>
    <cellStyle name="40 % - Markeringsfarve6 7 4 2 2 2" xfId="18685"/>
    <cellStyle name="40 % - Markeringsfarve6 7 4 2 2 3" xfId="30059"/>
    <cellStyle name="40 % - Markeringsfarve6 7 4 2 3" xfId="13700"/>
    <cellStyle name="40 % - Markeringsfarve6 7 4 2 4" xfId="25058"/>
    <cellStyle name="40 % - Markeringsfarve6 7 4 3" xfId="4554"/>
    <cellStyle name="40 % - Markeringsfarve6 7 4 3 2" xfId="9539"/>
    <cellStyle name="40 % - Markeringsfarve6 7 4 3 2 2" xfId="20346"/>
    <cellStyle name="40 % - Markeringsfarve6 7 4 3 2 3" xfId="31720"/>
    <cellStyle name="40 % - Markeringsfarve6 7 4 3 3" xfId="15361"/>
    <cellStyle name="40 % - Markeringsfarve6 7 4 3 4" xfId="26719"/>
    <cellStyle name="40 % - Markeringsfarve6 7 4 4" xfId="6216"/>
    <cellStyle name="40 % - Markeringsfarve6 7 4 4 2" xfId="17024"/>
    <cellStyle name="40 % - Markeringsfarve6 7 4 4 3" xfId="28398"/>
    <cellStyle name="40 % - Markeringsfarve6 7 4 5" xfId="12039"/>
    <cellStyle name="40 % - Markeringsfarve6 7 4 6" xfId="23397"/>
    <cellStyle name="40 % - Markeringsfarve6 7 5" xfId="2060"/>
    <cellStyle name="40 % - Markeringsfarve6 7 5 2" xfId="7048"/>
    <cellStyle name="40 % - Markeringsfarve6 7 5 2 2" xfId="17856"/>
    <cellStyle name="40 % - Markeringsfarve6 7 5 2 3" xfId="29230"/>
    <cellStyle name="40 % - Markeringsfarve6 7 5 3" xfId="12871"/>
    <cellStyle name="40 % - Markeringsfarve6 7 5 4" xfId="24229"/>
    <cellStyle name="40 % - Markeringsfarve6 7 6" xfId="3725"/>
    <cellStyle name="40 % - Markeringsfarve6 7 6 2" xfId="8710"/>
    <cellStyle name="40 % - Markeringsfarve6 7 6 2 2" xfId="19517"/>
    <cellStyle name="40 % - Markeringsfarve6 7 6 2 3" xfId="30891"/>
    <cellStyle name="40 % - Markeringsfarve6 7 6 3" xfId="14532"/>
    <cellStyle name="40 % - Markeringsfarve6 7 6 4" xfId="25890"/>
    <cellStyle name="40 % - Markeringsfarve6 7 7" xfId="5386"/>
    <cellStyle name="40 % - Markeringsfarve6 7 7 2" xfId="16195"/>
    <cellStyle name="40 % - Markeringsfarve6 7 7 3" xfId="27569"/>
    <cellStyle name="40 % - Markeringsfarve6 7 8" xfId="10371"/>
    <cellStyle name="40 % - Markeringsfarve6 7 8 2" xfId="21178"/>
    <cellStyle name="40 % - Markeringsfarve6 7 8 3" xfId="32552"/>
    <cellStyle name="40 % - Markeringsfarve6 7 9" xfId="11205"/>
    <cellStyle name="40 % - Markeringsfarve6 8" xfId="446"/>
    <cellStyle name="40 % - Markeringsfarve6 8 2" xfId="1283"/>
    <cellStyle name="40 % - Markeringsfarve6 8 2 2" xfId="2951"/>
    <cellStyle name="40 % - Markeringsfarve6 8 2 2 2" xfId="7939"/>
    <cellStyle name="40 % - Markeringsfarve6 8 2 2 2 2" xfId="18746"/>
    <cellStyle name="40 % - Markeringsfarve6 8 2 2 2 3" xfId="30120"/>
    <cellStyle name="40 % - Markeringsfarve6 8 2 2 3" xfId="13761"/>
    <cellStyle name="40 % - Markeringsfarve6 8 2 2 4" xfId="25119"/>
    <cellStyle name="40 % - Markeringsfarve6 8 2 3" xfId="4615"/>
    <cellStyle name="40 % - Markeringsfarve6 8 2 3 2" xfId="9600"/>
    <cellStyle name="40 % - Markeringsfarve6 8 2 3 2 2" xfId="20407"/>
    <cellStyle name="40 % - Markeringsfarve6 8 2 3 2 3" xfId="31781"/>
    <cellStyle name="40 % - Markeringsfarve6 8 2 3 3" xfId="15422"/>
    <cellStyle name="40 % - Markeringsfarve6 8 2 3 4" xfId="26780"/>
    <cellStyle name="40 % - Markeringsfarve6 8 2 4" xfId="6277"/>
    <cellStyle name="40 % - Markeringsfarve6 8 2 4 2" xfId="17085"/>
    <cellStyle name="40 % - Markeringsfarve6 8 2 4 3" xfId="28459"/>
    <cellStyle name="40 % - Markeringsfarve6 8 2 5" xfId="12100"/>
    <cellStyle name="40 % - Markeringsfarve6 8 2 6" xfId="23458"/>
    <cellStyle name="40 % - Markeringsfarve6 8 3" xfId="2122"/>
    <cellStyle name="40 % - Markeringsfarve6 8 3 2" xfId="7110"/>
    <cellStyle name="40 % - Markeringsfarve6 8 3 2 2" xfId="17917"/>
    <cellStyle name="40 % - Markeringsfarve6 8 3 2 3" xfId="29291"/>
    <cellStyle name="40 % - Markeringsfarve6 8 3 3" xfId="12932"/>
    <cellStyle name="40 % - Markeringsfarve6 8 3 4" xfId="24290"/>
    <cellStyle name="40 % - Markeringsfarve6 8 4" xfId="3786"/>
    <cellStyle name="40 % - Markeringsfarve6 8 4 2" xfId="8771"/>
    <cellStyle name="40 % - Markeringsfarve6 8 4 2 2" xfId="19578"/>
    <cellStyle name="40 % - Markeringsfarve6 8 4 2 3" xfId="30952"/>
    <cellStyle name="40 % - Markeringsfarve6 8 4 3" xfId="14593"/>
    <cellStyle name="40 % - Markeringsfarve6 8 4 4" xfId="25951"/>
    <cellStyle name="40 % - Markeringsfarve6 8 5" xfId="5448"/>
    <cellStyle name="40 % - Markeringsfarve6 8 5 2" xfId="16256"/>
    <cellStyle name="40 % - Markeringsfarve6 8 5 3" xfId="27630"/>
    <cellStyle name="40 % - Markeringsfarve6 8 6" xfId="10447"/>
    <cellStyle name="40 % - Markeringsfarve6 8 6 2" xfId="21254"/>
    <cellStyle name="40 % - Markeringsfarve6 8 6 3" xfId="32628"/>
    <cellStyle name="40 % - Markeringsfarve6 8 7" xfId="11267"/>
    <cellStyle name="40 % - Markeringsfarve6 8 8" xfId="22073"/>
    <cellStyle name="40 % - Markeringsfarve6 8 9" xfId="22627"/>
    <cellStyle name="40 % - Markeringsfarve6 9" xfId="723"/>
    <cellStyle name="40 % - Markeringsfarve6 9 2" xfId="1557"/>
    <cellStyle name="40 % - Markeringsfarve6 9 2 2" xfId="3225"/>
    <cellStyle name="40 % - Markeringsfarve6 9 2 2 2" xfId="8213"/>
    <cellStyle name="40 % - Markeringsfarve6 9 2 2 2 2" xfId="19020"/>
    <cellStyle name="40 % - Markeringsfarve6 9 2 2 2 3" xfId="30394"/>
    <cellStyle name="40 % - Markeringsfarve6 9 2 2 3" xfId="14035"/>
    <cellStyle name="40 % - Markeringsfarve6 9 2 2 4" xfId="25393"/>
    <cellStyle name="40 % - Markeringsfarve6 9 2 3" xfId="4889"/>
    <cellStyle name="40 % - Markeringsfarve6 9 2 3 2" xfId="9874"/>
    <cellStyle name="40 % - Markeringsfarve6 9 2 3 2 2" xfId="20681"/>
    <cellStyle name="40 % - Markeringsfarve6 9 2 3 2 3" xfId="32055"/>
    <cellStyle name="40 % - Markeringsfarve6 9 2 3 3" xfId="15696"/>
    <cellStyle name="40 % - Markeringsfarve6 9 2 3 4" xfId="27054"/>
    <cellStyle name="40 % - Markeringsfarve6 9 2 4" xfId="6551"/>
    <cellStyle name="40 % - Markeringsfarve6 9 2 4 2" xfId="17359"/>
    <cellStyle name="40 % - Markeringsfarve6 9 2 4 3" xfId="28733"/>
    <cellStyle name="40 % - Markeringsfarve6 9 2 5" xfId="12374"/>
    <cellStyle name="40 % - Markeringsfarve6 9 2 6" xfId="23732"/>
    <cellStyle name="40 % - Markeringsfarve6 9 3" xfId="2394"/>
    <cellStyle name="40 % - Markeringsfarve6 9 3 2" xfId="7382"/>
    <cellStyle name="40 % - Markeringsfarve6 9 3 2 2" xfId="18189"/>
    <cellStyle name="40 % - Markeringsfarve6 9 3 2 3" xfId="29563"/>
    <cellStyle name="40 % - Markeringsfarve6 9 3 3" xfId="13204"/>
    <cellStyle name="40 % - Markeringsfarve6 9 3 4" xfId="24562"/>
    <cellStyle name="40 % - Markeringsfarve6 9 4" xfId="4058"/>
    <cellStyle name="40 % - Markeringsfarve6 9 4 2" xfId="9043"/>
    <cellStyle name="40 % - Markeringsfarve6 9 4 2 2" xfId="19850"/>
    <cellStyle name="40 % - Markeringsfarve6 9 4 2 3" xfId="31224"/>
    <cellStyle name="40 % - Markeringsfarve6 9 4 3" xfId="14865"/>
    <cellStyle name="40 % - Markeringsfarve6 9 4 4" xfId="26223"/>
    <cellStyle name="40 % - Markeringsfarve6 9 5" xfId="5720"/>
    <cellStyle name="40 % - Markeringsfarve6 9 5 2" xfId="16528"/>
    <cellStyle name="40 % - Markeringsfarve6 9 5 3" xfId="27902"/>
    <cellStyle name="40 % - Markeringsfarve6 9 6" xfId="10707"/>
    <cellStyle name="40 % - Markeringsfarve6 9 6 2" xfId="21514"/>
    <cellStyle name="40 % - Markeringsfarve6 9 6 3" xfId="32888"/>
    <cellStyle name="40 % - Markeringsfarve6 9 7" xfId="11542"/>
    <cellStyle name="40 % - Markeringsfarve6 9 8" xfId="22901"/>
    <cellStyle name="40% - Accent1" xfId="350"/>
    <cellStyle name="40% - Accent1 2" xfId="34105"/>
    <cellStyle name="40% - Accent1 3" xfId="34104"/>
    <cellStyle name="40% - Accent2" xfId="351"/>
    <cellStyle name="40% - Accent2 2" xfId="34107"/>
    <cellStyle name="40% - Accent2 3" xfId="34106"/>
    <cellStyle name="40% - Accent3" xfId="352"/>
    <cellStyle name="40% - Accent3 2" xfId="34109"/>
    <cellStyle name="40% - Accent3 3" xfId="34108"/>
    <cellStyle name="40% - Accent4" xfId="353"/>
    <cellStyle name="40% - Accent4 2" xfId="34111"/>
    <cellStyle name="40% - Accent4 3" xfId="34110"/>
    <cellStyle name="40% - Accent5" xfId="354"/>
    <cellStyle name="40% - Accent5 2" xfId="34113"/>
    <cellStyle name="40% - Accent5 3" xfId="34112"/>
    <cellStyle name="40% - Accent6" xfId="355"/>
    <cellStyle name="40% - Accent6 2" xfId="34115"/>
    <cellStyle name="40% - Accent6 3" xfId="34114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60 % - Markeringsfarve1 2" xfId="34068"/>
    <cellStyle name="60 % - Markeringsfarve1 3" xfId="34025"/>
    <cellStyle name="60 % - Markeringsfarve2 2" xfId="34069"/>
    <cellStyle name="60 % - Markeringsfarve2 3" xfId="34026"/>
    <cellStyle name="60 % - Markeringsfarve3 2" xfId="57"/>
    <cellStyle name="60 % - Markeringsfarve3 3" xfId="34070"/>
    <cellStyle name="60 % - Markeringsfarve3 4" xfId="34027"/>
    <cellStyle name="60 % - Markeringsfarve4 2" xfId="58"/>
    <cellStyle name="60 % - Markeringsfarve4 3" xfId="34071"/>
    <cellStyle name="60 % - Markeringsfarve4 4" xfId="34028"/>
    <cellStyle name="60 % - Markeringsfarve5 2" xfId="34072"/>
    <cellStyle name="60 % - Markeringsfarve5 3" xfId="34029"/>
    <cellStyle name="60 % - Markeringsfarve6 2" xfId="59"/>
    <cellStyle name="60 % - Markeringsfarve6 3" xfId="34073"/>
    <cellStyle name="60 % - Markeringsfarve6 4" xfId="34030"/>
    <cellStyle name="60% - Accent1" xfId="356"/>
    <cellStyle name="60% - Accent1 2" xfId="34117"/>
    <cellStyle name="60% - Accent1 3" xfId="34116"/>
    <cellStyle name="60% - Accent2" xfId="357"/>
    <cellStyle name="60% - Accent2 2" xfId="34119"/>
    <cellStyle name="60% - Accent2 3" xfId="34118"/>
    <cellStyle name="60% - Accent3" xfId="358"/>
    <cellStyle name="60% - Accent3 2" xfId="34121"/>
    <cellStyle name="60% - Accent3 3" xfId="34120"/>
    <cellStyle name="60% - Accent4" xfId="359"/>
    <cellStyle name="60% - Accent4 2" xfId="34123"/>
    <cellStyle name="60% - Accent4 3" xfId="34122"/>
    <cellStyle name="60% - Accent5" xfId="360"/>
    <cellStyle name="60% - Accent5 2" xfId="34125"/>
    <cellStyle name="60% - Accent5 3" xfId="34124"/>
    <cellStyle name="60% - Accent6" xfId="361"/>
    <cellStyle name="60% - Accent6 2" xfId="34127"/>
    <cellStyle name="60% - Accent6 3" xfId="34126"/>
    <cellStyle name="Accent1" xfId="362"/>
    <cellStyle name="Accent1 2" xfId="34050"/>
    <cellStyle name="Accent1 3" xfId="34128"/>
    <cellStyle name="Accent1 4" xfId="34007"/>
    <cellStyle name="Accent2" xfId="363"/>
    <cellStyle name="Accent2 2" xfId="34051"/>
    <cellStyle name="Accent2 3" xfId="34129"/>
    <cellStyle name="Accent2 4" xfId="34008"/>
    <cellStyle name="Accent3" xfId="364"/>
    <cellStyle name="Accent3 2" xfId="34052"/>
    <cellStyle name="Accent3 3" xfId="34130"/>
    <cellStyle name="Accent3 4" xfId="34009"/>
    <cellStyle name="Accent4" xfId="365"/>
    <cellStyle name="Accent4 2" xfId="34053"/>
    <cellStyle name="Accent4 3" xfId="34131"/>
    <cellStyle name="Accent4 4" xfId="34010"/>
    <cellStyle name="Accent5" xfId="366"/>
    <cellStyle name="Accent5 2" xfId="34054"/>
    <cellStyle name="Accent5 3" xfId="34132"/>
    <cellStyle name="Accent5 4" xfId="34011"/>
    <cellStyle name="Accent6" xfId="367"/>
    <cellStyle name="Accent6 2" xfId="34055"/>
    <cellStyle name="Accent6 3" xfId="34133"/>
    <cellStyle name="Accent6 4" xfId="34012"/>
    <cellStyle name="Advarselstekst" xfId="15" builtinId="11" customBuiltin="1"/>
    <cellStyle name="Advarselstekst 2" xfId="34078"/>
    <cellStyle name="Advarselstekst 3" xfId="34041"/>
    <cellStyle name="Bad" xfId="368"/>
    <cellStyle name="Bad 2" xfId="34046"/>
    <cellStyle name="Bad 3" xfId="34134"/>
    <cellStyle name="Bad 4" xfId="34003"/>
    <cellStyle name="Beløb" xfId="332"/>
    <cellStyle name="Beløb (negative)" xfId="333"/>
    <cellStyle name="Beløb 1000" xfId="334"/>
    <cellStyle name="Beløb 1000 (negative)" xfId="335"/>
    <cellStyle name="Beløb 2" xfId="27321"/>
    <cellStyle name="Beløb 3" xfId="27333"/>
    <cellStyle name="Beløb 4" xfId="27329"/>
    <cellStyle name="Beløb 5" xfId="27331"/>
    <cellStyle name="Bemærk!" xfId="16" builtinId="10" customBuiltin="1"/>
    <cellStyle name="Bemærk! 10" xfId="992"/>
    <cellStyle name="Bemærk! 10 2" xfId="2660"/>
    <cellStyle name="Bemærk! 10 2 2" xfId="7648"/>
    <cellStyle name="Bemærk! 10 2 2 2" xfId="18455"/>
    <cellStyle name="Bemærk! 10 2 2 3" xfId="29829"/>
    <cellStyle name="Bemærk! 10 2 3" xfId="13470"/>
    <cellStyle name="Bemærk! 10 2 4" xfId="24828"/>
    <cellStyle name="Bemærk! 10 3" xfId="4324"/>
    <cellStyle name="Bemærk! 10 3 2" xfId="9309"/>
    <cellStyle name="Bemærk! 10 3 2 2" xfId="20116"/>
    <cellStyle name="Bemærk! 10 3 2 3" xfId="31490"/>
    <cellStyle name="Bemærk! 10 3 3" xfId="15131"/>
    <cellStyle name="Bemærk! 10 3 4" xfId="26489"/>
    <cellStyle name="Bemærk! 10 4" xfId="5986"/>
    <cellStyle name="Bemærk! 10 4 2" xfId="16794"/>
    <cellStyle name="Bemærk! 10 4 3" xfId="28168"/>
    <cellStyle name="Bemærk! 10 5" xfId="11809"/>
    <cellStyle name="Bemærk! 10 6" xfId="23167"/>
    <cellStyle name="Bemærk! 11" xfId="1827"/>
    <cellStyle name="Bemærk! 11 2" xfId="6818"/>
    <cellStyle name="Bemærk! 11 2 2" xfId="17626"/>
    <cellStyle name="Bemærk! 11 2 3" xfId="29000"/>
    <cellStyle name="Bemærk! 11 3" xfId="12641"/>
    <cellStyle name="Bemærk! 11 4" xfId="23999"/>
    <cellStyle name="Bemærk! 12" xfId="3495"/>
    <cellStyle name="Bemærk! 12 2" xfId="8480"/>
    <cellStyle name="Bemærk! 12 2 2" xfId="19287"/>
    <cellStyle name="Bemærk! 12 2 3" xfId="30661"/>
    <cellStyle name="Bemærk! 12 3" xfId="14302"/>
    <cellStyle name="Bemærk! 12 4" xfId="25660"/>
    <cellStyle name="Bemærk! 13" xfId="5156"/>
    <cellStyle name="Bemærk! 13 2" xfId="15965"/>
    <cellStyle name="Bemærk! 13 3" xfId="27339"/>
    <cellStyle name="Bemærk! 14" xfId="10141"/>
    <cellStyle name="Bemærk! 14 2" xfId="20948"/>
    <cellStyle name="Bemærk! 14 3" xfId="32322"/>
    <cellStyle name="Bemærk! 15" xfId="10975"/>
    <cellStyle name="Bemærk! 16" xfId="21782"/>
    <cellStyle name="Bemærk! 17" xfId="22335"/>
    <cellStyle name="Bemærk! 18" xfId="33155"/>
    <cellStyle name="Bemærk! 18 2" xfId="34076"/>
    <cellStyle name="Bemærk! 19" xfId="34036"/>
    <cellStyle name="Bemærk! 2" xfId="60"/>
    <cellStyle name="Bemærk! 2 10" xfId="1846"/>
    <cellStyle name="Bemærk! 2 10 2" xfId="6837"/>
    <cellStyle name="Bemærk! 2 10 2 2" xfId="17645"/>
    <cellStyle name="Bemærk! 2 10 2 3" xfId="29019"/>
    <cellStyle name="Bemærk! 2 10 3" xfId="12660"/>
    <cellStyle name="Bemærk! 2 10 4" xfId="24018"/>
    <cellStyle name="Bemærk! 2 11" xfId="3514"/>
    <cellStyle name="Bemærk! 2 11 2" xfId="8499"/>
    <cellStyle name="Bemærk! 2 11 2 2" xfId="19306"/>
    <cellStyle name="Bemærk! 2 11 2 3" xfId="30680"/>
    <cellStyle name="Bemærk! 2 11 3" xfId="14321"/>
    <cellStyle name="Bemærk! 2 11 4" xfId="25679"/>
    <cellStyle name="Bemærk! 2 12" xfId="5175"/>
    <cellStyle name="Bemærk! 2 12 2" xfId="15984"/>
    <cellStyle name="Bemærk! 2 12 3" xfId="27358"/>
    <cellStyle name="Bemærk! 2 13" xfId="10160"/>
    <cellStyle name="Bemærk! 2 13 2" xfId="20967"/>
    <cellStyle name="Bemærk! 2 13 3" xfId="32341"/>
    <cellStyle name="Bemærk! 2 14" xfId="10994"/>
    <cellStyle name="Bemærk! 2 15" xfId="21801"/>
    <cellStyle name="Bemærk! 2 16" xfId="22354"/>
    <cellStyle name="Bemærk! 2 17" xfId="33174"/>
    <cellStyle name="Bemærk! 2 18" xfId="33442"/>
    <cellStyle name="Bemærk! 2 19" xfId="33713"/>
    <cellStyle name="Bemærk! 2 2" xfId="82"/>
    <cellStyle name="Bemærk! 2 2 10" xfId="3533"/>
    <cellStyle name="Bemærk! 2 2 10 2" xfId="8518"/>
    <cellStyle name="Bemærk! 2 2 10 2 2" xfId="19325"/>
    <cellStyle name="Bemærk! 2 2 10 2 3" xfId="30699"/>
    <cellStyle name="Bemærk! 2 2 10 3" xfId="14340"/>
    <cellStyle name="Bemærk! 2 2 10 4" xfId="25698"/>
    <cellStyle name="Bemærk! 2 2 11" xfId="5194"/>
    <cellStyle name="Bemærk! 2 2 11 2" xfId="16003"/>
    <cellStyle name="Bemærk! 2 2 11 3" xfId="27377"/>
    <cellStyle name="Bemærk! 2 2 12" xfId="10178"/>
    <cellStyle name="Bemærk! 2 2 12 2" xfId="20985"/>
    <cellStyle name="Bemærk! 2 2 12 3" xfId="32359"/>
    <cellStyle name="Bemærk! 2 2 13" xfId="11012"/>
    <cellStyle name="Bemærk! 2 2 14" xfId="21819"/>
    <cellStyle name="Bemærk! 2 2 15" xfId="22372"/>
    <cellStyle name="Bemærk! 2 2 16" xfId="33192"/>
    <cellStyle name="Bemærk! 2 2 17" xfId="33461"/>
    <cellStyle name="Bemærk! 2 2 18" xfId="33732"/>
    <cellStyle name="Bemærk! 2 2 2" xfId="150"/>
    <cellStyle name="Bemærk! 2 2 2 10" xfId="21873"/>
    <cellStyle name="Bemærk! 2 2 2 11" xfId="22426"/>
    <cellStyle name="Bemærk! 2 2 2 12" xfId="33246"/>
    <cellStyle name="Bemærk! 2 2 2 13" xfId="33521"/>
    <cellStyle name="Bemærk! 2 2 2 14" xfId="33792"/>
    <cellStyle name="Bemærk! 2 2 2 2" xfId="525"/>
    <cellStyle name="Bemærk! 2 2 2 2 2" xfId="1362"/>
    <cellStyle name="Bemærk! 2 2 2 2 2 2" xfId="3030"/>
    <cellStyle name="Bemærk! 2 2 2 2 2 2 2" xfId="8018"/>
    <cellStyle name="Bemærk! 2 2 2 2 2 2 2 2" xfId="18825"/>
    <cellStyle name="Bemærk! 2 2 2 2 2 2 2 3" xfId="30199"/>
    <cellStyle name="Bemærk! 2 2 2 2 2 2 3" xfId="13840"/>
    <cellStyle name="Bemærk! 2 2 2 2 2 2 4" xfId="25198"/>
    <cellStyle name="Bemærk! 2 2 2 2 2 3" xfId="4694"/>
    <cellStyle name="Bemærk! 2 2 2 2 2 3 2" xfId="9679"/>
    <cellStyle name="Bemærk! 2 2 2 2 2 3 2 2" xfId="20486"/>
    <cellStyle name="Bemærk! 2 2 2 2 2 3 2 3" xfId="31860"/>
    <cellStyle name="Bemærk! 2 2 2 2 2 3 3" xfId="15501"/>
    <cellStyle name="Bemærk! 2 2 2 2 2 3 4" xfId="26859"/>
    <cellStyle name="Bemærk! 2 2 2 2 2 4" xfId="6356"/>
    <cellStyle name="Bemærk! 2 2 2 2 2 4 2" xfId="17164"/>
    <cellStyle name="Bemærk! 2 2 2 2 2 4 3" xfId="28538"/>
    <cellStyle name="Bemærk! 2 2 2 2 2 5" xfId="12179"/>
    <cellStyle name="Bemærk! 2 2 2 2 2 6" xfId="23537"/>
    <cellStyle name="Bemærk! 2 2 2 2 3" xfId="2199"/>
    <cellStyle name="Bemærk! 2 2 2 2 3 2" xfId="7187"/>
    <cellStyle name="Bemærk! 2 2 2 2 3 2 2" xfId="17994"/>
    <cellStyle name="Bemærk! 2 2 2 2 3 2 3" xfId="29368"/>
    <cellStyle name="Bemærk! 2 2 2 2 3 3" xfId="13009"/>
    <cellStyle name="Bemærk! 2 2 2 2 3 4" xfId="24367"/>
    <cellStyle name="Bemærk! 2 2 2 2 4" xfId="3863"/>
    <cellStyle name="Bemærk! 2 2 2 2 4 2" xfId="8848"/>
    <cellStyle name="Bemærk! 2 2 2 2 4 2 2" xfId="19655"/>
    <cellStyle name="Bemærk! 2 2 2 2 4 2 3" xfId="31029"/>
    <cellStyle name="Bemærk! 2 2 2 2 4 3" xfId="14670"/>
    <cellStyle name="Bemærk! 2 2 2 2 4 4" xfId="26028"/>
    <cellStyle name="Bemærk! 2 2 2 2 5" xfId="5525"/>
    <cellStyle name="Bemærk! 2 2 2 2 5 2" xfId="16333"/>
    <cellStyle name="Bemærk! 2 2 2 2 5 3" xfId="27707"/>
    <cellStyle name="Bemærk! 2 2 2 2 6" xfId="10512"/>
    <cellStyle name="Bemærk! 2 2 2 2 6 2" xfId="21319"/>
    <cellStyle name="Bemærk! 2 2 2 2 6 3" xfId="32693"/>
    <cellStyle name="Bemærk! 2 2 2 2 7" xfId="11346"/>
    <cellStyle name="Bemærk! 2 2 2 2 8" xfId="22152"/>
    <cellStyle name="Bemærk! 2 2 2 2 9" xfId="22706"/>
    <cellStyle name="Bemærk! 2 2 2 3" xfId="802"/>
    <cellStyle name="Bemærk! 2 2 2 3 2" xfId="1636"/>
    <cellStyle name="Bemærk! 2 2 2 3 2 2" xfId="3304"/>
    <cellStyle name="Bemærk! 2 2 2 3 2 2 2" xfId="8292"/>
    <cellStyle name="Bemærk! 2 2 2 3 2 2 2 2" xfId="19099"/>
    <cellStyle name="Bemærk! 2 2 2 3 2 2 2 3" xfId="30473"/>
    <cellStyle name="Bemærk! 2 2 2 3 2 2 3" xfId="14114"/>
    <cellStyle name="Bemærk! 2 2 2 3 2 2 4" xfId="25472"/>
    <cellStyle name="Bemærk! 2 2 2 3 2 3" xfId="4968"/>
    <cellStyle name="Bemærk! 2 2 2 3 2 3 2" xfId="9953"/>
    <cellStyle name="Bemærk! 2 2 2 3 2 3 2 2" xfId="20760"/>
    <cellStyle name="Bemærk! 2 2 2 3 2 3 2 3" xfId="32134"/>
    <cellStyle name="Bemærk! 2 2 2 3 2 3 3" xfId="15775"/>
    <cellStyle name="Bemærk! 2 2 2 3 2 3 4" xfId="27133"/>
    <cellStyle name="Bemærk! 2 2 2 3 2 4" xfId="6630"/>
    <cellStyle name="Bemærk! 2 2 2 3 2 4 2" xfId="17438"/>
    <cellStyle name="Bemærk! 2 2 2 3 2 4 3" xfId="28812"/>
    <cellStyle name="Bemærk! 2 2 2 3 2 5" xfId="12453"/>
    <cellStyle name="Bemærk! 2 2 2 3 2 6" xfId="23811"/>
    <cellStyle name="Bemærk! 2 2 2 3 3" xfId="2473"/>
    <cellStyle name="Bemærk! 2 2 2 3 3 2" xfId="7461"/>
    <cellStyle name="Bemærk! 2 2 2 3 3 2 2" xfId="18268"/>
    <cellStyle name="Bemærk! 2 2 2 3 3 2 3" xfId="29642"/>
    <cellStyle name="Bemærk! 2 2 2 3 3 3" xfId="13283"/>
    <cellStyle name="Bemærk! 2 2 2 3 3 4" xfId="24641"/>
    <cellStyle name="Bemærk! 2 2 2 3 4" xfId="4137"/>
    <cellStyle name="Bemærk! 2 2 2 3 4 2" xfId="9122"/>
    <cellStyle name="Bemærk! 2 2 2 3 4 2 2" xfId="19929"/>
    <cellStyle name="Bemærk! 2 2 2 3 4 2 3" xfId="31303"/>
    <cellStyle name="Bemærk! 2 2 2 3 4 3" xfId="14944"/>
    <cellStyle name="Bemærk! 2 2 2 3 4 4" xfId="26302"/>
    <cellStyle name="Bemærk! 2 2 2 3 5" xfId="5799"/>
    <cellStyle name="Bemærk! 2 2 2 3 5 2" xfId="16607"/>
    <cellStyle name="Bemærk! 2 2 2 3 5 3" xfId="27981"/>
    <cellStyle name="Bemærk! 2 2 2 3 6" xfId="10786"/>
    <cellStyle name="Bemærk! 2 2 2 3 6 2" xfId="21593"/>
    <cellStyle name="Bemærk! 2 2 2 3 6 3" xfId="32967"/>
    <cellStyle name="Bemærk! 2 2 2 3 7" xfId="11621"/>
    <cellStyle name="Bemærk! 2 2 2 3 8" xfId="22980"/>
    <cellStyle name="Bemærk! 2 2 2 4" xfId="1083"/>
    <cellStyle name="Bemærk! 2 2 2 4 2" xfId="2751"/>
    <cellStyle name="Bemærk! 2 2 2 4 2 2" xfId="7739"/>
    <cellStyle name="Bemærk! 2 2 2 4 2 2 2" xfId="18546"/>
    <cellStyle name="Bemærk! 2 2 2 4 2 2 3" xfId="29920"/>
    <cellStyle name="Bemærk! 2 2 2 4 2 3" xfId="13561"/>
    <cellStyle name="Bemærk! 2 2 2 4 2 4" xfId="24919"/>
    <cellStyle name="Bemærk! 2 2 2 4 3" xfId="4415"/>
    <cellStyle name="Bemærk! 2 2 2 4 3 2" xfId="9400"/>
    <cellStyle name="Bemærk! 2 2 2 4 3 2 2" xfId="20207"/>
    <cellStyle name="Bemærk! 2 2 2 4 3 2 3" xfId="31581"/>
    <cellStyle name="Bemærk! 2 2 2 4 3 3" xfId="15222"/>
    <cellStyle name="Bemærk! 2 2 2 4 3 4" xfId="26580"/>
    <cellStyle name="Bemærk! 2 2 2 4 4" xfId="6077"/>
    <cellStyle name="Bemærk! 2 2 2 4 4 2" xfId="16885"/>
    <cellStyle name="Bemærk! 2 2 2 4 4 3" xfId="28259"/>
    <cellStyle name="Bemærk! 2 2 2 4 5" xfId="11900"/>
    <cellStyle name="Bemærk! 2 2 2 4 6" xfId="23258"/>
    <cellStyle name="Bemærk! 2 2 2 5" xfId="1921"/>
    <cellStyle name="Bemærk! 2 2 2 5 2" xfId="6909"/>
    <cellStyle name="Bemærk! 2 2 2 5 2 2" xfId="17717"/>
    <cellStyle name="Bemærk! 2 2 2 5 2 3" xfId="29091"/>
    <cellStyle name="Bemærk! 2 2 2 5 3" xfId="12732"/>
    <cellStyle name="Bemærk! 2 2 2 5 4" xfId="24090"/>
    <cellStyle name="Bemærk! 2 2 2 6" xfId="3586"/>
    <cellStyle name="Bemærk! 2 2 2 6 2" xfId="8571"/>
    <cellStyle name="Bemærk! 2 2 2 6 2 2" xfId="19378"/>
    <cellStyle name="Bemærk! 2 2 2 6 2 3" xfId="30752"/>
    <cellStyle name="Bemærk! 2 2 2 6 3" xfId="14393"/>
    <cellStyle name="Bemærk! 2 2 2 6 4" xfId="25751"/>
    <cellStyle name="Bemærk! 2 2 2 7" xfId="5247"/>
    <cellStyle name="Bemærk! 2 2 2 7 2" xfId="16056"/>
    <cellStyle name="Bemærk! 2 2 2 7 3" xfId="27430"/>
    <cellStyle name="Bemærk! 2 2 2 8" xfId="10232"/>
    <cellStyle name="Bemærk! 2 2 2 8 2" xfId="21039"/>
    <cellStyle name="Bemærk! 2 2 2 8 3" xfId="32413"/>
    <cellStyle name="Bemærk! 2 2 2 9" xfId="11066"/>
    <cellStyle name="Bemærk! 2 2 3" xfId="205"/>
    <cellStyle name="Bemærk! 2 2 3 10" xfId="21927"/>
    <cellStyle name="Bemærk! 2 2 3 11" xfId="22480"/>
    <cellStyle name="Bemærk! 2 2 3 12" xfId="33300"/>
    <cellStyle name="Bemærk! 2 2 3 13" xfId="33575"/>
    <cellStyle name="Bemærk! 2 2 3 14" xfId="33846"/>
    <cellStyle name="Bemærk! 2 2 3 2" xfId="579"/>
    <cellStyle name="Bemærk! 2 2 3 2 2" xfId="1416"/>
    <cellStyle name="Bemærk! 2 2 3 2 2 2" xfId="3084"/>
    <cellStyle name="Bemærk! 2 2 3 2 2 2 2" xfId="8072"/>
    <cellStyle name="Bemærk! 2 2 3 2 2 2 2 2" xfId="18879"/>
    <cellStyle name="Bemærk! 2 2 3 2 2 2 2 3" xfId="30253"/>
    <cellStyle name="Bemærk! 2 2 3 2 2 2 3" xfId="13894"/>
    <cellStyle name="Bemærk! 2 2 3 2 2 2 4" xfId="25252"/>
    <cellStyle name="Bemærk! 2 2 3 2 2 3" xfId="4748"/>
    <cellStyle name="Bemærk! 2 2 3 2 2 3 2" xfId="9733"/>
    <cellStyle name="Bemærk! 2 2 3 2 2 3 2 2" xfId="20540"/>
    <cellStyle name="Bemærk! 2 2 3 2 2 3 2 3" xfId="31914"/>
    <cellStyle name="Bemærk! 2 2 3 2 2 3 3" xfId="15555"/>
    <cellStyle name="Bemærk! 2 2 3 2 2 3 4" xfId="26913"/>
    <cellStyle name="Bemærk! 2 2 3 2 2 4" xfId="6410"/>
    <cellStyle name="Bemærk! 2 2 3 2 2 4 2" xfId="17218"/>
    <cellStyle name="Bemærk! 2 2 3 2 2 4 3" xfId="28592"/>
    <cellStyle name="Bemærk! 2 2 3 2 2 5" xfId="12233"/>
    <cellStyle name="Bemærk! 2 2 3 2 2 6" xfId="23591"/>
    <cellStyle name="Bemærk! 2 2 3 2 3" xfId="2253"/>
    <cellStyle name="Bemærk! 2 2 3 2 3 2" xfId="7241"/>
    <cellStyle name="Bemærk! 2 2 3 2 3 2 2" xfId="18048"/>
    <cellStyle name="Bemærk! 2 2 3 2 3 2 3" xfId="29422"/>
    <cellStyle name="Bemærk! 2 2 3 2 3 3" xfId="13063"/>
    <cellStyle name="Bemærk! 2 2 3 2 3 4" xfId="24421"/>
    <cellStyle name="Bemærk! 2 2 3 2 4" xfId="3917"/>
    <cellStyle name="Bemærk! 2 2 3 2 4 2" xfId="8902"/>
    <cellStyle name="Bemærk! 2 2 3 2 4 2 2" xfId="19709"/>
    <cellStyle name="Bemærk! 2 2 3 2 4 2 3" xfId="31083"/>
    <cellStyle name="Bemærk! 2 2 3 2 4 3" xfId="14724"/>
    <cellStyle name="Bemærk! 2 2 3 2 4 4" xfId="26082"/>
    <cellStyle name="Bemærk! 2 2 3 2 5" xfId="5579"/>
    <cellStyle name="Bemærk! 2 2 3 2 5 2" xfId="16387"/>
    <cellStyle name="Bemærk! 2 2 3 2 5 3" xfId="27761"/>
    <cellStyle name="Bemærk! 2 2 3 2 6" xfId="10566"/>
    <cellStyle name="Bemærk! 2 2 3 2 6 2" xfId="21373"/>
    <cellStyle name="Bemærk! 2 2 3 2 6 3" xfId="32747"/>
    <cellStyle name="Bemærk! 2 2 3 2 7" xfId="11400"/>
    <cellStyle name="Bemærk! 2 2 3 2 8" xfId="22206"/>
    <cellStyle name="Bemærk! 2 2 3 2 9" xfId="22760"/>
    <cellStyle name="Bemærk! 2 2 3 3" xfId="856"/>
    <cellStyle name="Bemærk! 2 2 3 3 2" xfId="1690"/>
    <cellStyle name="Bemærk! 2 2 3 3 2 2" xfId="3358"/>
    <cellStyle name="Bemærk! 2 2 3 3 2 2 2" xfId="8346"/>
    <cellStyle name="Bemærk! 2 2 3 3 2 2 2 2" xfId="19153"/>
    <cellStyle name="Bemærk! 2 2 3 3 2 2 2 3" xfId="30527"/>
    <cellStyle name="Bemærk! 2 2 3 3 2 2 3" xfId="14168"/>
    <cellStyle name="Bemærk! 2 2 3 3 2 2 4" xfId="25526"/>
    <cellStyle name="Bemærk! 2 2 3 3 2 3" xfId="5022"/>
    <cellStyle name="Bemærk! 2 2 3 3 2 3 2" xfId="10007"/>
    <cellStyle name="Bemærk! 2 2 3 3 2 3 2 2" xfId="20814"/>
    <cellStyle name="Bemærk! 2 2 3 3 2 3 2 3" xfId="32188"/>
    <cellStyle name="Bemærk! 2 2 3 3 2 3 3" xfId="15829"/>
    <cellStyle name="Bemærk! 2 2 3 3 2 3 4" xfId="27187"/>
    <cellStyle name="Bemærk! 2 2 3 3 2 4" xfId="6684"/>
    <cellStyle name="Bemærk! 2 2 3 3 2 4 2" xfId="17492"/>
    <cellStyle name="Bemærk! 2 2 3 3 2 4 3" xfId="28866"/>
    <cellStyle name="Bemærk! 2 2 3 3 2 5" xfId="12507"/>
    <cellStyle name="Bemærk! 2 2 3 3 2 6" xfId="23865"/>
    <cellStyle name="Bemærk! 2 2 3 3 3" xfId="2527"/>
    <cellStyle name="Bemærk! 2 2 3 3 3 2" xfId="7515"/>
    <cellStyle name="Bemærk! 2 2 3 3 3 2 2" xfId="18322"/>
    <cellStyle name="Bemærk! 2 2 3 3 3 2 3" xfId="29696"/>
    <cellStyle name="Bemærk! 2 2 3 3 3 3" xfId="13337"/>
    <cellStyle name="Bemærk! 2 2 3 3 3 4" xfId="24695"/>
    <cellStyle name="Bemærk! 2 2 3 3 4" xfId="4191"/>
    <cellStyle name="Bemærk! 2 2 3 3 4 2" xfId="9176"/>
    <cellStyle name="Bemærk! 2 2 3 3 4 2 2" xfId="19983"/>
    <cellStyle name="Bemærk! 2 2 3 3 4 2 3" xfId="31357"/>
    <cellStyle name="Bemærk! 2 2 3 3 4 3" xfId="14998"/>
    <cellStyle name="Bemærk! 2 2 3 3 4 4" xfId="26356"/>
    <cellStyle name="Bemærk! 2 2 3 3 5" xfId="5853"/>
    <cellStyle name="Bemærk! 2 2 3 3 5 2" xfId="16661"/>
    <cellStyle name="Bemærk! 2 2 3 3 5 3" xfId="28035"/>
    <cellStyle name="Bemærk! 2 2 3 3 6" xfId="10840"/>
    <cellStyle name="Bemærk! 2 2 3 3 6 2" xfId="21647"/>
    <cellStyle name="Bemærk! 2 2 3 3 6 3" xfId="33021"/>
    <cellStyle name="Bemærk! 2 2 3 3 7" xfId="11675"/>
    <cellStyle name="Bemærk! 2 2 3 3 8" xfId="23034"/>
    <cellStyle name="Bemærk! 2 2 3 4" xfId="1137"/>
    <cellStyle name="Bemærk! 2 2 3 4 2" xfId="2805"/>
    <cellStyle name="Bemærk! 2 2 3 4 2 2" xfId="7793"/>
    <cellStyle name="Bemærk! 2 2 3 4 2 2 2" xfId="18600"/>
    <cellStyle name="Bemærk! 2 2 3 4 2 2 3" xfId="29974"/>
    <cellStyle name="Bemærk! 2 2 3 4 2 3" xfId="13615"/>
    <cellStyle name="Bemærk! 2 2 3 4 2 4" xfId="24973"/>
    <cellStyle name="Bemærk! 2 2 3 4 3" xfId="4469"/>
    <cellStyle name="Bemærk! 2 2 3 4 3 2" xfId="9454"/>
    <cellStyle name="Bemærk! 2 2 3 4 3 2 2" xfId="20261"/>
    <cellStyle name="Bemærk! 2 2 3 4 3 2 3" xfId="31635"/>
    <cellStyle name="Bemærk! 2 2 3 4 3 3" xfId="15276"/>
    <cellStyle name="Bemærk! 2 2 3 4 3 4" xfId="26634"/>
    <cellStyle name="Bemærk! 2 2 3 4 4" xfId="6131"/>
    <cellStyle name="Bemærk! 2 2 3 4 4 2" xfId="16939"/>
    <cellStyle name="Bemærk! 2 2 3 4 4 3" xfId="28313"/>
    <cellStyle name="Bemærk! 2 2 3 4 5" xfId="11954"/>
    <cellStyle name="Bemærk! 2 2 3 4 6" xfId="23312"/>
    <cellStyle name="Bemærk! 2 2 3 5" xfId="1975"/>
    <cellStyle name="Bemærk! 2 2 3 5 2" xfId="6963"/>
    <cellStyle name="Bemærk! 2 2 3 5 2 2" xfId="17771"/>
    <cellStyle name="Bemærk! 2 2 3 5 2 3" xfId="29145"/>
    <cellStyle name="Bemærk! 2 2 3 5 3" xfId="12786"/>
    <cellStyle name="Bemærk! 2 2 3 5 4" xfId="24144"/>
    <cellStyle name="Bemærk! 2 2 3 6" xfId="3640"/>
    <cellStyle name="Bemærk! 2 2 3 6 2" xfId="8625"/>
    <cellStyle name="Bemærk! 2 2 3 6 2 2" xfId="19432"/>
    <cellStyle name="Bemærk! 2 2 3 6 2 3" xfId="30806"/>
    <cellStyle name="Bemærk! 2 2 3 6 3" xfId="14447"/>
    <cellStyle name="Bemærk! 2 2 3 6 4" xfId="25805"/>
    <cellStyle name="Bemærk! 2 2 3 7" xfId="5301"/>
    <cellStyle name="Bemærk! 2 2 3 7 2" xfId="16110"/>
    <cellStyle name="Bemærk! 2 2 3 7 3" xfId="27484"/>
    <cellStyle name="Bemærk! 2 2 3 8" xfId="10286"/>
    <cellStyle name="Bemærk! 2 2 3 8 2" xfId="21093"/>
    <cellStyle name="Bemærk! 2 2 3 8 3" xfId="32467"/>
    <cellStyle name="Bemærk! 2 2 3 9" xfId="11120"/>
    <cellStyle name="Bemærk! 2 2 4" xfId="260"/>
    <cellStyle name="Bemærk! 2 2 4 10" xfId="21982"/>
    <cellStyle name="Bemærk! 2 2 4 11" xfId="22535"/>
    <cellStyle name="Bemærk! 2 2 4 12" xfId="33355"/>
    <cellStyle name="Bemærk! 2 2 4 13" xfId="33630"/>
    <cellStyle name="Bemærk! 2 2 4 14" xfId="33901"/>
    <cellStyle name="Bemærk! 2 2 4 2" xfId="634"/>
    <cellStyle name="Bemærk! 2 2 4 2 2" xfId="1471"/>
    <cellStyle name="Bemærk! 2 2 4 2 2 2" xfId="3139"/>
    <cellStyle name="Bemærk! 2 2 4 2 2 2 2" xfId="8127"/>
    <cellStyle name="Bemærk! 2 2 4 2 2 2 2 2" xfId="18934"/>
    <cellStyle name="Bemærk! 2 2 4 2 2 2 2 3" xfId="30308"/>
    <cellStyle name="Bemærk! 2 2 4 2 2 2 3" xfId="13949"/>
    <cellStyle name="Bemærk! 2 2 4 2 2 2 4" xfId="25307"/>
    <cellStyle name="Bemærk! 2 2 4 2 2 3" xfId="4803"/>
    <cellStyle name="Bemærk! 2 2 4 2 2 3 2" xfId="9788"/>
    <cellStyle name="Bemærk! 2 2 4 2 2 3 2 2" xfId="20595"/>
    <cellStyle name="Bemærk! 2 2 4 2 2 3 2 3" xfId="31969"/>
    <cellStyle name="Bemærk! 2 2 4 2 2 3 3" xfId="15610"/>
    <cellStyle name="Bemærk! 2 2 4 2 2 3 4" xfId="26968"/>
    <cellStyle name="Bemærk! 2 2 4 2 2 4" xfId="6465"/>
    <cellStyle name="Bemærk! 2 2 4 2 2 4 2" xfId="17273"/>
    <cellStyle name="Bemærk! 2 2 4 2 2 4 3" xfId="28647"/>
    <cellStyle name="Bemærk! 2 2 4 2 2 5" xfId="12288"/>
    <cellStyle name="Bemærk! 2 2 4 2 2 6" xfId="23646"/>
    <cellStyle name="Bemærk! 2 2 4 2 3" xfId="2308"/>
    <cellStyle name="Bemærk! 2 2 4 2 3 2" xfId="7296"/>
    <cellStyle name="Bemærk! 2 2 4 2 3 2 2" xfId="18103"/>
    <cellStyle name="Bemærk! 2 2 4 2 3 2 3" xfId="29477"/>
    <cellStyle name="Bemærk! 2 2 4 2 3 3" xfId="13118"/>
    <cellStyle name="Bemærk! 2 2 4 2 3 4" xfId="24476"/>
    <cellStyle name="Bemærk! 2 2 4 2 4" xfId="3972"/>
    <cellStyle name="Bemærk! 2 2 4 2 4 2" xfId="8957"/>
    <cellStyle name="Bemærk! 2 2 4 2 4 2 2" xfId="19764"/>
    <cellStyle name="Bemærk! 2 2 4 2 4 2 3" xfId="31138"/>
    <cellStyle name="Bemærk! 2 2 4 2 4 3" xfId="14779"/>
    <cellStyle name="Bemærk! 2 2 4 2 4 4" xfId="26137"/>
    <cellStyle name="Bemærk! 2 2 4 2 5" xfId="5634"/>
    <cellStyle name="Bemærk! 2 2 4 2 5 2" xfId="16442"/>
    <cellStyle name="Bemærk! 2 2 4 2 5 3" xfId="27816"/>
    <cellStyle name="Bemærk! 2 2 4 2 6" xfId="10621"/>
    <cellStyle name="Bemærk! 2 2 4 2 6 2" xfId="21428"/>
    <cellStyle name="Bemærk! 2 2 4 2 6 3" xfId="32802"/>
    <cellStyle name="Bemærk! 2 2 4 2 7" xfId="11455"/>
    <cellStyle name="Bemærk! 2 2 4 2 8" xfId="22261"/>
    <cellStyle name="Bemærk! 2 2 4 2 9" xfId="22815"/>
    <cellStyle name="Bemærk! 2 2 4 3" xfId="911"/>
    <cellStyle name="Bemærk! 2 2 4 3 2" xfId="1745"/>
    <cellStyle name="Bemærk! 2 2 4 3 2 2" xfId="3413"/>
    <cellStyle name="Bemærk! 2 2 4 3 2 2 2" xfId="8401"/>
    <cellStyle name="Bemærk! 2 2 4 3 2 2 2 2" xfId="19208"/>
    <cellStyle name="Bemærk! 2 2 4 3 2 2 2 3" xfId="30582"/>
    <cellStyle name="Bemærk! 2 2 4 3 2 2 3" xfId="14223"/>
    <cellStyle name="Bemærk! 2 2 4 3 2 2 4" xfId="25581"/>
    <cellStyle name="Bemærk! 2 2 4 3 2 3" xfId="5077"/>
    <cellStyle name="Bemærk! 2 2 4 3 2 3 2" xfId="10062"/>
    <cellStyle name="Bemærk! 2 2 4 3 2 3 2 2" xfId="20869"/>
    <cellStyle name="Bemærk! 2 2 4 3 2 3 2 3" xfId="32243"/>
    <cellStyle name="Bemærk! 2 2 4 3 2 3 3" xfId="15884"/>
    <cellStyle name="Bemærk! 2 2 4 3 2 3 4" xfId="27242"/>
    <cellStyle name="Bemærk! 2 2 4 3 2 4" xfId="6739"/>
    <cellStyle name="Bemærk! 2 2 4 3 2 4 2" xfId="17547"/>
    <cellStyle name="Bemærk! 2 2 4 3 2 4 3" xfId="28921"/>
    <cellStyle name="Bemærk! 2 2 4 3 2 5" xfId="12562"/>
    <cellStyle name="Bemærk! 2 2 4 3 2 6" xfId="23920"/>
    <cellStyle name="Bemærk! 2 2 4 3 3" xfId="2582"/>
    <cellStyle name="Bemærk! 2 2 4 3 3 2" xfId="7570"/>
    <cellStyle name="Bemærk! 2 2 4 3 3 2 2" xfId="18377"/>
    <cellStyle name="Bemærk! 2 2 4 3 3 2 3" xfId="29751"/>
    <cellStyle name="Bemærk! 2 2 4 3 3 3" xfId="13392"/>
    <cellStyle name="Bemærk! 2 2 4 3 3 4" xfId="24750"/>
    <cellStyle name="Bemærk! 2 2 4 3 4" xfId="4246"/>
    <cellStyle name="Bemærk! 2 2 4 3 4 2" xfId="9231"/>
    <cellStyle name="Bemærk! 2 2 4 3 4 2 2" xfId="20038"/>
    <cellStyle name="Bemærk! 2 2 4 3 4 2 3" xfId="31412"/>
    <cellStyle name="Bemærk! 2 2 4 3 4 3" xfId="15053"/>
    <cellStyle name="Bemærk! 2 2 4 3 4 4" xfId="26411"/>
    <cellStyle name="Bemærk! 2 2 4 3 5" xfId="5908"/>
    <cellStyle name="Bemærk! 2 2 4 3 5 2" xfId="16716"/>
    <cellStyle name="Bemærk! 2 2 4 3 5 3" xfId="28090"/>
    <cellStyle name="Bemærk! 2 2 4 3 6" xfId="10895"/>
    <cellStyle name="Bemærk! 2 2 4 3 6 2" xfId="21702"/>
    <cellStyle name="Bemærk! 2 2 4 3 6 3" xfId="33076"/>
    <cellStyle name="Bemærk! 2 2 4 3 7" xfId="11730"/>
    <cellStyle name="Bemærk! 2 2 4 3 8" xfId="23089"/>
    <cellStyle name="Bemærk! 2 2 4 4" xfId="1192"/>
    <cellStyle name="Bemærk! 2 2 4 4 2" xfId="2860"/>
    <cellStyle name="Bemærk! 2 2 4 4 2 2" xfId="7848"/>
    <cellStyle name="Bemærk! 2 2 4 4 2 2 2" xfId="18655"/>
    <cellStyle name="Bemærk! 2 2 4 4 2 2 3" xfId="30029"/>
    <cellStyle name="Bemærk! 2 2 4 4 2 3" xfId="13670"/>
    <cellStyle name="Bemærk! 2 2 4 4 2 4" xfId="25028"/>
    <cellStyle name="Bemærk! 2 2 4 4 3" xfId="4524"/>
    <cellStyle name="Bemærk! 2 2 4 4 3 2" xfId="9509"/>
    <cellStyle name="Bemærk! 2 2 4 4 3 2 2" xfId="20316"/>
    <cellStyle name="Bemærk! 2 2 4 4 3 2 3" xfId="31690"/>
    <cellStyle name="Bemærk! 2 2 4 4 3 3" xfId="15331"/>
    <cellStyle name="Bemærk! 2 2 4 4 3 4" xfId="26689"/>
    <cellStyle name="Bemærk! 2 2 4 4 4" xfId="6186"/>
    <cellStyle name="Bemærk! 2 2 4 4 4 2" xfId="16994"/>
    <cellStyle name="Bemærk! 2 2 4 4 4 3" xfId="28368"/>
    <cellStyle name="Bemærk! 2 2 4 4 5" xfId="12009"/>
    <cellStyle name="Bemærk! 2 2 4 4 6" xfId="23367"/>
    <cellStyle name="Bemærk! 2 2 4 5" xfId="2030"/>
    <cellStyle name="Bemærk! 2 2 4 5 2" xfId="7018"/>
    <cellStyle name="Bemærk! 2 2 4 5 2 2" xfId="17826"/>
    <cellStyle name="Bemærk! 2 2 4 5 2 3" xfId="29200"/>
    <cellStyle name="Bemærk! 2 2 4 5 3" xfId="12841"/>
    <cellStyle name="Bemærk! 2 2 4 5 4" xfId="24199"/>
    <cellStyle name="Bemærk! 2 2 4 6" xfId="3695"/>
    <cellStyle name="Bemærk! 2 2 4 6 2" xfId="8680"/>
    <cellStyle name="Bemærk! 2 2 4 6 2 2" xfId="19487"/>
    <cellStyle name="Bemærk! 2 2 4 6 2 3" xfId="30861"/>
    <cellStyle name="Bemærk! 2 2 4 6 3" xfId="14502"/>
    <cellStyle name="Bemærk! 2 2 4 6 4" xfId="25860"/>
    <cellStyle name="Bemærk! 2 2 4 7" xfId="5356"/>
    <cellStyle name="Bemærk! 2 2 4 7 2" xfId="16165"/>
    <cellStyle name="Bemærk! 2 2 4 7 3" xfId="27539"/>
    <cellStyle name="Bemærk! 2 2 4 8" xfId="10341"/>
    <cellStyle name="Bemærk! 2 2 4 8 2" xfId="21148"/>
    <cellStyle name="Bemærk! 2 2 4 8 3" xfId="32522"/>
    <cellStyle name="Bemærk! 2 2 4 9" xfId="11175"/>
    <cellStyle name="Bemærk! 2 2 5" xfId="316"/>
    <cellStyle name="Bemærk! 2 2 5 10" xfId="22038"/>
    <cellStyle name="Bemærk! 2 2 5 11" xfId="22591"/>
    <cellStyle name="Bemærk! 2 2 5 12" xfId="33411"/>
    <cellStyle name="Bemærk! 2 2 5 13" xfId="33686"/>
    <cellStyle name="Bemærk! 2 2 5 14" xfId="33957"/>
    <cellStyle name="Bemærk! 2 2 5 2" xfId="690"/>
    <cellStyle name="Bemærk! 2 2 5 2 2" xfId="1527"/>
    <cellStyle name="Bemærk! 2 2 5 2 2 2" xfId="3195"/>
    <cellStyle name="Bemærk! 2 2 5 2 2 2 2" xfId="8183"/>
    <cellStyle name="Bemærk! 2 2 5 2 2 2 2 2" xfId="18990"/>
    <cellStyle name="Bemærk! 2 2 5 2 2 2 2 3" xfId="30364"/>
    <cellStyle name="Bemærk! 2 2 5 2 2 2 3" xfId="14005"/>
    <cellStyle name="Bemærk! 2 2 5 2 2 2 4" xfId="25363"/>
    <cellStyle name="Bemærk! 2 2 5 2 2 3" xfId="4859"/>
    <cellStyle name="Bemærk! 2 2 5 2 2 3 2" xfId="9844"/>
    <cellStyle name="Bemærk! 2 2 5 2 2 3 2 2" xfId="20651"/>
    <cellStyle name="Bemærk! 2 2 5 2 2 3 2 3" xfId="32025"/>
    <cellStyle name="Bemærk! 2 2 5 2 2 3 3" xfId="15666"/>
    <cellStyle name="Bemærk! 2 2 5 2 2 3 4" xfId="27024"/>
    <cellStyle name="Bemærk! 2 2 5 2 2 4" xfId="6521"/>
    <cellStyle name="Bemærk! 2 2 5 2 2 4 2" xfId="17329"/>
    <cellStyle name="Bemærk! 2 2 5 2 2 4 3" xfId="28703"/>
    <cellStyle name="Bemærk! 2 2 5 2 2 5" xfId="12344"/>
    <cellStyle name="Bemærk! 2 2 5 2 2 6" xfId="23702"/>
    <cellStyle name="Bemærk! 2 2 5 2 3" xfId="2364"/>
    <cellStyle name="Bemærk! 2 2 5 2 3 2" xfId="7352"/>
    <cellStyle name="Bemærk! 2 2 5 2 3 2 2" xfId="18159"/>
    <cellStyle name="Bemærk! 2 2 5 2 3 2 3" xfId="29533"/>
    <cellStyle name="Bemærk! 2 2 5 2 3 3" xfId="13174"/>
    <cellStyle name="Bemærk! 2 2 5 2 3 4" xfId="24532"/>
    <cellStyle name="Bemærk! 2 2 5 2 4" xfId="4028"/>
    <cellStyle name="Bemærk! 2 2 5 2 4 2" xfId="9013"/>
    <cellStyle name="Bemærk! 2 2 5 2 4 2 2" xfId="19820"/>
    <cellStyle name="Bemærk! 2 2 5 2 4 2 3" xfId="31194"/>
    <cellStyle name="Bemærk! 2 2 5 2 4 3" xfId="14835"/>
    <cellStyle name="Bemærk! 2 2 5 2 4 4" xfId="26193"/>
    <cellStyle name="Bemærk! 2 2 5 2 5" xfId="5690"/>
    <cellStyle name="Bemærk! 2 2 5 2 5 2" xfId="16498"/>
    <cellStyle name="Bemærk! 2 2 5 2 5 3" xfId="27872"/>
    <cellStyle name="Bemærk! 2 2 5 2 6" xfId="10677"/>
    <cellStyle name="Bemærk! 2 2 5 2 6 2" xfId="21484"/>
    <cellStyle name="Bemærk! 2 2 5 2 6 3" xfId="32858"/>
    <cellStyle name="Bemærk! 2 2 5 2 7" xfId="11511"/>
    <cellStyle name="Bemærk! 2 2 5 2 8" xfId="22317"/>
    <cellStyle name="Bemærk! 2 2 5 2 9" xfId="22871"/>
    <cellStyle name="Bemærk! 2 2 5 3" xfId="967"/>
    <cellStyle name="Bemærk! 2 2 5 3 2" xfId="1801"/>
    <cellStyle name="Bemærk! 2 2 5 3 2 2" xfId="3469"/>
    <cellStyle name="Bemærk! 2 2 5 3 2 2 2" xfId="8457"/>
    <cellStyle name="Bemærk! 2 2 5 3 2 2 2 2" xfId="19264"/>
    <cellStyle name="Bemærk! 2 2 5 3 2 2 2 3" xfId="30638"/>
    <cellStyle name="Bemærk! 2 2 5 3 2 2 3" xfId="14279"/>
    <cellStyle name="Bemærk! 2 2 5 3 2 2 4" xfId="25637"/>
    <cellStyle name="Bemærk! 2 2 5 3 2 3" xfId="5133"/>
    <cellStyle name="Bemærk! 2 2 5 3 2 3 2" xfId="10118"/>
    <cellStyle name="Bemærk! 2 2 5 3 2 3 2 2" xfId="20925"/>
    <cellStyle name="Bemærk! 2 2 5 3 2 3 2 3" xfId="32299"/>
    <cellStyle name="Bemærk! 2 2 5 3 2 3 3" xfId="15940"/>
    <cellStyle name="Bemærk! 2 2 5 3 2 3 4" xfId="27298"/>
    <cellStyle name="Bemærk! 2 2 5 3 2 4" xfId="6795"/>
    <cellStyle name="Bemærk! 2 2 5 3 2 4 2" xfId="17603"/>
    <cellStyle name="Bemærk! 2 2 5 3 2 4 3" xfId="28977"/>
    <cellStyle name="Bemærk! 2 2 5 3 2 5" xfId="12618"/>
    <cellStyle name="Bemærk! 2 2 5 3 2 6" xfId="23976"/>
    <cellStyle name="Bemærk! 2 2 5 3 3" xfId="2638"/>
    <cellStyle name="Bemærk! 2 2 5 3 3 2" xfId="7626"/>
    <cellStyle name="Bemærk! 2 2 5 3 3 2 2" xfId="18433"/>
    <cellStyle name="Bemærk! 2 2 5 3 3 2 3" xfId="29807"/>
    <cellStyle name="Bemærk! 2 2 5 3 3 3" xfId="13448"/>
    <cellStyle name="Bemærk! 2 2 5 3 3 4" xfId="24806"/>
    <cellStyle name="Bemærk! 2 2 5 3 4" xfId="4302"/>
    <cellStyle name="Bemærk! 2 2 5 3 4 2" xfId="9287"/>
    <cellStyle name="Bemærk! 2 2 5 3 4 2 2" xfId="20094"/>
    <cellStyle name="Bemærk! 2 2 5 3 4 2 3" xfId="31468"/>
    <cellStyle name="Bemærk! 2 2 5 3 4 3" xfId="15109"/>
    <cellStyle name="Bemærk! 2 2 5 3 4 4" xfId="26467"/>
    <cellStyle name="Bemærk! 2 2 5 3 5" xfId="5964"/>
    <cellStyle name="Bemærk! 2 2 5 3 5 2" xfId="16772"/>
    <cellStyle name="Bemærk! 2 2 5 3 5 3" xfId="28146"/>
    <cellStyle name="Bemærk! 2 2 5 3 6" xfId="10951"/>
    <cellStyle name="Bemærk! 2 2 5 3 6 2" xfId="21758"/>
    <cellStyle name="Bemærk! 2 2 5 3 6 3" xfId="33132"/>
    <cellStyle name="Bemærk! 2 2 5 3 7" xfId="11786"/>
    <cellStyle name="Bemærk! 2 2 5 3 8" xfId="23145"/>
    <cellStyle name="Bemærk! 2 2 5 4" xfId="1248"/>
    <cellStyle name="Bemærk! 2 2 5 4 2" xfId="2916"/>
    <cellStyle name="Bemærk! 2 2 5 4 2 2" xfId="7904"/>
    <cellStyle name="Bemærk! 2 2 5 4 2 2 2" xfId="18711"/>
    <cellStyle name="Bemærk! 2 2 5 4 2 2 3" xfId="30085"/>
    <cellStyle name="Bemærk! 2 2 5 4 2 3" xfId="13726"/>
    <cellStyle name="Bemærk! 2 2 5 4 2 4" xfId="25084"/>
    <cellStyle name="Bemærk! 2 2 5 4 3" xfId="4580"/>
    <cellStyle name="Bemærk! 2 2 5 4 3 2" xfId="9565"/>
    <cellStyle name="Bemærk! 2 2 5 4 3 2 2" xfId="20372"/>
    <cellStyle name="Bemærk! 2 2 5 4 3 2 3" xfId="31746"/>
    <cellStyle name="Bemærk! 2 2 5 4 3 3" xfId="15387"/>
    <cellStyle name="Bemærk! 2 2 5 4 3 4" xfId="26745"/>
    <cellStyle name="Bemærk! 2 2 5 4 4" xfId="6242"/>
    <cellStyle name="Bemærk! 2 2 5 4 4 2" xfId="17050"/>
    <cellStyle name="Bemærk! 2 2 5 4 4 3" xfId="28424"/>
    <cellStyle name="Bemærk! 2 2 5 4 5" xfId="12065"/>
    <cellStyle name="Bemærk! 2 2 5 4 6" xfId="23423"/>
    <cellStyle name="Bemærk! 2 2 5 5" xfId="2086"/>
    <cellStyle name="Bemærk! 2 2 5 5 2" xfId="7074"/>
    <cellStyle name="Bemærk! 2 2 5 5 2 2" xfId="17882"/>
    <cellStyle name="Bemærk! 2 2 5 5 2 3" xfId="29256"/>
    <cellStyle name="Bemærk! 2 2 5 5 3" xfId="12897"/>
    <cellStyle name="Bemærk! 2 2 5 5 4" xfId="24255"/>
    <cellStyle name="Bemærk! 2 2 5 6" xfId="3751"/>
    <cellStyle name="Bemærk! 2 2 5 6 2" xfId="8736"/>
    <cellStyle name="Bemærk! 2 2 5 6 2 2" xfId="19543"/>
    <cellStyle name="Bemærk! 2 2 5 6 2 3" xfId="30917"/>
    <cellStyle name="Bemærk! 2 2 5 6 3" xfId="14558"/>
    <cellStyle name="Bemærk! 2 2 5 6 4" xfId="25916"/>
    <cellStyle name="Bemærk! 2 2 5 7" xfId="5412"/>
    <cellStyle name="Bemærk! 2 2 5 7 2" xfId="16221"/>
    <cellStyle name="Bemærk! 2 2 5 7 3" xfId="27595"/>
    <cellStyle name="Bemærk! 2 2 5 8" xfId="10397"/>
    <cellStyle name="Bemærk! 2 2 5 8 2" xfId="21204"/>
    <cellStyle name="Bemærk! 2 2 5 8 3" xfId="32578"/>
    <cellStyle name="Bemærk! 2 2 5 9" xfId="11231"/>
    <cellStyle name="Bemærk! 2 2 6" xfId="471"/>
    <cellStyle name="Bemærk! 2 2 6 2" xfId="1308"/>
    <cellStyle name="Bemærk! 2 2 6 2 2" xfId="2976"/>
    <cellStyle name="Bemærk! 2 2 6 2 2 2" xfId="7964"/>
    <cellStyle name="Bemærk! 2 2 6 2 2 2 2" xfId="18771"/>
    <cellStyle name="Bemærk! 2 2 6 2 2 2 3" xfId="30145"/>
    <cellStyle name="Bemærk! 2 2 6 2 2 3" xfId="13786"/>
    <cellStyle name="Bemærk! 2 2 6 2 2 4" xfId="25144"/>
    <cellStyle name="Bemærk! 2 2 6 2 3" xfId="4640"/>
    <cellStyle name="Bemærk! 2 2 6 2 3 2" xfId="9625"/>
    <cellStyle name="Bemærk! 2 2 6 2 3 2 2" xfId="20432"/>
    <cellStyle name="Bemærk! 2 2 6 2 3 2 3" xfId="31806"/>
    <cellStyle name="Bemærk! 2 2 6 2 3 3" xfId="15447"/>
    <cellStyle name="Bemærk! 2 2 6 2 3 4" xfId="26805"/>
    <cellStyle name="Bemærk! 2 2 6 2 4" xfId="6302"/>
    <cellStyle name="Bemærk! 2 2 6 2 4 2" xfId="17110"/>
    <cellStyle name="Bemærk! 2 2 6 2 4 3" xfId="28484"/>
    <cellStyle name="Bemærk! 2 2 6 2 5" xfId="12125"/>
    <cellStyle name="Bemærk! 2 2 6 2 6" xfId="23483"/>
    <cellStyle name="Bemærk! 2 2 6 3" xfId="2147"/>
    <cellStyle name="Bemærk! 2 2 6 3 2" xfId="7135"/>
    <cellStyle name="Bemærk! 2 2 6 3 2 2" xfId="17942"/>
    <cellStyle name="Bemærk! 2 2 6 3 2 3" xfId="29316"/>
    <cellStyle name="Bemærk! 2 2 6 3 3" xfId="12957"/>
    <cellStyle name="Bemærk! 2 2 6 3 4" xfId="24315"/>
    <cellStyle name="Bemærk! 2 2 6 4" xfId="3811"/>
    <cellStyle name="Bemærk! 2 2 6 4 2" xfId="8796"/>
    <cellStyle name="Bemærk! 2 2 6 4 2 2" xfId="19603"/>
    <cellStyle name="Bemærk! 2 2 6 4 2 3" xfId="30977"/>
    <cellStyle name="Bemærk! 2 2 6 4 3" xfId="14618"/>
    <cellStyle name="Bemærk! 2 2 6 4 4" xfId="25976"/>
    <cellStyle name="Bemærk! 2 2 6 5" xfId="5473"/>
    <cellStyle name="Bemærk! 2 2 6 5 2" xfId="16281"/>
    <cellStyle name="Bemærk! 2 2 6 5 3" xfId="27655"/>
    <cellStyle name="Bemærk! 2 2 6 6" xfId="10434"/>
    <cellStyle name="Bemærk! 2 2 6 6 2" xfId="21241"/>
    <cellStyle name="Bemærk! 2 2 6 6 3" xfId="32615"/>
    <cellStyle name="Bemærk! 2 2 6 7" xfId="11292"/>
    <cellStyle name="Bemærk! 2 2 6 8" xfId="22098"/>
    <cellStyle name="Bemærk! 2 2 6 9" xfId="22652"/>
    <cellStyle name="Bemærk! 2 2 7" xfId="748"/>
    <cellStyle name="Bemærk! 2 2 7 2" xfId="1582"/>
    <cellStyle name="Bemærk! 2 2 7 2 2" xfId="3250"/>
    <cellStyle name="Bemærk! 2 2 7 2 2 2" xfId="8238"/>
    <cellStyle name="Bemærk! 2 2 7 2 2 2 2" xfId="19045"/>
    <cellStyle name="Bemærk! 2 2 7 2 2 2 3" xfId="30419"/>
    <cellStyle name="Bemærk! 2 2 7 2 2 3" xfId="14060"/>
    <cellStyle name="Bemærk! 2 2 7 2 2 4" xfId="25418"/>
    <cellStyle name="Bemærk! 2 2 7 2 3" xfId="4914"/>
    <cellStyle name="Bemærk! 2 2 7 2 3 2" xfId="9899"/>
    <cellStyle name="Bemærk! 2 2 7 2 3 2 2" xfId="20706"/>
    <cellStyle name="Bemærk! 2 2 7 2 3 2 3" xfId="32080"/>
    <cellStyle name="Bemærk! 2 2 7 2 3 3" xfId="15721"/>
    <cellStyle name="Bemærk! 2 2 7 2 3 4" xfId="27079"/>
    <cellStyle name="Bemærk! 2 2 7 2 4" xfId="6576"/>
    <cellStyle name="Bemærk! 2 2 7 2 4 2" xfId="17384"/>
    <cellStyle name="Bemærk! 2 2 7 2 4 3" xfId="28758"/>
    <cellStyle name="Bemærk! 2 2 7 2 5" xfId="12399"/>
    <cellStyle name="Bemærk! 2 2 7 2 6" xfId="23757"/>
    <cellStyle name="Bemærk! 2 2 7 3" xfId="2419"/>
    <cellStyle name="Bemærk! 2 2 7 3 2" xfId="7407"/>
    <cellStyle name="Bemærk! 2 2 7 3 2 2" xfId="18214"/>
    <cellStyle name="Bemærk! 2 2 7 3 2 3" xfId="29588"/>
    <cellStyle name="Bemærk! 2 2 7 3 3" xfId="13229"/>
    <cellStyle name="Bemærk! 2 2 7 3 4" xfId="24587"/>
    <cellStyle name="Bemærk! 2 2 7 4" xfId="4083"/>
    <cellStyle name="Bemærk! 2 2 7 4 2" xfId="9068"/>
    <cellStyle name="Bemærk! 2 2 7 4 2 2" xfId="19875"/>
    <cellStyle name="Bemærk! 2 2 7 4 2 3" xfId="31249"/>
    <cellStyle name="Bemærk! 2 2 7 4 3" xfId="14890"/>
    <cellStyle name="Bemærk! 2 2 7 4 4" xfId="26248"/>
    <cellStyle name="Bemærk! 2 2 7 5" xfId="5745"/>
    <cellStyle name="Bemærk! 2 2 7 5 2" xfId="16553"/>
    <cellStyle name="Bemærk! 2 2 7 5 3" xfId="27927"/>
    <cellStyle name="Bemærk! 2 2 7 6" xfId="10732"/>
    <cellStyle name="Bemærk! 2 2 7 6 2" xfId="21539"/>
    <cellStyle name="Bemærk! 2 2 7 6 3" xfId="32913"/>
    <cellStyle name="Bemærk! 2 2 7 7" xfId="11567"/>
    <cellStyle name="Bemærk! 2 2 7 8" xfId="22926"/>
    <cellStyle name="Bemærk! 2 2 8" xfId="1029"/>
    <cellStyle name="Bemærk! 2 2 8 2" xfId="2697"/>
    <cellStyle name="Bemærk! 2 2 8 2 2" xfId="7685"/>
    <cellStyle name="Bemærk! 2 2 8 2 2 2" xfId="18492"/>
    <cellStyle name="Bemærk! 2 2 8 2 2 3" xfId="29866"/>
    <cellStyle name="Bemærk! 2 2 8 2 3" xfId="13507"/>
    <cellStyle name="Bemærk! 2 2 8 2 4" xfId="24865"/>
    <cellStyle name="Bemærk! 2 2 8 3" xfId="4361"/>
    <cellStyle name="Bemærk! 2 2 8 3 2" xfId="9346"/>
    <cellStyle name="Bemærk! 2 2 8 3 2 2" xfId="20153"/>
    <cellStyle name="Bemærk! 2 2 8 3 2 3" xfId="31527"/>
    <cellStyle name="Bemærk! 2 2 8 3 3" xfId="15168"/>
    <cellStyle name="Bemærk! 2 2 8 3 4" xfId="26526"/>
    <cellStyle name="Bemærk! 2 2 8 4" xfId="6023"/>
    <cellStyle name="Bemærk! 2 2 8 4 2" xfId="16831"/>
    <cellStyle name="Bemærk! 2 2 8 4 3" xfId="28205"/>
    <cellStyle name="Bemærk! 2 2 8 5" xfId="11846"/>
    <cellStyle name="Bemærk! 2 2 8 6" xfId="23204"/>
    <cellStyle name="Bemærk! 2 2 9" xfId="1865"/>
    <cellStyle name="Bemærk! 2 2 9 2" xfId="6856"/>
    <cellStyle name="Bemærk! 2 2 9 2 2" xfId="17664"/>
    <cellStyle name="Bemærk! 2 2 9 2 3" xfId="29038"/>
    <cellStyle name="Bemærk! 2 2 9 3" xfId="12679"/>
    <cellStyle name="Bemærk! 2 2 9 4" xfId="24037"/>
    <cellStyle name="Bemærk! 2 3" xfId="133"/>
    <cellStyle name="Bemærk! 2 3 10" xfId="21856"/>
    <cellStyle name="Bemærk! 2 3 11" xfId="22409"/>
    <cellStyle name="Bemærk! 2 3 12" xfId="33229"/>
    <cellStyle name="Bemærk! 2 3 13" xfId="33502"/>
    <cellStyle name="Bemærk! 2 3 14" xfId="33773"/>
    <cellStyle name="Bemærk! 2 3 2" xfId="508"/>
    <cellStyle name="Bemærk! 2 3 2 2" xfId="1345"/>
    <cellStyle name="Bemærk! 2 3 2 2 2" xfId="3013"/>
    <cellStyle name="Bemærk! 2 3 2 2 2 2" xfId="8001"/>
    <cellStyle name="Bemærk! 2 3 2 2 2 2 2" xfId="18808"/>
    <cellStyle name="Bemærk! 2 3 2 2 2 2 3" xfId="30182"/>
    <cellStyle name="Bemærk! 2 3 2 2 2 3" xfId="13823"/>
    <cellStyle name="Bemærk! 2 3 2 2 2 4" xfId="25181"/>
    <cellStyle name="Bemærk! 2 3 2 2 3" xfId="4677"/>
    <cellStyle name="Bemærk! 2 3 2 2 3 2" xfId="9662"/>
    <cellStyle name="Bemærk! 2 3 2 2 3 2 2" xfId="20469"/>
    <cellStyle name="Bemærk! 2 3 2 2 3 2 3" xfId="31843"/>
    <cellStyle name="Bemærk! 2 3 2 2 3 3" xfId="15484"/>
    <cellStyle name="Bemærk! 2 3 2 2 3 4" xfId="26842"/>
    <cellStyle name="Bemærk! 2 3 2 2 4" xfId="6339"/>
    <cellStyle name="Bemærk! 2 3 2 2 4 2" xfId="17147"/>
    <cellStyle name="Bemærk! 2 3 2 2 4 3" xfId="28521"/>
    <cellStyle name="Bemærk! 2 3 2 2 5" xfId="12162"/>
    <cellStyle name="Bemærk! 2 3 2 2 6" xfId="23520"/>
    <cellStyle name="Bemærk! 2 3 2 3" xfId="2184"/>
    <cellStyle name="Bemærk! 2 3 2 3 2" xfId="7172"/>
    <cellStyle name="Bemærk! 2 3 2 3 2 2" xfId="17979"/>
    <cellStyle name="Bemærk! 2 3 2 3 2 3" xfId="29353"/>
    <cellStyle name="Bemærk! 2 3 2 3 3" xfId="12994"/>
    <cellStyle name="Bemærk! 2 3 2 3 4" xfId="24352"/>
    <cellStyle name="Bemærk! 2 3 2 4" xfId="3848"/>
    <cellStyle name="Bemærk! 2 3 2 4 2" xfId="8833"/>
    <cellStyle name="Bemærk! 2 3 2 4 2 2" xfId="19640"/>
    <cellStyle name="Bemærk! 2 3 2 4 2 3" xfId="31014"/>
    <cellStyle name="Bemærk! 2 3 2 4 3" xfId="14655"/>
    <cellStyle name="Bemærk! 2 3 2 4 4" xfId="26013"/>
    <cellStyle name="Bemærk! 2 3 2 5" xfId="5510"/>
    <cellStyle name="Bemærk! 2 3 2 5 2" xfId="16318"/>
    <cellStyle name="Bemærk! 2 3 2 5 3" xfId="27692"/>
    <cellStyle name="Bemærk! 2 3 2 6" xfId="10495"/>
    <cellStyle name="Bemærk! 2 3 2 6 2" xfId="21302"/>
    <cellStyle name="Bemærk! 2 3 2 6 3" xfId="32676"/>
    <cellStyle name="Bemærk! 2 3 2 7" xfId="11329"/>
    <cellStyle name="Bemærk! 2 3 2 8" xfId="22135"/>
    <cellStyle name="Bemærk! 2 3 2 9" xfId="22689"/>
    <cellStyle name="Bemærk! 2 3 3" xfId="785"/>
    <cellStyle name="Bemærk! 2 3 3 2" xfId="1619"/>
    <cellStyle name="Bemærk! 2 3 3 2 2" xfId="3287"/>
    <cellStyle name="Bemærk! 2 3 3 2 2 2" xfId="8275"/>
    <cellStyle name="Bemærk! 2 3 3 2 2 2 2" xfId="19082"/>
    <cellStyle name="Bemærk! 2 3 3 2 2 2 3" xfId="30456"/>
    <cellStyle name="Bemærk! 2 3 3 2 2 3" xfId="14097"/>
    <cellStyle name="Bemærk! 2 3 3 2 2 4" xfId="25455"/>
    <cellStyle name="Bemærk! 2 3 3 2 3" xfId="4951"/>
    <cellStyle name="Bemærk! 2 3 3 2 3 2" xfId="9936"/>
    <cellStyle name="Bemærk! 2 3 3 2 3 2 2" xfId="20743"/>
    <cellStyle name="Bemærk! 2 3 3 2 3 2 3" xfId="32117"/>
    <cellStyle name="Bemærk! 2 3 3 2 3 3" xfId="15758"/>
    <cellStyle name="Bemærk! 2 3 3 2 3 4" xfId="27116"/>
    <cellStyle name="Bemærk! 2 3 3 2 4" xfId="6613"/>
    <cellStyle name="Bemærk! 2 3 3 2 4 2" xfId="17421"/>
    <cellStyle name="Bemærk! 2 3 3 2 4 3" xfId="28795"/>
    <cellStyle name="Bemærk! 2 3 3 2 5" xfId="12436"/>
    <cellStyle name="Bemærk! 2 3 3 2 6" xfId="23794"/>
    <cellStyle name="Bemærk! 2 3 3 3" xfId="2456"/>
    <cellStyle name="Bemærk! 2 3 3 3 2" xfId="7444"/>
    <cellStyle name="Bemærk! 2 3 3 3 2 2" xfId="18251"/>
    <cellStyle name="Bemærk! 2 3 3 3 2 3" xfId="29625"/>
    <cellStyle name="Bemærk! 2 3 3 3 3" xfId="13266"/>
    <cellStyle name="Bemærk! 2 3 3 3 4" xfId="24624"/>
    <cellStyle name="Bemærk! 2 3 3 4" xfId="4120"/>
    <cellStyle name="Bemærk! 2 3 3 4 2" xfId="9105"/>
    <cellStyle name="Bemærk! 2 3 3 4 2 2" xfId="19912"/>
    <cellStyle name="Bemærk! 2 3 3 4 2 3" xfId="31286"/>
    <cellStyle name="Bemærk! 2 3 3 4 3" xfId="14927"/>
    <cellStyle name="Bemærk! 2 3 3 4 4" xfId="26285"/>
    <cellStyle name="Bemærk! 2 3 3 5" xfId="5782"/>
    <cellStyle name="Bemærk! 2 3 3 5 2" xfId="16590"/>
    <cellStyle name="Bemærk! 2 3 3 5 3" xfId="27964"/>
    <cellStyle name="Bemærk! 2 3 3 6" xfId="10769"/>
    <cellStyle name="Bemærk! 2 3 3 6 2" xfId="21576"/>
    <cellStyle name="Bemærk! 2 3 3 6 3" xfId="32950"/>
    <cellStyle name="Bemærk! 2 3 3 7" xfId="11604"/>
    <cellStyle name="Bemærk! 2 3 3 8" xfId="22963"/>
    <cellStyle name="Bemærk! 2 3 4" xfId="1066"/>
    <cellStyle name="Bemærk! 2 3 4 2" xfId="2734"/>
    <cellStyle name="Bemærk! 2 3 4 2 2" xfId="7722"/>
    <cellStyle name="Bemærk! 2 3 4 2 2 2" xfId="18529"/>
    <cellStyle name="Bemærk! 2 3 4 2 2 3" xfId="29903"/>
    <cellStyle name="Bemærk! 2 3 4 2 3" xfId="13544"/>
    <cellStyle name="Bemærk! 2 3 4 2 4" xfId="24902"/>
    <cellStyle name="Bemærk! 2 3 4 3" xfId="4398"/>
    <cellStyle name="Bemærk! 2 3 4 3 2" xfId="9383"/>
    <cellStyle name="Bemærk! 2 3 4 3 2 2" xfId="20190"/>
    <cellStyle name="Bemærk! 2 3 4 3 2 3" xfId="31564"/>
    <cellStyle name="Bemærk! 2 3 4 3 3" xfId="15205"/>
    <cellStyle name="Bemærk! 2 3 4 3 4" xfId="26563"/>
    <cellStyle name="Bemærk! 2 3 4 4" xfId="6060"/>
    <cellStyle name="Bemærk! 2 3 4 4 2" xfId="16868"/>
    <cellStyle name="Bemærk! 2 3 4 4 3" xfId="28242"/>
    <cellStyle name="Bemærk! 2 3 4 5" xfId="11883"/>
    <cellStyle name="Bemærk! 2 3 4 6" xfId="23241"/>
    <cellStyle name="Bemærk! 2 3 5" xfId="1904"/>
    <cellStyle name="Bemærk! 2 3 5 2" xfId="6892"/>
    <cellStyle name="Bemærk! 2 3 5 2 2" xfId="17700"/>
    <cellStyle name="Bemærk! 2 3 5 2 3" xfId="29074"/>
    <cellStyle name="Bemærk! 2 3 5 3" xfId="12715"/>
    <cellStyle name="Bemærk! 2 3 5 4" xfId="24073"/>
    <cellStyle name="Bemærk! 2 3 6" xfId="3569"/>
    <cellStyle name="Bemærk! 2 3 6 2" xfId="8554"/>
    <cellStyle name="Bemærk! 2 3 6 2 2" xfId="19361"/>
    <cellStyle name="Bemærk! 2 3 6 2 3" xfId="30735"/>
    <cellStyle name="Bemærk! 2 3 6 3" xfId="14376"/>
    <cellStyle name="Bemærk! 2 3 6 4" xfId="25734"/>
    <cellStyle name="Bemærk! 2 3 7" xfId="5230"/>
    <cellStyle name="Bemærk! 2 3 7 2" xfId="16039"/>
    <cellStyle name="Bemærk! 2 3 7 3" xfId="27413"/>
    <cellStyle name="Bemærk! 2 3 8" xfId="10215"/>
    <cellStyle name="Bemærk! 2 3 8 2" xfId="21022"/>
    <cellStyle name="Bemærk! 2 3 8 3" xfId="32396"/>
    <cellStyle name="Bemærk! 2 3 9" xfId="11049"/>
    <cellStyle name="Bemærk! 2 4" xfId="187"/>
    <cellStyle name="Bemærk! 2 4 10" xfId="21909"/>
    <cellStyle name="Bemærk! 2 4 11" xfId="22462"/>
    <cellStyle name="Bemærk! 2 4 12" xfId="33282"/>
    <cellStyle name="Bemærk! 2 4 13" xfId="33557"/>
    <cellStyle name="Bemærk! 2 4 14" xfId="33828"/>
    <cellStyle name="Bemærk! 2 4 2" xfId="561"/>
    <cellStyle name="Bemærk! 2 4 2 2" xfId="1398"/>
    <cellStyle name="Bemærk! 2 4 2 2 2" xfId="3066"/>
    <cellStyle name="Bemærk! 2 4 2 2 2 2" xfId="8054"/>
    <cellStyle name="Bemærk! 2 4 2 2 2 2 2" xfId="18861"/>
    <cellStyle name="Bemærk! 2 4 2 2 2 2 3" xfId="30235"/>
    <cellStyle name="Bemærk! 2 4 2 2 2 3" xfId="13876"/>
    <cellStyle name="Bemærk! 2 4 2 2 2 4" xfId="25234"/>
    <cellStyle name="Bemærk! 2 4 2 2 3" xfId="4730"/>
    <cellStyle name="Bemærk! 2 4 2 2 3 2" xfId="9715"/>
    <cellStyle name="Bemærk! 2 4 2 2 3 2 2" xfId="20522"/>
    <cellStyle name="Bemærk! 2 4 2 2 3 2 3" xfId="31896"/>
    <cellStyle name="Bemærk! 2 4 2 2 3 3" xfId="15537"/>
    <cellStyle name="Bemærk! 2 4 2 2 3 4" xfId="26895"/>
    <cellStyle name="Bemærk! 2 4 2 2 4" xfId="6392"/>
    <cellStyle name="Bemærk! 2 4 2 2 4 2" xfId="17200"/>
    <cellStyle name="Bemærk! 2 4 2 2 4 3" xfId="28574"/>
    <cellStyle name="Bemærk! 2 4 2 2 5" xfId="12215"/>
    <cellStyle name="Bemærk! 2 4 2 2 6" xfId="23573"/>
    <cellStyle name="Bemærk! 2 4 2 3" xfId="2235"/>
    <cellStyle name="Bemærk! 2 4 2 3 2" xfId="7223"/>
    <cellStyle name="Bemærk! 2 4 2 3 2 2" xfId="18030"/>
    <cellStyle name="Bemærk! 2 4 2 3 2 3" xfId="29404"/>
    <cellStyle name="Bemærk! 2 4 2 3 3" xfId="13045"/>
    <cellStyle name="Bemærk! 2 4 2 3 4" xfId="24403"/>
    <cellStyle name="Bemærk! 2 4 2 4" xfId="3899"/>
    <cellStyle name="Bemærk! 2 4 2 4 2" xfId="8884"/>
    <cellStyle name="Bemærk! 2 4 2 4 2 2" xfId="19691"/>
    <cellStyle name="Bemærk! 2 4 2 4 2 3" xfId="31065"/>
    <cellStyle name="Bemærk! 2 4 2 4 3" xfId="14706"/>
    <cellStyle name="Bemærk! 2 4 2 4 4" xfId="26064"/>
    <cellStyle name="Bemærk! 2 4 2 5" xfId="5561"/>
    <cellStyle name="Bemærk! 2 4 2 5 2" xfId="16369"/>
    <cellStyle name="Bemærk! 2 4 2 5 3" xfId="27743"/>
    <cellStyle name="Bemærk! 2 4 2 6" xfId="10548"/>
    <cellStyle name="Bemærk! 2 4 2 6 2" xfId="21355"/>
    <cellStyle name="Bemærk! 2 4 2 6 3" xfId="32729"/>
    <cellStyle name="Bemærk! 2 4 2 7" xfId="11382"/>
    <cellStyle name="Bemærk! 2 4 2 8" xfId="22188"/>
    <cellStyle name="Bemærk! 2 4 2 9" xfId="22742"/>
    <cellStyle name="Bemærk! 2 4 3" xfId="838"/>
    <cellStyle name="Bemærk! 2 4 3 2" xfId="1672"/>
    <cellStyle name="Bemærk! 2 4 3 2 2" xfId="3340"/>
    <cellStyle name="Bemærk! 2 4 3 2 2 2" xfId="8328"/>
    <cellStyle name="Bemærk! 2 4 3 2 2 2 2" xfId="19135"/>
    <cellStyle name="Bemærk! 2 4 3 2 2 2 3" xfId="30509"/>
    <cellStyle name="Bemærk! 2 4 3 2 2 3" xfId="14150"/>
    <cellStyle name="Bemærk! 2 4 3 2 2 4" xfId="25508"/>
    <cellStyle name="Bemærk! 2 4 3 2 3" xfId="5004"/>
    <cellStyle name="Bemærk! 2 4 3 2 3 2" xfId="9989"/>
    <cellStyle name="Bemærk! 2 4 3 2 3 2 2" xfId="20796"/>
    <cellStyle name="Bemærk! 2 4 3 2 3 2 3" xfId="32170"/>
    <cellStyle name="Bemærk! 2 4 3 2 3 3" xfId="15811"/>
    <cellStyle name="Bemærk! 2 4 3 2 3 4" xfId="27169"/>
    <cellStyle name="Bemærk! 2 4 3 2 4" xfId="6666"/>
    <cellStyle name="Bemærk! 2 4 3 2 4 2" xfId="17474"/>
    <cellStyle name="Bemærk! 2 4 3 2 4 3" xfId="28848"/>
    <cellStyle name="Bemærk! 2 4 3 2 5" xfId="12489"/>
    <cellStyle name="Bemærk! 2 4 3 2 6" xfId="23847"/>
    <cellStyle name="Bemærk! 2 4 3 3" xfId="2509"/>
    <cellStyle name="Bemærk! 2 4 3 3 2" xfId="7497"/>
    <cellStyle name="Bemærk! 2 4 3 3 2 2" xfId="18304"/>
    <cellStyle name="Bemærk! 2 4 3 3 2 3" xfId="29678"/>
    <cellStyle name="Bemærk! 2 4 3 3 3" xfId="13319"/>
    <cellStyle name="Bemærk! 2 4 3 3 4" xfId="24677"/>
    <cellStyle name="Bemærk! 2 4 3 4" xfId="4173"/>
    <cellStyle name="Bemærk! 2 4 3 4 2" xfId="9158"/>
    <cellStyle name="Bemærk! 2 4 3 4 2 2" xfId="19965"/>
    <cellStyle name="Bemærk! 2 4 3 4 2 3" xfId="31339"/>
    <cellStyle name="Bemærk! 2 4 3 4 3" xfId="14980"/>
    <cellStyle name="Bemærk! 2 4 3 4 4" xfId="26338"/>
    <cellStyle name="Bemærk! 2 4 3 5" xfId="5835"/>
    <cellStyle name="Bemærk! 2 4 3 5 2" xfId="16643"/>
    <cellStyle name="Bemærk! 2 4 3 5 3" xfId="28017"/>
    <cellStyle name="Bemærk! 2 4 3 6" xfId="10822"/>
    <cellStyle name="Bemærk! 2 4 3 6 2" xfId="21629"/>
    <cellStyle name="Bemærk! 2 4 3 6 3" xfId="33003"/>
    <cellStyle name="Bemærk! 2 4 3 7" xfId="11657"/>
    <cellStyle name="Bemærk! 2 4 3 8" xfId="23016"/>
    <cellStyle name="Bemærk! 2 4 4" xfId="1119"/>
    <cellStyle name="Bemærk! 2 4 4 2" xfId="2787"/>
    <cellStyle name="Bemærk! 2 4 4 2 2" xfId="7775"/>
    <cellStyle name="Bemærk! 2 4 4 2 2 2" xfId="18582"/>
    <cellStyle name="Bemærk! 2 4 4 2 2 3" xfId="29956"/>
    <cellStyle name="Bemærk! 2 4 4 2 3" xfId="13597"/>
    <cellStyle name="Bemærk! 2 4 4 2 4" xfId="24955"/>
    <cellStyle name="Bemærk! 2 4 4 3" xfId="4451"/>
    <cellStyle name="Bemærk! 2 4 4 3 2" xfId="9436"/>
    <cellStyle name="Bemærk! 2 4 4 3 2 2" xfId="20243"/>
    <cellStyle name="Bemærk! 2 4 4 3 2 3" xfId="31617"/>
    <cellStyle name="Bemærk! 2 4 4 3 3" xfId="15258"/>
    <cellStyle name="Bemærk! 2 4 4 3 4" xfId="26616"/>
    <cellStyle name="Bemærk! 2 4 4 4" xfId="6113"/>
    <cellStyle name="Bemærk! 2 4 4 4 2" xfId="16921"/>
    <cellStyle name="Bemærk! 2 4 4 4 3" xfId="28295"/>
    <cellStyle name="Bemærk! 2 4 4 5" xfId="11936"/>
    <cellStyle name="Bemærk! 2 4 4 6" xfId="23294"/>
    <cellStyle name="Bemærk! 2 4 5" xfId="1957"/>
    <cellStyle name="Bemærk! 2 4 5 2" xfId="6945"/>
    <cellStyle name="Bemærk! 2 4 5 2 2" xfId="17753"/>
    <cellStyle name="Bemærk! 2 4 5 2 3" xfId="29127"/>
    <cellStyle name="Bemærk! 2 4 5 3" xfId="12768"/>
    <cellStyle name="Bemærk! 2 4 5 4" xfId="24126"/>
    <cellStyle name="Bemærk! 2 4 6" xfId="3622"/>
    <cellStyle name="Bemærk! 2 4 6 2" xfId="8607"/>
    <cellStyle name="Bemærk! 2 4 6 2 2" xfId="19414"/>
    <cellStyle name="Bemærk! 2 4 6 2 3" xfId="30788"/>
    <cellStyle name="Bemærk! 2 4 6 3" xfId="14429"/>
    <cellStyle name="Bemærk! 2 4 6 4" xfId="25787"/>
    <cellStyle name="Bemærk! 2 4 7" xfId="5283"/>
    <cellStyle name="Bemærk! 2 4 7 2" xfId="16092"/>
    <cellStyle name="Bemærk! 2 4 7 3" xfId="27466"/>
    <cellStyle name="Bemærk! 2 4 8" xfId="10268"/>
    <cellStyle name="Bemærk! 2 4 8 2" xfId="21075"/>
    <cellStyle name="Bemærk! 2 4 8 3" xfId="32449"/>
    <cellStyle name="Bemærk! 2 4 9" xfId="11102"/>
    <cellStyle name="Bemærk! 2 5" xfId="241"/>
    <cellStyle name="Bemærk! 2 5 10" xfId="21963"/>
    <cellStyle name="Bemærk! 2 5 11" xfId="22516"/>
    <cellStyle name="Bemærk! 2 5 12" xfId="33336"/>
    <cellStyle name="Bemærk! 2 5 13" xfId="33611"/>
    <cellStyle name="Bemærk! 2 5 14" xfId="33882"/>
    <cellStyle name="Bemærk! 2 5 2" xfId="615"/>
    <cellStyle name="Bemærk! 2 5 2 2" xfId="1452"/>
    <cellStyle name="Bemærk! 2 5 2 2 2" xfId="3120"/>
    <cellStyle name="Bemærk! 2 5 2 2 2 2" xfId="8108"/>
    <cellStyle name="Bemærk! 2 5 2 2 2 2 2" xfId="18915"/>
    <cellStyle name="Bemærk! 2 5 2 2 2 2 3" xfId="30289"/>
    <cellStyle name="Bemærk! 2 5 2 2 2 3" xfId="13930"/>
    <cellStyle name="Bemærk! 2 5 2 2 2 4" xfId="25288"/>
    <cellStyle name="Bemærk! 2 5 2 2 3" xfId="4784"/>
    <cellStyle name="Bemærk! 2 5 2 2 3 2" xfId="9769"/>
    <cellStyle name="Bemærk! 2 5 2 2 3 2 2" xfId="20576"/>
    <cellStyle name="Bemærk! 2 5 2 2 3 2 3" xfId="31950"/>
    <cellStyle name="Bemærk! 2 5 2 2 3 3" xfId="15591"/>
    <cellStyle name="Bemærk! 2 5 2 2 3 4" xfId="26949"/>
    <cellStyle name="Bemærk! 2 5 2 2 4" xfId="6446"/>
    <cellStyle name="Bemærk! 2 5 2 2 4 2" xfId="17254"/>
    <cellStyle name="Bemærk! 2 5 2 2 4 3" xfId="28628"/>
    <cellStyle name="Bemærk! 2 5 2 2 5" xfId="12269"/>
    <cellStyle name="Bemærk! 2 5 2 2 6" xfId="23627"/>
    <cellStyle name="Bemærk! 2 5 2 3" xfId="2289"/>
    <cellStyle name="Bemærk! 2 5 2 3 2" xfId="7277"/>
    <cellStyle name="Bemærk! 2 5 2 3 2 2" xfId="18084"/>
    <cellStyle name="Bemærk! 2 5 2 3 2 3" xfId="29458"/>
    <cellStyle name="Bemærk! 2 5 2 3 3" xfId="13099"/>
    <cellStyle name="Bemærk! 2 5 2 3 4" xfId="24457"/>
    <cellStyle name="Bemærk! 2 5 2 4" xfId="3953"/>
    <cellStyle name="Bemærk! 2 5 2 4 2" xfId="8938"/>
    <cellStyle name="Bemærk! 2 5 2 4 2 2" xfId="19745"/>
    <cellStyle name="Bemærk! 2 5 2 4 2 3" xfId="31119"/>
    <cellStyle name="Bemærk! 2 5 2 4 3" xfId="14760"/>
    <cellStyle name="Bemærk! 2 5 2 4 4" xfId="26118"/>
    <cellStyle name="Bemærk! 2 5 2 5" xfId="5615"/>
    <cellStyle name="Bemærk! 2 5 2 5 2" xfId="16423"/>
    <cellStyle name="Bemærk! 2 5 2 5 3" xfId="27797"/>
    <cellStyle name="Bemærk! 2 5 2 6" xfId="10602"/>
    <cellStyle name="Bemærk! 2 5 2 6 2" xfId="21409"/>
    <cellStyle name="Bemærk! 2 5 2 6 3" xfId="32783"/>
    <cellStyle name="Bemærk! 2 5 2 7" xfId="11436"/>
    <cellStyle name="Bemærk! 2 5 2 8" xfId="22242"/>
    <cellStyle name="Bemærk! 2 5 2 9" xfId="22796"/>
    <cellStyle name="Bemærk! 2 5 3" xfId="892"/>
    <cellStyle name="Bemærk! 2 5 3 2" xfId="1726"/>
    <cellStyle name="Bemærk! 2 5 3 2 2" xfId="3394"/>
    <cellStyle name="Bemærk! 2 5 3 2 2 2" xfId="8382"/>
    <cellStyle name="Bemærk! 2 5 3 2 2 2 2" xfId="19189"/>
    <cellStyle name="Bemærk! 2 5 3 2 2 2 3" xfId="30563"/>
    <cellStyle name="Bemærk! 2 5 3 2 2 3" xfId="14204"/>
    <cellStyle name="Bemærk! 2 5 3 2 2 4" xfId="25562"/>
    <cellStyle name="Bemærk! 2 5 3 2 3" xfId="5058"/>
    <cellStyle name="Bemærk! 2 5 3 2 3 2" xfId="10043"/>
    <cellStyle name="Bemærk! 2 5 3 2 3 2 2" xfId="20850"/>
    <cellStyle name="Bemærk! 2 5 3 2 3 2 3" xfId="32224"/>
    <cellStyle name="Bemærk! 2 5 3 2 3 3" xfId="15865"/>
    <cellStyle name="Bemærk! 2 5 3 2 3 4" xfId="27223"/>
    <cellStyle name="Bemærk! 2 5 3 2 4" xfId="6720"/>
    <cellStyle name="Bemærk! 2 5 3 2 4 2" xfId="17528"/>
    <cellStyle name="Bemærk! 2 5 3 2 4 3" xfId="28902"/>
    <cellStyle name="Bemærk! 2 5 3 2 5" xfId="12543"/>
    <cellStyle name="Bemærk! 2 5 3 2 6" xfId="23901"/>
    <cellStyle name="Bemærk! 2 5 3 3" xfId="2563"/>
    <cellStyle name="Bemærk! 2 5 3 3 2" xfId="7551"/>
    <cellStyle name="Bemærk! 2 5 3 3 2 2" xfId="18358"/>
    <cellStyle name="Bemærk! 2 5 3 3 2 3" xfId="29732"/>
    <cellStyle name="Bemærk! 2 5 3 3 3" xfId="13373"/>
    <cellStyle name="Bemærk! 2 5 3 3 4" xfId="24731"/>
    <cellStyle name="Bemærk! 2 5 3 4" xfId="4227"/>
    <cellStyle name="Bemærk! 2 5 3 4 2" xfId="9212"/>
    <cellStyle name="Bemærk! 2 5 3 4 2 2" xfId="20019"/>
    <cellStyle name="Bemærk! 2 5 3 4 2 3" xfId="31393"/>
    <cellStyle name="Bemærk! 2 5 3 4 3" xfId="15034"/>
    <cellStyle name="Bemærk! 2 5 3 4 4" xfId="26392"/>
    <cellStyle name="Bemærk! 2 5 3 5" xfId="5889"/>
    <cellStyle name="Bemærk! 2 5 3 5 2" xfId="16697"/>
    <cellStyle name="Bemærk! 2 5 3 5 3" xfId="28071"/>
    <cellStyle name="Bemærk! 2 5 3 6" xfId="10876"/>
    <cellStyle name="Bemærk! 2 5 3 6 2" xfId="21683"/>
    <cellStyle name="Bemærk! 2 5 3 6 3" xfId="33057"/>
    <cellStyle name="Bemærk! 2 5 3 7" xfId="11711"/>
    <cellStyle name="Bemærk! 2 5 3 8" xfId="23070"/>
    <cellStyle name="Bemærk! 2 5 4" xfId="1173"/>
    <cellStyle name="Bemærk! 2 5 4 2" xfId="2841"/>
    <cellStyle name="Bemærk! 2 5 4 2 2" xfId="7829"/>
    <cellStyle name="Bemærk! 2 5 4 2 2 2" xfId="18636"/>
    <cellStyle name="Bemærk! 2 5 4 2 2 3" xfId="30010"/>
    <cellStyle name="Bemærk! 2 5 4 2 3" xfId="13651"/>
    <cellStyle name="Bemærk! 2 5 4 2 4" xfId="25009"/>
    <cellStyle name="Bemærk! 2 5 4 3" xfId="4505"/>
    <cellStyle name="Bemærk! 2 5 4 3 2" xfId="9490"/>
    <cellStyle name="Bemærk! 2 5 4 3 2 2" xfId="20297"/>
    <cellStyle name="Bemærk! 2 5 4 3 2 3" xfId="31671"/>
    <cellStyle name="Bemærk! 2 5 4 3 3" xfId="15312"/>
    <cellStyle name="Bemærk! 2 5 4 3 4" xfId="26670"/>
    <cellStyle name="Bemærk! 2 5 4 4" xfId="6167"/>
    <cellStyle name="Bemærk! 2 5 4 4 2" xfId="16975"/>
    <cellStyle name="Bemærk! 2 5 4 4 3" xfId="28349"/>
    <cellStyle name="Bemærk! 2 5 4 5" xfId="11990"/>
    <cellStyle name="Bemærk! 2 5 4 6" xfId="23348"/>
    <cellStyle name="Bemærk! 2 5 5" xfId="2011"/>
    <cellStyle name="Bemærk! 2 5 5 2" xfId="6999"/>
    <cellStyle name="Bemærk! 2 5 5 2 2" xfId="17807"/>
    <cellStyle name="Bemærk! 2 5 5 2 3" xfId="29181"/>
    <cellStyle name="Bemærk! 2 5 5 3" xfId="12822"/>
    <cellStyle name="Bemærk! 2 5 5 4" xfId="24180"/>
    <cellStyle name="Bemærk! 2 5 6" xfId="3676"/>
    <cellStyle name="Bemærk! 2 5 6 2" xfId="8661"/>
    <cellStyle name="Bemærk! 2 5 6 2 2" xfId="19468"/>
    <cellStyle name="Bemærk! 2 5 6 2 3" xfId="30842"/>
    <cellStyle name="Bemærk! 2 5 6 3" xfId="14483"/>
    <cellStyle name="Bemærk! 2 5 6 4" xfId="25841"/>
    <cellStyle name="Bemærk! 2 5 7" xfId="5337"/>
    <cellStyle name="Bemærk! 2 5 7 2" xfId="16146"/>
    <cellStyle name="Bemærk! 2 5 7 3" xfId="27520"/>
    <cellStyle name="Bemærk! 2 5 8" xfId="10322"/>
    <cellStyle name="Bemærk! 2 5 8 2" xfId="21129"/>
    <cellStyle name="Bemærk! 2 5 8 3" xfId="32503"/>
    <cellStyle name="Bemærk! 2 5 9" xfId="11156"/>
    <cellStyle name="Bemærk! 2 6" xfId="297"/>
    <cellStyle name="Bemærk! 2 6 10" xfId="22019"/>
    <cellStyle name="Bemærk! 2 6 11" xfId="22572"/>
    <cellStyle name="Bemærk! 2 6 12" xfId="33392"/>
    <cellStyle name="Bemærk! 2 6 13" xfId="33667"/>
    <cellStyle name="Bemærk! 2 6 14" xfId="33938"/>
    <cellStyle name="Bemærk! 2 6 2" xfId="671"/>
    <cellStyle name="Bemærk! 2 6 2 2" xfId="1508"/>
    <cellStyle name="Bemærk! 2 6 2 2 2" xfId="3176"/>
    <cellStyle name="Bemærk! 2 6 2 2 2 2" xfId="8164"/>
    <cellStyle name="Bemærk! 2 6 2 2 2 2 2" xfId="18971"/>
    <cellStyle name="Bemærk! 2 6 2 2 2 2 3" xfId="30345"/>
    <cellStyle name="Bemærk! 2 6 2 2 2 3" xfId="13986"/>
    <cellStyle name="Bemærk! 2 6 2 2 2 4" xfId="25344"/>
    <cellStyle name="Bemærk! 2 6 2 2 3" xfId="4840"/>
    <cellStyle name="Bemærk! 2 6 2 2 3 2" xfId="9825"/>
    <cellStyle name="Bemærk! 2 6 2 2 3 2 2" xfId="20632"/>
    <cellStyle name="Bemærk! 2 6 2 2 3 2 3" xfId="32006"/>
    <cellStyle name="Bemærk! 2 6 2 2 3 3" xfId="15647"/>
    <cellStyle name="Bemærk! 2 6 2 2 3 4" xfId="27005"/>
    <cellStyle name="Bemærk! 2 6 2 2 4" xfId="6502"/>
    <cellStyle name="Bemærk! 2 6 2 2 4 2" xfId="17310"/>
    <cellStyle name="Bemærk! 2 6 2 2 4 3" xfId="28684"/>
    <cellStyle name="Bemærk! 2 6 2 2 5" xfId="12325"/>
    <cellStyle name="Bemærk! 2 6 2 2 6" xfId="23683"/>
    <cellStyle name="Bemærk! 2 6 2 3" xfId="2345"/>
    <cellStyle name="Bemærk! 2 6 2 3 2" xfId="7333"/>
    <cellStyle name="Bemærk! 2 6 2 3 2 2" xfId="18140"/>
    <cellStyle name="Bemærk! 2 6 2 3 2 3" xfId="29514"/>
    <cellStyle name="Bemærk! 2 6 2 3 3" xfId="13155"/>
    <cellStyle name="Bemærk! 2 6 2 3 4" xfId="24513"/>
    <cellStyle name="Bemærk! 2 6 2 4" xfId="4009"/>
    <cellStyle name="Bemærk! 2 6 2 4 2" xfId="8994"/>
    <cellStyle name="Bemærk! 2 6 2 4 2 2" xfId="19801"/>
    <cellStyle name="Bemærk! 2 6 2 4 2 3" xfId="31175"/>
    <cellStyle name="Bemærk! 2 6 2 4 3" xfId="14816"/>
    <cellStyle name="Bemærk! 2 6 2 4 4" xfId="26174"/>
    <cellStyle name="Bemærk! 2 6 2 5" xfId="5671"/>
    <cellStyle name="Bemærk! 2 6 2 5 2" xfId="16479"/>
    <cellStyle name="Bemærk! 2 6 2 5 3" xfId="27853"/>
    <cellStyle name="Bemærk! 2 6 2 6" xfId="10658"/>
    <cellStyle name="Bemærk! 2 6 2 6 2" xfId="21465"/>
    <cellStyle name="Bemærk! 2 6 2 6 3" xfId="32839"/>
    <cellStyle name="Bemærk! 2 6 2 7" xfId="11492"/>
    <cellStyle name="Bemærk! 2 6 2 8" xfId="22298"/>
    <cellStyle name="Bemærk! 2 6 2 9" xfId="22852"/>
    <cellStyle name="Bemærk! 2 6 3" xfId="948"/>
    <cellStyle name="Bemærk! 2 6 3 2" xfId="1782"/>
    <cellStyle name="Bemærk! 2 6 3 2 2" xfId="3450"/>
    <cellStyle name="Bemærk! 2 6 3 2 2 2" xfId="8438"/>
    <cellStyle name="Bemærk! 2 6 3 2 2 2 2" xfId="19245"/>
    <cellStyle name="Bemærk! 2 6 3 2 2 2 3" xfId="30619"/>
    <cellStyle name="Bemærk! 2 6 3 2 2 3" xfId="14260"/>
    <cellStyle name="Bemærk! 2 6 3 2 2 4" xfId="25618"/>
    <cellStyle name="Bemærk! 2 6 3 2 3" xfId="5114"/>
    <cellStyle name="Bemærk! 2 6 3 2 3 2" xfId="10099"/>
    <cellStyle name="Bemærk! 2 6 3 2 3 2 2" xfId="20906"/>
    <cellStyle name="Bemærk! 2 6 3 2 3 2 3" xfId="32280"/>
    <cellStyle name="Bemærk! 2 6 3 2 3 3" xfId="15921"/>
    <cellStyle name="Bemærk! 2 6 3 2 3 4" xfId="27279"/>
    <cellStyle name="Bemærk! 2 6 3 2 4" xfId="6776"/>
    <cellStyle name="Bemærk! 2 6 3 2 4 2" xfId="17584"/>
    <cellStyle name="Bemærk! 2 6 3 2 4 3" xfId="28958"/>
    <cellStyle name="Bemærk! 2 6 3 2 5" xfId="12599"/>
    <cellStyle name="Bemærk! 2 6 3 2 6" xfId="23957"/>
    <cellStyle name="Bemærk! 2 6 3 3" xfId="2619"/>
    <cellStyle name="Bemærk! 2 6 3 3 2" xfId="7607"/>
    <cellStyle name="Bemærk! 2 6 3 3 2 2" xfId="18414"/>
    <cellStyle name="Bemærk! 2 6 3 3 2 3" xfId="29788"/>
    <cellStyle name="Bemærk! 2 6 3 3 3" xfId="13429"/>
    <cellStyle name="Bemærk! 2 6 3 3 4" xfId="24787"/>
    <cellStyle name="Bemærk! 2 6 3 4" xfId="4283"/>
    <cellStyle name="Bemærk! 2 6 3 4 2" xfId="9268"/>
    <cellStyle name="Bemærk! 2 6 3 4 2 2" xfId="20075"/>
    <cellStyle name="Bemærk! 2 6 3 4 2 3" xfId="31449"/>
    <cellStyle name="Bemærk! 2 6 3 4 3" xfId="15090"/>
    <cellStyle name="Bemærk! 2 6 3 4 4" xfId="26448"/>
    <cellStyle name="Bemærk! 2 6 3 5" xfId="5945"/>
    <cellStyle name="Bemærk! 2 6 3 5 2" xfId="16753"/>
    <cellStyle name="Bemærk! 2 6 3 5 3" xfId="28127"/>
    <cellStyle name="Bemærk! 2 6 3 6" xfId="10932"/>
    <cellStyle name="Bemærk! 2 6 3 6 2" xfId="21739"/>
    <cellStyle name="Bemærk! 2 6 3 6 3" xfId="33113"/>
    <cellStyle name="Bemærk! 2 6 3 7" xfId="11767"/>
    <cellStyle name="Bemærk! 2 6 3 8" xfId="23126"/>
    <cellStyle name="Bemærk! 2 6 4" xfId="1229"/>
    <cellStyle name="Bemærk! 2 6 4 2" xfId="2897"/>
    <cellStyle name="Bemærk! 2 6 4 2 2" xfId="7885"/>
    <cellStyle name="Bemærk! 2 6 4 2 2 2" xfId="18692"/>
    <cellStyle name="Bemærk! 2 6 4 2 2 3" xfId="30066"/>
    <cellStyle name="Bemærk! 2 6 4 2 3" xfId="13707"/>
    <cellStyle name="Bemærk! 2 6 4 2 4" xfId="25065"/>
    <cellStyle name="Bemærk! 2 6 4 3" xfId="4561"/>
    <cellStyle name="Bemærk! 2 6 4 3 2" xfId="9546"/>
    <cellStyle name="Bemærk! 2 6 4 3 2 2" xfId="20353"/>
    <cellStyle name="Bemærk! 2 6 4 3 2 3" xfId="31727"/>
    <cellStyle name="Bemærk! 2 6 4 3 3" xfId="15368"/>
    <cellStyle name="Bemærk! 2 6 4 3 4" xfId="26726"/>
    <cellStyle name="Bemærk! 2 6 4 4" xfId="6223"/>
    <cellStyle name="Bemærk! 2 6 4 4 2" xfId="17031"/>
    <cellStyle name="Bemærk! 2 6 4 4 3" xfId="28405"/>
    <cellStyle name="Bemærk! 2 6 4 5" xfId="12046"/>
    <cellStyle name="Bemærk! 2 6 4 6" xfId="23404"/>
    <cellStyle name="Bemærk! 2 6 5" xfId="2067"/>
    <cellStyle name="Bemærk! 2 6 5 2" xfId="7055"/>
    <cellStyle name="Bemærk! 2 6 5 2 2" xfId="17863"/>
    <cellStyle name="Bemærk! 2 6 5 2 3" xfId="29237"/>
    <cellStyle name="Bemærk! 2 6 5 3" xfId="12878"/>
    <cellStyle name="Bemærk! 2 6 5 4" xfId="24236"/>
    <cellStyle name="Bemærk! 2 6 6" xfId="3732"/>
    <cellStyle name="Bemærk! 2 6 6 2" xfId="8717"/>
    <cellStyle name="Bemærk! 2 6 6 2 2" xfId="19524"/>
    <cellStyle name="Bemærk! 2 6 6 2 3" xfId="30898"/>
    <cellStyle name="Bemærk! 2 6 6 3" xfId="14539"/>
    <cellStyle name="Bemærk! 2 6 6 4" xfId="25897"/>
    <cellStyle name="Bemærk! 2 6 7" xfId="5393"/>
    <cellStyle name="Bemærk! 2 6 7 2" xfId="16202"/>
    <cellStyle name="Bemærk! 2 6 7 3" xfId="27576"/>
    <cellStyle name="Bemærk! 2 6 8" xfId="10378"/>
    <cellStyle name="Bemærk! 2 6 8 2" xfId="21185"/>
    <cellStyle name="Bemærk! 2 6 8 3" xfId="32559"/>
    <cellStyle name="Bemærk! 2 6 9" xfId="11212"/>
    <cellStyle name="Bemærk! 2 7" xfId="453"/>
    <cellStyle name="Bemærk! 2 7 2" xfId="1290"/>
    <cellStyle name="Bemærk! 2 7 2 2" xfId="2958"/>
    <cellStyle name="Bemærk! 2 7 2 2 2" xfId="7946"/>
    <cellStyle name="Bemærk! 2 7 2 2 2 2" xfId="18753"/>
    <cellStyle name="Bemærk! 2 7 2 2 2 3" xfId="30127"/>
    <cellStyle name="Bemærk! 2 7 2 2 3" xfId="13768"/>
    <cellStyle name="Bemærk! 2 7 2 2 4" xfId="25126"/>
    <cellStyle name="Bemærk! 2 7 2 3" xfId="4622"/>
    <cellStyle name="Bemærk! 2 7 2 3 2" xfId="9607"/>
    <cellStyle name="Bemærk! 2 7 2 3 2 2" xfId="20414"/>
    <cellStyle name="Bemærk! 2 7 2 3 2 3" xfId="31788"/>
    <cellStyle name="Bemærk! 2 7 2 3 3" xfId="15429"/>
    <cellStyle name="Bemærk! 2 7 2 3 4" xfId="26787"/>
    <cellStyle name="Bemærk! 2 7 2 4" xfId="6284"/>
    <cellStyle name="Bemærk! 2 7 2 4 2" xfId="17092"/>
    <cellStyle name="Bemærk! 2 7 2 4 3" xfId="28466"/>
    <cellStyle name="Bemærk! 2 7 2 5" xfId="12107"/>
    <cellStyle name="Bemærk! 2 7 2 6" xfId="23465"/>
    <cellStyle name="Bemærk! 2 7 3" xfId="2129"/>
    <cellStyle name="Bemærk! 2 7 3 2" xfId="7117"/>
    <cellStyle name="Bemærk! 2 7 3 2 2" xfId="17924"/>
    <cellStyle name="Bemærk! 2 7 3 2 3" xfId="29298"/>
    <cellStyle name="Bemærk! 2 7 3 3" xfId="12939"/>
    <cellStyle name="Bemærk! 2 7 3 4" xfId="24297"/>
    <cellStyle name="Bemærk! 2 7 4" xfId="3793"/>
    <cellStyle name="Bemærk! 2 7 4 2" xfId="8778"/>
    <cellStyle name="Bemærk! 2 7 4 2 2" xfId="19585"/>
    <cellStyle name="Bemærk! 2 7 4 2 3" xfId="30959"/>
    <cellStyle name="Bemærk! 2 7 4 3" xfId="14600"/>
    <cellStyle name="Bemærk! 2 7 4 4" xfId="25958"/>
    <cellStyle name="Bemærk! 2 7 5" xfId="5455"/>
    <cellStyle name="Bemærk! 2 7 5 2" xfId="16263"/>
    <cellStyle name="Bemærk! 2 7 5 3" xfId="27637"/>
    <cellStyle name="Bemærk! 2 7 6" xfId="10460"/>
    <cellStyle name="Bemærk! 2 7 6 2" xfId="21267"/>
    <cellStyle name="Bemærk! 2 7 6 3" xfId="32641"/>
    <cellStyle name="Bemærk! 2 7 7" xfId="11274"/>
    <cellStyle name="Bemærk! 2 7 8" xfId="22080"/>
    <cellStyle name="Bemærk! 2 7 9" xfId="22634"/>
    <cellStyle name="Bemærk! 2 8" xfId="730"/>
    <cellStyle name="Bemærk! 2 8 2" xfId="1564"/>
    <cellStyle name="Bemærk! 2 8 2 2" xfId="3232"/>
    <cellStyle name="Bemærk! 2 8 2 2 2" xfId="8220"/>
    <cellStyle name="Bemærk! 2 8 2 2 2 2" xfId="19027"/>
    <cellStyle name="Bemærk! 2 8 2 2 2 3" xfId="30401"/>
    <cellStyle name="Bemærk! 2 8 2 2 3" xfId="14042"/>
    <cellStyle name="Bemærk! 2 8 2 2 4" xfId="25400"/>
    <cellStyle name="Bemærk! 2 8 2 3" xfId="4896"/>
    <cellStyle name="Bemærk! 2 8 2 3 2" xfId="9881"/>
    <cellStyle name="Bemærk! 2 8 2 3 2 2" xfId="20688"/>
    <cellStyle name="Bemærk! 2 8 2 3 2 3" xfId="32062"/>
    <cellStyle name="Bemærk! 2 8 2 3 3" xfId="15703"/>
    <cellStyle name="Bemærk! 2 8 2 3 4" xfId="27061"/>
    <cellStyle name="Bemærk! 2 8 2 4" xfId="6558"/>
    <cellStyle name="Bemærk! 2 8 2 4 2" xfId="17366"/>
    <cellStyle name="Bemærk! 2 8 2 4 3" xfId="28740"/>
    <cellStyle name="Bemærk! 2 8 2 5" xfId="12381"/>
    <cellStyle name="Bemærk! 2 8 2 6" xfId="23739"/>
    <cellStyle name="Bemærk! 2 8 3" xfId="2401"/>
    <cellStyle name="Bemærk! 2 8 3 2" xfId="7389"/>
    <cellStyle name="Bemærk! 2 8 3 2 2" xfId="18196"/>
    <cellStyle name="Bemærk! 2 8 3 2 3" xfId="29570"/>
    <cellStyle name="Bemærk! 2 8 3 3" xfId="13211"/>
    <cellStyle name="Bemærk! 2 8 3 4" xfId="24569"/>
    <cellStyle name="Bemærk! 2 8 4" xfId="4065"/>
    <cellStyle name="Bemærk! 2 8 4 2" xfId="9050"/>
    <cellStyle name="Bemærk! 2 8 4 2 2" xfId="19857"/>
    <cellStyle name="Bemærk! 2 8 4 2 3" xfId="31231"/>
    <cellStyle name="Bemærk! 2 8 4 3" xfId="14872"/>
    <cellStyle name="Bemærk! 2 8 4 4" xfId="26230"/>
    <cellStyle name="Bemærk! 2 8 5" xfId="5727"/>
    <cellStyle name="Bemærk! 2 8 5 2" xfId="16535"/>
    <cellStyle name="Bemærk! 2 8 5 3" xfId="27909"/>
    <cellStyle name="Bemærk! 2 8 6" xfId="10714"/>
    <cellStyle name="Bemærk! 2 8 6 2" xfId="21521"/>
    <cellStyle name="Bemærk! 2 8 6 3" xfId="32895"/>
    <cellStyle name="Bemærk! 2 8 7" xfId="11549"/>
    <cellStyle name="Bemærk! 2 8 8" xfId="22908"/>
    <cellStyle name="Bemærk! 2 9" xfId="1011"/>
    <cellStyle name="Bemærk! 2 9 2" xfId="2679"/>
    <cellStyle name="Bemærk! 2 9 2 2" xfId="7667"/>
    <cellStyle name="Bemærk! 2 9 2 2 2" xfId="18474"/>
    <cellStyle name="Bemærk! 2 9 2 2 3" xfId="29848"/>
    <cellStyle name="Bemærk! 2 9 2 3" xfId="13489"/>
    <cellStyle name="Bemærk! 2 9 2 4" xfId="24847"/>
    <cellStyle name="Bemærk! 2 9 3" xfId="4343"/>
    <cellStyle name="Bemærk! 2 9 3 2" xfId="9328"/>
    <cellStyle name="Bemærk! 2 9 3 2 2" xfId="20135"/>
    <cellStyle name="Bemærk! 2 9 3 2 3" xfId="31509"/>
    <cellStyle name="Bemærk! 2 9 3 3" xfId="15150"/>
    <cellStyle name="Bemærk! 2 9 3 4" xfId="26508"/>
    <cellStyle name="Bemærk! 2 9 4" xfId="6005"/>
    <cellStyle name="Bemærk! 2 9 4 2" xfId="16813"/>
    <cellStyle name="Bemærk! 2 9 4 3" xfId="28187"/>
    <cellStyle name="Bemærk! 2 9 5" xfId="11828"/>
    <cellStyle name="Bemærk! 2 9 6" xfId="23186"/>
    <cellStyle name="Bemærk! 3" xfId="96"/>
    <cellStyle name="Bemærk! 3 10" xfId="3539"/>
    <cellStyle name="Bemærk! 3 10 2" xfId="8524"/>
    <cellStyle name="Bemærk! 3 10 2 2" xfId="19331"/>
    <cellStyle name="Bemærk! 3 10 2 3" xfId="30705"/>
    <cellStyle name="Bemærk! 3 10 3" xfId="14346"/>
    <cellStyle name="Bemærk! 3 10 4" xfId="25704"/>
    <cellStyle name="Bemærk! 3 11" xfId="5200"/>
    <cellStyle name="Bemærk! 3 11 2" xfId="16009"/>
    <cellStyle name="Bemærk! 3 11 3" xfId="27383"/>
    <cellStyle name="Bemærk! 3 12" xfId="10184"/>
    <cellStyle name="Bemærk! 3 12 2" xfId="20991"/>
    <cellStyle name="Bemærk! 3 12 3" xfId="32365"/>
    <cellStyle name="Bemærk! 3 13" xfId="11018"/>
    <cellStyle name="Bemærk! 3 14" xfId="21825"/>
    <cellStyle name="Bemærk! 3 15" xfId="22378"/>
    <cellStyle name="Bemærk! 3 16" xfId="33198"/>
    <cellStyle name="Bemærk! 3 17" xfId="33472"/>
    <cellStyle name="Bemærk! 3 18" xfId="33743"/>
    <cellStyle name="Bemærk! 3 2" xfId="156"/>
    <cellStyle name="Bemærk! 3 2 10" xfId="21879"/>
    <cellStyle name="Bemærk! 3 2 11" xfId="22432"/>
    <cellStyle name="Bemærk! 3 2 12" xfId="33252"/>
    <cellStyle name="Bemærk! 3 2 13" xfId="33527"/>
    <cellStyle name="Bemærk! 3 2 14" xfId="33798"/>
    <cellStyle name="Bemærk! 3 2 2" xfId="531"/>
    <cellStyle name="Bemærk! 3 2 2 2" xfId="1368"/>
    <cellStyle name="Bemærk! 3 2 2 2 2" xfId="3036"/>
    <cellStyle name="Bemærk! 3 2 2 2 2 2" xfId="8024"/>
    <cellStyle name="Bemærk! 3 2 2 2 2 2 2" xfId="18831"/>
    <cellStyle name="Bemærk! 3 2 2 2 2 2 3" xfId="30205"/>
    <cellStyle name="Bemærk! 3 2 2 2 2 3" xfId="13846"/>
    <cellStyle name="Bemærk! 3 2 2 2 2 4" xfId="25204"/>
    <cellStyle name="Bemærk! 3 2 2 2 3" xfId="4700"/>
    <cellStyle name="Bemærk! 3 2 2 2 3 2" xfId="9685"/>
    <cellStyle name="Bemærk! 3 2 2 2 3 2 2" xfId="20492"/>
    <cellStyle name="Bemærk! 3 2 2 2 3 2 3" xfId="31866"/>
    <cellStyle name="Bemærk! 3 2 2 2 3 3" xfId="15507"/>
    <cellStyle name="Bemærk! 3 2 2 2 3 4" xfId="26865"/>
    <cellStyle name="Bemærk! 3 2 2 2 4" xfId="6362"/>
    <cellStyle name="Bemærk! 3 2 2 2 4 2" xfId="17170"/>
    <cellStyle name="Bemærk! 3 2 2 2 4 3" xfId="28544"/>
    <cellStyle name="Bemærk! 3 2 2 2 5" xfId="12185"/>
    <cellStyle name="Bemærk! 3 2 2 2 6" xfId="23543"/>
    <cellStyle name="Bemærk! 3 2 2 3" xfId="2205"/>
    <cellStyle name="Bemærk! 3 2 2 3 2" xfId="7193"/>
    <cellStyle name="Bemærk! 3 2 2 3 2 2" xfId="18000"/>
    <cellStyle name="Bemærk! 3 2 2 3 2 3" xfId="29374"/>
    <cellStyle name="Bemærk! 3 2 2 3 3" xfId="13015"/>
    <cellStyle name="Bemærk! 3 2 2 3 4" xfId="24373"/>
    <cellStyle name="Bemærk! 3 2 2 4" xfId="3869"/>
    <cellStyle name="Bemærk! 3 2 2 4 2" xfId="8854"/>
    <cellStyle name="Bemærk! 3 2 2 4 2 2" xfId="19661"/>
    <cellStyle name="Bemærk! 3 2 2 4 2 3" xfId="31035"/>
    <cellStyle name="Bemærk! 3 2 2 4 3" xfId="14676"/>
    <cellStyle name="Bemærk! 3 2 2 4 4" xfId="26034"/>
    <cellStyle name="Bemærk! 3 2 2 5" xfId="5531"/>
    <cellStyle name="Bemærk! 3 2 2 5 2" xfId="16339"/>
    <cellStyle name="Bemærk! 3 2 2 5 3" xfId="27713"/>
    <cellStyle name="Bemærk! 3 2 2 6" xfId="10518"/>
    <cellStyle name="Bemærk! 3 2 2 6 2" xfId="21325"/>
    <cellStyle name="Bemærk! 3 2 2 6 3" xfId="32699"/>
    <cellStyle name="Bemærk! 3 2 2 7" xfId="11352"/>
    <cellStyle name="Bemærk! 3 2 2 8" xfId="22158"/>
    <cellStyle name="Bemærk! 3 2 2 9" xfId="22712"/>
    <cellStyle name="Bemærk! 3 2 3" xfId="808"/>
    <cellStyle name="Bemærk! 3 2 3 2" xfId="1642"/>
    <cellStyle name="Bemærk! 3 2 3 2 2" xfId="3310"/>
    <cellStyle name="Bemærk! 3 2 3 2 2 2" xfId="8298"/>
    <cellStyle name="Bemærk! 3 2 3 2 2 2 2" xfId="19105"/>
    <cellStyle name="Bemærk! 3 2 3 2 2 2 3" xfId="30479"/>
    <cellStyle name="Bemærk! 3 2 3 2 2 3" xfId="14120"/>
    <cellStyle name="Bemærk! 3 2 3 2 2 4" xfId="25478"/>
    <cellStyle name="Bemærk! 3 2 3 2 3" xfId="4974"/>
    <cellStyle name="Bemærk! 3 2 3 2 3 2" xfId="9959"/>
    <cellStyle name="Bemærk! 3 2 3 2 3 2 2" xfId="20766"/>
    <cellStyle name="Bemærk! 3 2 3 2 3 2 3" xfId="32140"/>
    <cellStyle name="Bemærk! 3 2 3 2 3 3" xfId="15781"/>
    <cellStyle name="Bemærk! 3 2 3 2 3 4" xfId="27139"/>
    <cellStyle name="Bemærk! 3 2 3 2 4" xfId="6636"/>
    <cellStyle name="Bemærk! 3 2 3 2 4 2" xfId="17444"/>
    <cellStyle name="Bemærk! 3 2 3 2 4 3" xfId="28818"/>
    <cellStyle name="Bemærk! 3 2 3 2 5" xfId="12459"/>
    <cellStyle name="Bemærk! 3 2 3 2 6" xfId="23817"/>
    <cellStyle name="Bemærk! 3 2 3 3" xfId="2479"/>
    <cellStyle name="Bemærk! 3 2 3 3 2" xfId="7467"/>
    <cellStyle name="Bemærk! 3 2 3 3 2 2" xfId="18274"/>
    <cellStyle name="Bemærk! 3 2 3 3 2 3" xfId="29648"/>
    <cellStyle name="Bemærk! 3 2 3 3 3" xfId="13289"/>
    <cellStyle name="Bemærk! 3 2 3 3 4" xfId="24647"/>
    <cellStyle name="Bemærk! 3 2 3 4" xfId="4143"/>
    <cellStyle name="Bemærk! 3 2 3 4 2" xfId="9128"/>
    <cellStyle name="Bemærk! 3 2 3 4 2 2" xfId="19935"/>
    <cellStyle name="Bemærk! 3 2 3 4 2 3" xfId="31309"/>
    <cellStyle name="Bemærk! 3 2 3 4 3" xfId="14950"/>
    <cellStyle name="Bemærk! 3 2 3 4 4" xfId="26308"/>
    <cellStyle name="Bemærk! 3 2 3 5" xfId="5805"/>
    <cellStyle name="Bemærk! 3 2 3 5 2" xfId="16613"/>
    <cellStyle name="Bemærk! 3 2 3 5 3" xfId="27987"/>
    <cellStyle name="Bemærk! 3 2 3 6" xfId="10792"/>
    <cellStyle name="Bemærk! 3 2 3 6 2" xfId="21599"/>
    <cellStyle name="Bemærk! 3 2 3 6 3" xfId="32973"/>
    <cellStyle name="Bemærk! 3 2 3 7" xfId="11627"/>
    <cellStyle name="Bemærk! 3 2 3 8" xfId="22986"/>
    <cellStyle name="Bemærk! 3 2 4" xfId="1089"/>
    <cellStyle name="Bemærk! 3 2 4 2" xfId="2757"/>
    <cellStyle name="Bemærk! 3 2 4 2 2" xfId="7745"/>
    <cellStyle name="Bemærk! 3 2 4 2 2 2" xfId="18552"/>
    <cellStyle name="Bemærk! 3 2 4 2 2 3" xfId="29926"/>
    <cellStyle name="Bemærk! 3 2 4 2 3" xfId="13567"/>
    <cellStyle name="Bemærk! 3 2 4 2 4" xfId="24925"/>
    <cellStyle name="Bemærk! 3 2 4 3" xfId="4421"/>
    <cellStyle name="Bemærk! 3 2 4 3 2" xfId="9406"/>
    <cellStyle name="Bemærk! 3 2 4 3 2 2" xfId="20213"/>
    <cellStyle name="Bemærk! 3 2 4 3 2 3" xfId="31587"/>
    <cellStyle name="Bemærk! 3 2 4 3 3" xfId="15228"/>
    <cellStyle name="Bemærk! 3 2 4 3 4" xfId="26586"/>
    <cellStyle name="Bemærk! 3 2 4 4" xfId="6083"/>
    <cellStyle name="Bemærk! 3 2 4 4 2" xfId="16891"/>
    <cellStyle name="Bemærk! 3 2 4 4 3" xfId="28265"/>
    <cellStyle name="Bemærk! 3 2 4 5" xfId="11906"/>
    <cellStyle name="Bemærk! 3 2 4 6" xfId="23264"/>
    <cellStyle name="Bemærk! 3 2 5" xfId="1927"/>
    <cellStyle name="Bemærk! 3 2 5 2" xfId="6915"/>
    <cellStyle name="Bemærk! 3 2 5 2 2" xfId="17723"/>
    <cellStyle name="Bemærk! 3 2 5 2 3" xfId="29097"/>
    <cellStyle name="Bemærk! 3 2 5 3" xfId="12738"/>
    <cellStyle name="Bemærk! 3 2 5 4" xfId="24096"/>
    <cellStyle name="Bemærk! 3 2 6" xfId="3592"/>
    <cellStyle name="Bemærk! 3 2 6 2" xfId="8577"/>
    <cellStyle name="Bemærk! 3 2 6 2 2" xfId="19384"/>
    <cellStyle name="Bemærk! 3 2 6 2 3" xfId="30758"/>
    <cellStyle name="Bemærk! 3 2 6 3" xfId="14399"/>
    <cellStyle name="Bemærk! 3 2 6 4" xfId="25757"/>
    <cellStyle name="Bemærk! 3 2 7" xfId="5253"/>
    <cellStyle name="Bemærk! 3 2 7 2" xfId="16062"/>
    <cellStyle name="Bemærk! 3 2 7 3" xfId="27436"/>
    <cellStyle name="Bemærk! 3 2 8" xfId="10238"/>
    <cellStyle name="Bemærk! 3 2 8 2" xfId="21045"/>
    <cellStyle name="Bemærk! 3 2 8 3" xfId="32419"/>
    <cellStyle name="Bemærk! 3 2 9" xfId="11072"/>
    <cellStyle name="Bemærk! 3 3" xfId="211"/>
    <cellStyle name="Bemærk! 3 3 10" xfId="21933"/>
    <cellStyle name="Bemærk! 3 3 11" xfId="22486"/>
    <cellStyle name="Bemærk! 3 3 12" xfId="33306"/>
    <cellStyle name="Bemærk! 3 3 13" xfId="33581"/>
    <cellStyle name="Bemærk! 3 3 14" xfId="33852"/>
    <cellStyle name="Bemærk! 3 3 2" xfId="585"/>
    <cellStyle name="Bemærk! 3 3 2 2" xfId="1422"/>
    <cellStyle name="Bemærk! 3 3 2 2 2" xfId="3090"/>
    <cellStyle name="Bemærk! 3 3 2 2 2 2" xfId="8078"/>
    <cellStyle name="Bemærk! 3 3 2 2 2 2 2" xfId="18885"/>
    <cellStyle name="Bemærk! 3 3 2 2 2 2 3" xfId="30259"/>
    <cellStyle name="Bemærk! 3 3 2 2 2 3" xfId="13900"/>
    <cellStyle name="Bemærk! 3 3 2 2 2 4" xfId="25258"/>
    <cellStyle name="Bemærk! 3 3 2 2 3" xfId="4754"/>
    <cellStyle name="Bemærk! 3 3 2 2 3 2" xfId="9739"/>
    <cellStyle name="Bemærk! 3 3 2 2 3 2 2" xfId="20546"/>
    <cellStyle name="Bemærk! 3 3 2 2 3 2 3" xfId="31920"/>
    <cellStyle name="Bemærk! 3 3 2 2 3 3" xfId="15561"/>
    <cellStyle name="Bemærk! 3 3 2 2 3 4" xfId="26919"/>
    <cellStyle name="Bemærk! 3 3 2 2 4" xfId="6416"/>
    <cellStyle name="Bemærk! 3 3 2 2 4 2" xfId="17224"/>
    <cellStyle name="Bemærk! 3 3 2 2 4 3" xfId="28598"/>
    <cellStyle name="Bemærk! 3 3 2 2 5" xfId="12239"/>
    <cellStyle name="Bemærk! 3 3 2 2 6" xfId="23597"/>
    <cellStyle name="Bemærk! 3 3 2 3" xfId="2259"/>
    <cellStyle name="Bemærk! 3 3 2 3 2" xfId="7247"/>
    <cellStyle name="Bemærk! 3 3 2 3 2 2" xfId="18054"/>
    <cellStyle name="Bemærk! 3 3 2 3 2 3" xfId="29428"/>
    <cellStyle name="Bemærk! 3 3 2 3 3" xfId="13069"/>
    <cellStyle name="Bemærk! 3 3 2 3 4" xfId="24427"/>
    <cellStyle name="Bemærk! 3 3 2 4" xfId="3923"/>
    <cellStyle name="Bemærk! 3 3 2 4 2" xfId="8908"/>
    <cellStyle name="Bemærk! 3 3 2 4 2 2" xfId="19715"/>
    <cellStyle name="Bemærk! 3 3 2 4 2 3" xfId="31089"/>
    <cellStyle name="Bemærk! 3 3 2 4 3" xfId="14730"/>
    <cellStyle name="Bemærk! 3 3 2 4 4" xfId="26088"/>
    <cellStyle name="Bemærk! 3 3 2 5" xfId="5585"/>
    <cellStyle name="Bemærk! 3 3 2 5 2" xfId="16393"/>
    <cellStyle name="Bemærk! 3 3 2 5 3" xfId="27767"/>
    <cellStyle name="Bemærk! 3 3 2 6" xfId="10572"/>
    <cellStyle name="Bemærk! 3 3 2 6 2" xfId="21379"/>
    <cellStyle name="Bemærk! 3 3 2 6 3" xfId="32753"/>
    <cellStyle name="Bemærk! 3 3 2 7" xfId="11406"/>
    <cellStyle name="Bemærk! 3 3 2 8" xfId="22212"/>
    <cellStyle name="Bemærk! 3 3 2 9" xfId="22766"/>
    <cellStyle name="Bemærk! 3 3 3" xfId="862"/>
    <cellStyle name="Bemærk! 3 3 3 2" xfId="1696"/>
    <cellStyle name="Bemærk! 3 3 3 2 2" xfId="3364"/>
    <cellStyle name="Bemærk! 3 3 3 2 2 2" xfId="8352"/>
    <cellStyle name="Bemærk! 3 3 3 2 2 2 2" xfId="19159"/>
    <cellStyle name="Bemærk! 3 3 3 2 2 2 3" xfId="30533"/>
    <cellStyle name="Bemærk! 3 3 3 2 2 3" xfId="14174"/>
    <cellStyle name="Bemærk! 3 3 3 2 2 4" xfId="25532"/>
    <cellStyle name="Bemærk! 3 3 3 2 3" xfId="5028"/>
    <cellStyle name="Bemærk! 3 3 3 2 3 2" xfId="10013"/>
    <cellStyle name="Bemærk! 3 3 3 2 3 2 2" xfId="20820"/>
    <cellStyle name="Bemærk! 3 3 3 2 3 2 3" xfId="32194"/>
    <cellStyle name="Bemærk! 3 3 3 2 3 3" xfId="15835"/>
    <cellStyle name="Bemærk! 3 3 3 2 3 4" xfId="27193"/>
    <cellStyle name="Bemærk! 3 3 3 2 4" xfId="6690"/>
    <cellStyle name="Bemærk! 3 3 3 2 4 2" xfId="17498"/>
    <cellStyle name="Bemærk! 3 3 3 2 4 3" xfId="28872"/>
    <cellStyle name="Bemærk! 3 3 3 2 5" xfId="12513"/>
    <cellStyle name="Bemærk! 3 3 3 2 6" xfId="23871"/>
    <cellStyle name="Bemærk! 3 3 3 3" xfId="2533"/>
    <cellStyle name="Bemærk! 3 3 3 3 2" xfId="7521"/>
    <cellStyle name="Bemærk! 3 3 3 3 2 2" xfId="18328"/>
    <cellStyle name="Bemærk! 3 3 3 3 2 3" xfId="29702"/>
    <cellStyle name="Bemærk! 3 3 3 3 3" xfId="13343"/>
    <cellStyle name="Bemærk! 3 3 3 3 4" xfId="24701"/>
    <cellStyle name="Bemærk! 3 3 3 4" xfId="4197"/>
    <cellStyle name="Bemærk! 3 3 3 4 2" xfId="9182"/>
    <cellStyle name="Bemærk! 3 3 3 4 2 2" xfId="19989"/>
    <cellStyle name="Bemærk! 3 3 3 4 2 3" xfId="31363"/>
    <cellStyle name="Bemærk! 3 3 3 4 3" xfId="15004"/>
    <cellStyle name="Bemærk! 3 3 3 4 4" xfId="26362"/>
    <cellStyle name="Bemærk! 3 3 3 5" xfId="5859"/>
    <cellStyle name="Bemærk! 3 3 3 5 2" xfId="16667"/>
    <cellStyle name="Bemærk! 3 3 3 5 3" xfId="28041"/>
    <cellStyle name="Bemærk! 3 3 3 6" xfId="10846"/>
    <cellStyle name="Bemærk! 3 3 3 6 2" xfId="21653"/>
    <cellStyle name="Bemærk! 3 3 3 6 3" xfId="33027"/>
    <cellStyle name="Bemærk! 3 3 3 7" xfId="11681"/>
    <cellStyle name="Bemærk! 3 3 3 8" xfId="23040"/>
    <cellStyle name="Bemærk! 3 3 4" xfId="1143"/>
    <cellStyle name="Bemærk! 3 3 4 2" xfId="2811"/>
    <cellStyle name="Bemærk! 3 3 4 2 2" xfId="7799"/>
    <cellStyle name="Bemærk! 3 3 4 2 2 2" xfId="18606"/>
    <cellStyle name="Bemærk! 3 3 4 2 2 3" xfId="29980"/>
    <cellStyle name="Bemærk! 3 3 4 2 3" xfId="13621"/>
    <cellStyle name="Bemærk! 3 3 4 2 4" xfId="24979"/>
    <cellStyle name="Bemærk! 3 3 4 3" xfId="4475"/>
    <cellStyle name="Bemærk! 3 3 4 3 2" xfId="9460"/>
    <cellStyle name="Bemærk! 3 3 4 3 2 2" xfId="20267"/>
    <cellStyle name="Bemærk! 3 3 4 3 2 3" xfId="31641"/>
    <cellStyle name="Bemærk! 3 3 4 3 3" xfId="15282"/>
    <cellStyle name="Bemærk! 3 3 4 3 4" xfId="26640"/>
    <cellStyle name="Bemærk! 3 3 4 4" xfId="6137"/>
    <cellStyle name="Bemærk! 3 3 4 4 2" xfId="16945"/>
    <cellStyle name="Bemærk! 3 3 4 4 3" xfId="28319"/>
    <cellStyle name="Bemærk! 3 3 4 5" xfId="11960"/>
    <cellStyle name="Bemærk! 3 3 4 6" xfId="23318"/>
    <cellStyle name="Bemærk! 3 3 5" xfId="1981"/>
    <cellStyle name="Bemærk! 3 3 5 2" xfId="6969"/>
    <cellStyle name="Bemærk! 3 3 5 2 2" xfId="17777"/>
    <cellStyle name="Bemærk! 3 3 5 2 3" xfId="29151"/>
    <cellStyle name="Bemærk! 3 3 5 3" xfId="12792"/>
    <cellStyle name="Bemærk! 3 3 5 4" xfId="24150"/>
    <cellStyle name="Bemærk! 3 3 6" xfId="3646"/>
    <cellStyle name="Bemærk! 3 3 6 2" xfId="8631"/>
    <cellStyle name="Bemærk! 3 3 6 2 2" xfId="19438"/>
    <cellStyle name="Bemærk! 3 3 6 2 3" xfId="30812"/>
    <cellStyle name="Bemærk! 3 3 6 3" xfId="14453"/>
    <cellStyle name="Bemærk! 3 3 6 4" xfId="25811"/>
    <cellStyle name="Bemærk! 3 3 7" xfId="5307"/>
    <cellStyle name="Bemærk! 3 3 7 2" xfId="16116"/>
    <cellStyle name="Bemærk! 3 3 7 3" xfId="27490"/>
    <cellStyle name="Bemærk! 3 3 8" xfId="10292"/>
    <cellStyle name="Bemærk! 3 3 8 2" xfId="21099"/>
    <cellStyle name="Bemærk! 3 3 8 3" xfId="32473"/>
    <cellStyle name="Bemærk! 3 3 9" xfId="11126"/>
    <cellStyle name="Bemærk! 3 4" xfId="266"/>
    <cellStyle name="Bemærk! 3 4 10" xfId="21988"/>
    <cellStyle name="Bemærk! 3 4 11" xfId="22541"/>
    <cellStyle name="Bemærk! 3 4 12" xfId="33361"/>
    <cellStyle name="Bemærk! 3 4 13" xfId="33636"/>
    <cellStyle name="Bemærk! 3 4 14" xfId="33907"/>
    <cellStyle name="Bemærk! 3 4 2" xfId="640"/>
    <cellStyle name="Bemærk! 3 4 2 2" xfId="1477"/>
    <cellStyle name="Bemærk! 3 4 2 2 2" xfId="3145"/>
    <cellStyle name="Bemærk! 3 4 2 2 2 2" xfId="8133"/>
    <cellStyle name="Bemærk! 3 4 2 2 2 2 2" xfId="18940"/>
    <cellStyle name="Bemærk! 3 4 2 2 2 2 3" xfId="30314"/>
    <cellStyle name="Bemærk! 3 4 2 2 2 3" xfId="13955"/>
    <cellStyle name="Bemærk! 3 4 2 2 2 4" xfId="25313"/>
    <cellStyle name="Bemærk! 3 4 2 2 3" xfId="4809"/>
    <cellStyle name="Bemærk! 3 4 2 2 3 2" xfId="9794"/>
    <cellStyle name="Bemærk! 3 4 2 2 3 2 2" xfId="20601"/>
    <cellStyle name="Bemærk! 3 4 2 2 3 2 3" xfId="31975"/>
    <cellStyle name="Bemærk! 3 4 2 2 3 3" xfId="15616"/>
    <cellStyle name="Bemærk! 3 4 2 2 3 4" xfId="26974"/>
    <cellStyle name="Bemærk! 3 4 2 2 4" xfId="6471"/>
    <cellStyle name="Bemærk! 3 4 2 2 4 2" xfId="17279"/>
    <cellStyle name="Bemærk! 3 4 2 2 4 3" xfId="28653"/>
    <cellStyle name="Bemærk! 3 4 2 2 5" xfId="12294"/>
    <cellStyle name="Bemærk! 3 4 2 2 6" xfId="23652"/>
    <cellStyle name="Bemærk! 3 4 2 3" xfId="2314"/>
    <cellStyle name="Bemærk! 3 4 2 3 2" xfId="7302"/>
    <cellStyle name="Bemærk! 3 4 2 3 2 2" xfId="18109"/>
    <cellStyle name="Bemærk! 3 4 2 3 2 3" xfId="29483"/>
    <cellStyle name="Bemærk! 3 4 2 3 3" xfId="13124"/>
    <cellStyle name="Bemærk! 3 4 2 3 4" xfId="24482"/>
    <cellStyle name="Bemærk! 3 4 2 4" xfId="3978"/>
    <cellStyle name="Bemærk! 3 4 2 4 2" xfId="8963"/>
    <cellStyle name="Bemærk! 3 4 2 4 2 2" xfId="19770"/>
    <cellStyle name="Bemærk! 3 4 2 4 2 3" xfId="31144"/>
    <cellStyle name="Bemærk! 3 4 2 4 3" xfId="14785"/>
    <cellStyle name="Bemærk! 3 4 2 4 4" xfId="26143"/>
    <cellStyle name="Bemærk! 3 4 2 5" xfId="5640"/>
    <cellStyle name="Bemærk! 3 4 2 5 2" xfId="16448"/>
    <cellStyle name="Bemærk! 3 4 2 5 3" xfId="27822"/>
    <cellStyle name="Bemærk! 3 4 2 6" xfId="10627"/>
    <cellStyle name="Bemærk! 3 4 2 6 2" xfId="21434"/>
    <cellStyle name="Bemærk! 3 4 2 6 3" xfId="32808"/>
    <cellStyle name="Bemærk! 3 4 2 7" xfId="11461"/>
    <cellStyle name="Bemærk! 3 4 2 8" xfId="22267"/>
    <cellStyle name="Bemærk! 3 4 2 9" xfId="22821"/>
    <cellStyle name="Bemærk! 3 4 3" xfId="917"/>
    <cellStyle name="Bemærk! 3 4 3 2" xfId="1751"/>
    <cellStyle name="Bemærk! 3 4 3 2 2" xfId="3419"/>
    <cellStyle name="Bemærk! 3 4 3 2 2 2" xfId="8407"/>
    <cellStyle name="Bemærk! 3 4 3 2 2 2 2" xfId="19214"/>
    <cellStyle name="Bemærk! 3 4 3 2 2 2 3" xfId="30588"/>
    <cellStyle name="Bemærk! 3 4 3 2 2 3" xfId="14229"/>
    <cellStyle name="Bemærk! 3 4 3 2 2 4" xfId="25587"/>
    <cellStyle name="Bemærk! 3 4 3 2 3" xfId="5083"/>
    <cellStyle name="Bemærk! 3 4 3 2 3 2" xfId="10068"/>
    <cellStyle name="Bemærk! 3 4 3 2 3 2 2" xfId="20875"/>
    <cellStyle name="Bemærk! 3 4 3 2 3 2 3" xfId="32249"/>
    <cellStyle name="Bemærk! 3 4 3 2 3 3" xfId="15890"/>
    <cellStyle name="Bemærk! 3 4 3 2 3 4" xfId="27248"/>
    <cellStyle name="Bemærk! 3 4 3 2 4" xfId="6745"/>
    <cellStyle name="Bemærk! 3 4 3 2 4 2" xfId="17553"/>
    <cellStyle name="Bemærk! 3 4 3 2 4 3" xfId="28927"/>
    <cellStyle name="Bemærk! 3 4 3 2 5" xfId="12568"/>
    <cellStyle name="Bemærk! 3 4 3 2 6" xfId="23926"/>
    <cellStyle name="Bemærk! 3 4 3 3" xfId="2588"/>
    <cellStyle name="Bemærk! 3 4 3 3 2" xfId="7576"/>
    <cellStyle name="Bemærk! 3 4 3 3 2 2" xfId="18383"/>
    <cellStyle name="Bemærk! 3 4 3 3 2 3" xfId="29757"/>
    <cellStyle name="Bemærk! 3 4 3 3 3" xfId="13398"/>
    <cellStyle name="Bemærk! 3 4 3 3 4" xfId="24756"/>
    <cellStyle name="Bemærk! 3 4 3 4" xfId="4252"/>
    <cellStyle name="Bemærk! 3 4 3 4 2" xfId="9237"/>
    <cellStyle name="Bemærk! 3 4 3 4 2 2" xfId="20044"/>
    <cellStyle name="Bemærk! 3 4 3 4 2 3" xfId="31418"/>
    <cellStyle name="Bemærk! 3 4 3 4 3" xfId="15059"/>
    <cellStyle name="Bemærk! 3 4 3 4 4" xfId="26417"/>
    <cellStyle name="Bemærk! 3 4 3 5" xfId="5914"/>
    <cellStyle name="Bemærk! 3 4 3 5 2" xfId="16722"/>
    <cellStyle name="Bemærk! 3 4 3 5 3" xfId="28096"/>
    <cellStyle name="Bemærk! 3 4 3 6" xfId="10901"/>
    <cellStyle name="Bemærk! 3 4 3 6 2" xfId="21708"/>
    <cellStyle name="Bemærk! 3 4 3 6 3" xfId="33082"/>
    <cellStyle name="Bemærk! 3 4 3 7" xfId="11736"/>
    <cellStyle name="Bemærk! 3 4 3 8" xfId="23095"/>
    <cellStyle name="Bemærk! 3 4 4" xfId="1198"/>
    <cellStyle name="Bemærk! 3 4 4 2" xfId="2866"/>
    <cellStyle name="Bemærk! 3 4 4 2 2" xfId="7854"/>
    <cellStyle name="Bemærk! 3 4 4 2 2 2" xfId="18661"/>
    <cellStyle name="Bemærk! 3 4 4 2 2 3" xfId="30035"/>
    <cellStyle name="Bemærk! 3 4 4 2 3" xfId="13676"/>
    <cellStyle name="Bemærk! 3 4 4 2 4" xfId="25034"/>
    <cellStyle name="Bemærk! 3 4 4 3" xfId="4530"/>
    <cellStyle name="Bemærk! 3 4 4 3 2" xfId="9515"/>
    <cellStyle name="Bemærk! 3 4 4 3 2 2" xfId="20322"/>
    <cellStyle name="Bemærk! 3 4 4 3 2 3" xfId="31696"/>
    <cellStyle name="Bemærk! 3 4 4 3 3" xfId="15337"/>
    <cellStyle name="Bemærk! 3 4 4 3 4" xfId="26695"/>
    <cellStyle name="Bemærk! 3 4 4 4" xfId="6192"/>
    <cellStyle name="Bemærk! 3 4 4 4 2" xfId="17000"/>
    <cellStyle name="Bemærk! 3 4 4 4 3" xfId="28374"/>
    <cellStyle name="Bemærk! 3 4 4 5" xfId="12015"/>
    <cellStyle name="Bemærk! 3 4 4 6" xfId="23373"/>
    <cellStyle name="Bemærk! 3 4 5" xfId="2036"/>
    <cellStyle name="Bemærk! 3 4 5 2" xfId="7024"/>
    <cellStyle name="Bemærk! 3 4 5 2 2" xfId="17832"/>
    <cellStyle name="Bemærk! 3 4 5 2 3" xfId="29206"/>
    <cellStyle name="Bemærk! 3 4 5 3" xfId="12847"/>
    <cellStyle name="Bemærk! 3 4 5 4" xfId="24205"/>
    <cellStyle name="Bemærk! 3 4 6" xfId="3701"/>
    <cellStyle name="Bemærk! 3 4 6 2" xfId="8686"/>
    <cellStyle name="Bemærk! 3 4 6 2 2" xfId="19493"/>
    <cellStyle name="Bemærk! 3 4 6 2 3" xfId="30867"/>
    <cellStyle name="Bemærk! 3 4 6 3" xfId="14508"/>
    <cellStyle name="Bemærk! 3 4 6 4" xfId="25866"/>
    <cellStyle name="Bemærk! 3 4 7" xfId="5362"/>
    <cellStyle name="Bemærk! 3 4 7 2" xfId="16171"/>
    <cellStyle name="Bemærk! 3 4 7 3" xfId="27545"/>
    <cellStyle name="Bemærk! 3 4 8" xfId="10347"/>
    <cellStyle name="Bemærk! 3 4 8 2" xfId="21154"/>
    <cellStyle name="Bemærk! 3 4 8 3" xfId="32528"/>
    <cellStyle name="Bemærk! 3 4 9" xfId="11181"/>
    <cellStyle name="Bemærk! 3 5" xfId="322"/>
    <cellStyle name="Bemærk! 3 5 10" xfId="22044"/>
    <cellStyle name="Bemærk! 3 5 11" xfId="22597"/>
    <cellStyle name="Bemærk! 3 5 12" xfId="33417"/>
    <cellStyle name="Bemærk! 3 5 13" xfId="33692"/>
    <cellStyle name="Bemærk! 3 5 14" xfId="33963"/>
    <cellStyle name="Bemærk! 3 5 2" xfId="696"/>
    <cellStyle name="Bemærk! 3 5 2 2" xfId="1533"/>
    <cellStyle name="Bemærk! 3 5 2 2 2" xfId="3201"/>
    <cellStyle name="Bemærk! 3 5 2 2 2 2" xfId="8189"/>
    <cellStyle name="Bemærk! 3 5 2 2 2 2 2" xfId="18996"/>
    <cellStyle name="Bemærk! 3 5 2 2 2 2 3" xfId="30370"/>
    <cellStyle name="Bemærk! 3 5 2 2 2 3" xfId="14011"/>
    <cellStyle name="Bemærk! 3 5 2 2 2 4" xfId="25369"/>
    <cellStyle name="Bemærk! 3 5 2 2 3" xfId="4865"/>
    <cellStyle name="Bemærk! 3 5 2 2 3 2" xfId="9850"/>
    <cellStyle name="Bemærk! 3 5 2 2 3 2 2" xfId="20657"/>
    <cellStyle name="Bemærk! 3 5 2 2 3 2 3" xfId="32031"/>
    <cellStyle name="Bemærk! 3 5 2 2 3 3" xfId="15672"/>
    <cellStyle name="Bemærk! 3 5 2 2 3 4" xfId="27030"/>
    <cellStyle name="Bemærk! 3 5 2 2 4" xfId="6527"/>
    <cellStyle name="Bemærk! 3 5 2 2 4 2" xfId="17335"/>
    <cellStyle name="Bemærk! 3 5 2 2 4 3" xfId="28709"/>
    <cellStyle name="Bemærk! 3 5 2 2 5" xfId="12350"/>
    <cellStyle name="Bemærk! 3 5 2 2 6" xfId="23708"/>
    <cellStyle name="Bemærk! 3 5 2 3" xfId="2370"/>
    <cellStyle name="Bemærk! 3 5 2 3 2" xfId="7358"/>
    <cellStyle name="Bemærk! 3 5 2 3 2 2" xfId="18165"/>
    <cellStyle name="Bemærk! 3 5 2 3 2 3" xfId="29539"/>
    <cellStyle name="Bemærk! 3 5 2 3 3" xfId="13180"/>
    <cellStyle name="Bemærk! 3 5 2 3 4" xfId="24538"/>
    <cellStyle name="Bemærk! 3 5 2 4" xfId="4034"/>
    <cellStyle name="Bemærk! 3 5 2 4 2" xfId="9019"/>
    <cellStyle name="Bemærk! 3 5 2 4 2 2" xfId="19826"/>
    <cellStyle name="Bemærk! 3 5 2 4 2 3" xfId="31200"/>
    <cellStyle name="Bemærk! 3 5 2 4 3" xfId="14841"/>
    <cellStyle name="Bemærk! 3 5 2 4 4" xfId="26199"/>
    <cellStyle name="Bemærk! 3 5 2 5" xfId="5696"/>
    <cellStyle name="Bemærk! 3 5 2 5 2" xfId="16504"/>
    <cellStyle name="Bemærk! 3 5 2 5 3" xfId="27878"/>
    <cellStyle name="Bemærk! 3 5 2 6" xfId="10683"/>
    <cellStyle name="Bemærk! 3 5 2 6 2" xfId="21490"/>
    <cellStyle name="Bemærk! 3 5 2 6 3" xfId="32864"/>
    <cellStyle name="Bemærk! 3 5 2 7" xfId="11517"/>
    <cellStyle name="Bemærk! 3 5 2 8" xfId="22323"/>
    <cellStyle name="Bemærk! 3 5 2 9" xfId="22877"/>
    <cellStyle name="Bemærk! 3 5 3" xfId="973"/>
    <cellStyle name="Bemærk! 3 5 3 2" xfId="1807"/>
    <cellStyle name="Bemærk! 3 5 3 2 2" xfId="3475"/>
    <cellStyle name="Bemærk! 3 5 3 2 2 2" xfId="8463"/>
    <cellStyle name="Bemærk! 3 5 3 2 2 2 2" xfId="19270"/>
    <cellStyle name="Bemærk! 3 5 3 2 2 2 3" xfId="30644"/>
    <cellStyle name="Bemærk! 3 5 3 2 2 3" xfId="14285"/>
    <cellStyle name="Bemærk! 3 5 3 2 2 4" xfId="25643"/>
    <cellStyle name="Bemærk! 3 5 3 2 3" xfId="5139"/>
    <cellStyle name="Bemærk! 3 5 3 2 3 2" xfId="10124"/>
    <cellStyle name="Bemærk! 3 5 3 2 3 2 2" xfId="20931"/>
    <cellStyle name="Bemærk! 3 5 3 2 3 2 3" xfId="32305"/>
    <cellStyle name="Bemærk! 3 5 3 2 3 3" xfId="15946"/>
    <cellStyle name="Bemærk! 3 5 3 2 3 4" xfId="27304"/>
    <cellStyle name="Bemærk! 3 5 3 2 4" xfId="6801"/>
    <cellStyle name="Bemærk! 3 5 3 2 4 2" xfId="17609"/>
    <cellStyle name="Bemærk! 3 5 3 2 4 3" xfId="28983"/>
    <cellStyle name="Bemærk! 3 5 3 2 5" xfId="12624"/>
    <cellStyle name="Bemærk! 3 5 3 2 6" xfId="23982"/>
    <cellStyle name="Bemærk! 3 5 3 3" xfId="2644"/>
    <cellStyle name="Bemærk! 3 5 3 3 2" xfId="7632"/>
    <cellStyle name="Bemærk! 3 5 3 3 2 2" xfId="18439"/>
    <cellStyle name="Bemærk! 3 5 3 3 2 3" xfId="29813"/>
    <cellStyle name="Bemærk! 3 5 3 3 3" xfId="13454"/>
    <cellStyle name="Bemærk! 3 5 3 3 4" xfId="24812"/>
    <cellStyle name="Bemærk! 3 5 3 4" xfId="4308"/>
    <cellStyle name="Bemærk! 3 5 3 4 2" xfId="9293"/>
    <cellStyle name="Bemærk! 3 5 3 4 2 2" xfId="20100"/>
    <cellStyle name="Bemærk! 3 5 3 4 2 3" xfId="31474"/>
    <cellStyle name="Bemærk! 3 5 3 4 3" xfId="15115"/>
    <cellStyle name="Bemærk! 3 5 3 4 4" xfId="26473"/>
    <cellStyle name="Bemærk! 3 5 3 5" xfId="5970"/>
    <cellStyle name="Bemærk! 3 5 3 5 2" xfId="16778"/>
    <cellStyle name="Bemærk! 3 5 3 5 3" xfId="28152"/>
    <cellStyle name="Bemærk! 3 5 3 6" xfId="10957"/>
    <cellStyle name="Bemærk! 3 5 3 6 2" xfId="21764"/>
    <cellStyle name="Bemærk! 3 5 3 6 3" xfId="33138"/>
    <cellStyle name="Bemærk! 3 5 3 7" xfId="11792"/>
    <cellStyle name="Bemærk! 3 5 3 8" xfId="23151"/>
    <cellStyle name="Bemærk! 3 5 4" xfId="1254"/>
    <cellStyle name="Bemærk! 3 5 4 2" xfId="2922"/>
    <cellStyle name="Bemærk! 3 5 4 2 2" xfId="7910"/>
    <cellStyle name="Bemærk! 3 5 4 2 2 2" xfId="18717"/>
    <cellStyle name="Bemærk! 3 5 4 2 2 3" xfId="30091"/>
    <cellStyle name="Bemærk! 3 5 4 2 3" xfId="13732"/>
    <cellStyle name="Bemærk! 3 5 4 2 4" xfId="25090"/>
    <cellStyle name="Bemærk! 3 5 4 3" xfId="4586"/>
    <cellStyle name="Bemærk! 3 5 4 3 2" xfId="9571"/>
    <cellStyle name="Bemærk! 3 5 4 3 2 2" xfId="20378"/>
    <cellStyle name="Bemærk! 3 5 4 3 2 3" xfId="31752"/>
    <cellStyle name="Bemærk! 3 5 4 3 3" xfId="15393"/>
    <cellStyle name="Bemærk! 3 5 4 3 4" xfId="26751"/>
    <cellStyle name="Bemærk! 3 5 4 4" xfId="6248"/>
    <cellStyle name="Bemærk! 3 5 4 4 2" xfId="17056"/>
    <cellStyle name="Bemærk! 3 5 4 4 3" xfId="28430"/>
    <cellStyle name="Bemærk! 3 5 4 5" xfId="12071"/>
    <cellStyle name="Bemærk! 3 5 4 6" xfId="23429"/>
    <cellStyle name="Bemærk! 3 5 5" xfId="2092"/>
    <cellStyle name="Bemærk! 3 5 5 2" xfId="7080"/>
    <cellStyle name="Bemærk! 3 5 5 2 2" xfId="17888"/>
    <cellStyle name="Bemærk! 3 5 5 2 3" xfId="29262"/>
    <cellStyle name="Bemærk! 3 5 5 3" xfId="12903"/>
    <cellStyle name="Bemærk! 3 5 5 4" xfId="24261"/>
    <cellStyle name="Bemærk! 3 5 6" xfId="3757"/>
    <cellStyle name="Bemærk! 3 5 6 2" xfId="8742"/>
    <cellStyle name="Bemærk! 3 5 6 2 2" xfId="19549"/>
    <cellStyle name="Bemærk! 3 5 6 2 3" xfId="30923"/>
    <cellStyle name="Bemærk! 3 5 6 3" xfId="14564"/>
    <cellStyle name="Bemærk! 3 5 6 4" xfId="25922"/>
    <cellStyle name="Bemærk! 3 5 7" xfId="5418"/>
    <cellStyle name="Bemærk! 3 5 7 2" xfId="16227"/>
    <cellStyle name="Bemærk! 3 5 7 3" xfId="27601"/>
    <cellStyle name="Bemærk! 3 5 8" xfId="10403"/>
    <cellStyle name="Bemærk! 3 5 8 2" xfId="21210"/>
    <cellStyle name="Bemærk! 3 5 8 3" xfId="32584"/>
    <cellStyle name="Bemærk! 3 5 9" xfId="11237"/>
    <cellStyle name="Bemærk! 3 6" xfId="477"/>
    <cellStyle name="Bemærk! 3 6 2" xfId="1314"/>
    <cellStyle name="Bemærk! 3 6 2 2" xfId="2982"/>
    <cellStyle name="Bemærk! 3 6 2 2 2" xfId="7970"/>
    <cellStyle name="Bemærk! 3 6 2 2 2 2" xfId="18777"/>
    <cellStyle name="Bemærk! 3 6 2 2 2 3" xfId="30151"/>
    <cellStyle name="Bemærk! 3 6 2 2 3" xfId="13792"/>
    <cellStyle name="Bemærk! 3 6 2 2 4" xfId="25150"/>
    <cellStyle name="Bemærk! 3 6 2 3" xfId="4646"/>
    <cellStyle name="Bemærk! 3 6 2 3 2" xfId="9631"/>
    <cellStyle name="Bemærk! 3 6 2 3 2 2" xfId="20438"/>
    <cellStyle name="Bemærk! 3 6 2 3 2 3" xfId="31812"/>
    <cellStyle name="Bemærk! 3 6 2 3 3" xfId="15453"/>
    <cellStyle name="Bemærk! 3 6 2 3 4" xfId="26811"/>
    <cellStyle name="Bemærk! 3 6 2 4" xfId="6308"/>
    <cellStyle name="Bemærk! 3 6 2 4 2" xfId="17116"/>
    <cellStyle name="Bemærk! 3 6 2 4 3" xfId="28490"/>
    <cellStyle name="Bemærk! 3 6 2 5" xfId="12131"/>
    <cellStyle name="Bemærk! 3 6 2 6" xfId="23489"/>
    <cellStyle name="Bemærk! 3 6 3" xfId="2153"/>
    <cellStyle name="Bemærk! 3 6 3 2" xfId="7141"/>
    <cellStyle name="Bemærk! 3 6 3 2 2" xfId="17948"/>
    <cellStyle name="Bemærk! 3 6 3 2 3" xfId="29322"/>
    <cellStyle name="Bemærk! 3 6 3 3" xfId="12963"/>
    <cellStyle name="Bemærk! 3 6 3 4" xfId="24321"/>
    <cellStyle name="Bemærk! 3 6 4" xfId="3817"/>
    <cellStyle name="Bemærk! 3 6 4 2" xfId="8802"/>
    <cellStyle name="Bemærk! 3 6 4 2 2" xfId="19609"/>
    <cellStyle name="Bemærk! 3 6 4 2 3" xfId="30983"/>
    <cellStyle name="Bemærk! 3 6 4 3" xfId="14624"/>
    <cellStyle name="Bemærk! 3 6 4 4" xfId="25982"/>
    <cellStyle name="Bemærk! 3 6 5" xfId="5479"/>
    <cellStyle name="Bemærk! 3 6 5 2" xfId="16287"/>
    <cellStyle name="Bemærk! 3 6 5 3" xfId="27661"/>
    <cellStyle name="Bemærk! 3 6 6" xfId="10464"/>
    <cellStyle name="Bemærk! 3 6 6 2" xfId="21271"/>
    <cellStyle name="Bemærk! 3 6 6 3" xfId="32645"/>
    <cellStyle name="Bemærk! 3 6 7" xfId="11298"/>
    <cellStyle name="Bemærk! 3 6 8" xfId="22104"/>
    <cellStyle name="Bemærk! 3 6 9" xfId="22658"/>
    <cellStyle name="Bemærk! 3 7" xfId="754"/>
    <cellStyle name="Bemærk! 3 7 2" xfId="1588"/>
    <cellStyle name="Bemærk! 3 7 2 2" xfId="3256"/>
    <cellStyle name="Bemærk! 3 7 2 2 2" xfId="8244"/>
    <cellStyle name="Bemærk! 3 7 2 2 2 2" xfId="19051"/>
    <cellStyle name="Bemærk! 3 7 2 2 2 3" xfId="30425"/>
    <cellStyle name="Bemærk! 3 7 2 2 3" xfId="14066"/>
    <cellStyle name="Bemærk! 3 7 2 2 4" xfId="25424"/>
    <cellStyle name="Bemærk! 3 7 2 3" xfId="4920"/>
    <cellStyle name="Bemærk! 3 7 2 3 2" xfId="9905"/>
    <cellStyle name="Bemærk! 3 7 2 3 2 2" xfId="20712"/>
    <cellStyle name="Bemærk! 3 7 2 3 2 3" xfId="32086"/>
    <cellStyle name="Bemærk! 3 7 2 3 3" xfId="15727"/>
    <cellStyle name="Bemærk! 3 7 2 3 4" xfId="27085"/>
    <cellStyle name="Bemærk! 3 7 2 4" xfId="6582"/>
    <cellStyle name="Bemærk! 3 7 2 4 2" xfId="17390"/>
    <cellStyle name="Bemærk! 3 7 2 4 3" xfId="28764"/>
    <cellStyle name="Bemærk! 3 7 2 5" xfId="12405"/>
    <cellStyle name="Bemærk! 3 7 2 6" xfId="23763"/>
    <cellStyle name="Bemærk! 3 7 3" xfId="2425"/>
    <cellStyle name="Bemærk! 3 7 3 2" xfId="7413"/>
    <cellStyle name="Bemærk! 3 7 3 2 2" xfId="18220"/>
    <cellStyle name="Bemærk! 3 7 3 2 3" xfId="29594"/>
    <cellStyle name="Bemærk! 3 7 3 3" xfId="13235"/>
    <cellStyle name="Bemærk! 3 7 3 4" xfId="24593"/>
    <cellStyle name="Bemærk! 3 7 4" xfId="4089"/>
    <cellStyle name="Bemærk! 3 7 4 2" xfId="9074"/>
    <cellStyle name="Bemærk! 3 7 4 2 2" xfId="19881"/>
    <cellStyle name="Bemærk! 3 7 4 2 3" xfId="31255"/>
    <cellStyle name="Bemærk! 3 7 4 3" xfId="14896"/>
    <cellStyle name="Bemærk! 3 7 4 4" xfId="26254"/>
    <cellStyle name="Bemærk! 3 7 5" xfId="5751"/>
    <cellStyle name="Bemærk! 3 7 5 2" xfId="16559"/>
    <cellStyle name="Bemærk! 3 7 5 3" xfId="27933"/>
    <cellStyle name="Bemærk! 3 7 6" xfId="10738"/>
    <cellStyle name="Bemærk! 3 7 6 2" xfId="21545"/>
    <cellStyle name="Bemærk! 3 7 6 3" xfId="32919"/>
    <cellStyle name="Bemærk! 3 7 7" xfId="11573"/>
    <cellStyle name="Bemærk! 3 7 8" xfId="22932"/>
    <cellStyle name="Bemærk! 3 8" xfId="1035"/>
    <cellStyle name="Bemærk! 3 8 2" xfId="2703"/>
    <cellStyle name="Bemærk! 3 8 2 2" xfId="7691"/>
    <cellStyle name="Bemærk! 3 8 2 2 2" xfId="18498"/>
    <cellStyle name="Bemærk! 3 8 2 2 3" xfId="29872"/>
    <cellStyle name="Bemærk! 3 8 2 3" xfId="13513"/>
    <cellStyle name="Bemærk! 3 8 2 4" xfId="24871"/>
    <cellStyle name="Bemærk! 3 8 3" xfId="4367"/>
    <cellStyle name="Bemærk! 3 8 3 2" xfId="9352"/>
    <cellStyle name="Bemærk! 3 8 3 2 2" xfId="20159"/>
    <cellStyle name="Bemærk! 3 8 3 2 3" xfId="31533"/>
    <cellStyle name="Bemærk! 3 8 3 3" xfId="15174"/>
    <cellStyle name="Bemærk! 3 8 3 4" xfId="26532"/>
    <cellStyle name="Bemærk! 3 8 4" xfId="6029"/>
    <cellStyle name="Bemærk! 3 8 4 2" xfId="16837"/>
    <cellStyle name="Bemærk! 3 8 4 3" xfId="28211"/>
    <cellStyle name="Bemærk! 3 8 5" xfId="11852"/>
    <cellStyle name="Bemærk! 3 8 6" xfId="23210"/>
    <cellStyle name="Bemærk! 3 9" xfId="1871"/>
    <cellStyle name="Bemærk! 3 9 2" xfId="6862"/>
    <cellStyle name="Bemærk! 3 9 2 2" xfId="17670"/>
    <cellStyle name="Bemærk! 3 9 2 3" xfId="29044"/>
    <cellStyle name="Bemærk! 3 9 3" xfId="12685"/>
    <cellStyle name="Bemærk! 3 9 4" xfId="24043"/>
    <cellStyle name="Bemærk! 4" xfId="114"/>
    <cellStyle name="Bemærk! 4 10" xfId="21837"/>
    <cellStyle name="Bemærk! 4 11" xfId="22390"/>
    <cellStyle name="Bemærk! 4 12" xfId="33210"/>
    <cellStyle name="Bemærk! 4 13" xfId="33483"/>
    <cellStyle name="Bemærk! 4 14" xfId="33754"/>
    <cellStyle name="Bemærk! 4 2" xfId="489"/>
    <cellStyle name="Bemærk! 4 2 2" xfId="1326"/>
    <cellStyle name="Bemærk! 4 2 2 2" xfId="2994"/>
    <cellStyle name="Bemærk! 4 2 2 2 2" xfId="7982"/>
    <cellStyle name="Bemærk! 4 2 2 2 2 2" xfId="18789"/>
    <cellStyle name="Bemærk! 4 2 2 2 2 3" xfId="30163"/>
    <cellStyle name="Bemærk! 4 2 2 2 3" xfId="13804"/>
    <cellStyle name="Bemærk! 4 2 2 2 4" xfId="25162"/>
    <cellStyle name="Bemærk! 4 2 2 3" xfId="4658"/>
    <cellStyle name="Bemærk! 4 2 2 3 2" xfId="9643"/>
    <cellStyle name="Bemærk! 4 2 2 3 2 2" xfId="20450"/>
    <cellStyle name="Bemærk! 4 2 2 3 2 3" xfId="31824"/>
    <cellStyle name="Bemærk! 4 2 2 3 3" xfId="15465"/>
    <cellStyle name="Bemærk! 4 2 2 3 4" xfId="26823"/>
    <cellStyle name="Bemærk! 4 2 2 4" xfId="6320"/>
    <cellStyle name="Bemærk! 4 2 2 4 2" xfId="17128"/>
    <cellStyle name="Bemærk! 4 2 2 4 3" xfId="28502"/>
    <cellStyle name="Bemærk! 4 2 2 5" xfId="12143"/>
    <cellStyle name="Bemærk! 4 2 2 6" xfId="23501"/>
    <cellStyle name="Bemærk! 4 2 3" xfId="2165"/>
    <cellStyle name="Bemærk! 4 2 3 2" xfId="7153"/>
    <cellStyle name="Bemærk! 4 2 3 2 2" xfId="17960"/>
    <cellStyle name="Bemærk! 4 2 3 2 3" xfId="29334"/>
    <cellStyle name="Bemærk! 4 2 3 3" xfId="12975"/>
    <cellStyle name="Bemærk! 4 2 3 4" xfId="24333"/>
    <cellStyle name="Bemærk! 4 2 4" xfId="3829"/>
    <cellStyle name="Bemærk! 4 2 4 2" xfId="8814"/>
    <cellStyle name="Bemærk! 4 2 4 2 2" xfId="19621"/>
    <cellStyle name="Bemærk! 4 2 4 2 3" xfId="30995"/>
    <cellStyle name="Bemærk! 4 2 4 3" xfId="14636"/>
    <cellStyle name="Bemærk! 4 2 4 4" xfId="25994"/>
    <cellStyle name="Bemærk! 4 2 5" xfId="5491"/>
    <cellStyle name="Bemærk! 4 2 5 2" xfId="16299"/>
    <cellStyle name="Bemærk! 4 2 5 3" xfId="27673"/>
    <cellStyle name="Bemærk! 4 2 6" xfId="10476"/>
    <cellStyle name="Bemærk! 4 2 6 2" xfId="21283"/>
    <cellStyle name="Bemærk! 4 2 6 3" xfId="32657"/>
    <cellStyle name="Bemærk! 4 2 7" xfId="11310"/>
    <cellStyle name="Bemærk! 4 2 8" xfId="22116"/>
    <cellStyle name="Bemærk! 4 2 9" xfId="22670"/>
    <cellStyle name="Bemærk! 4 3" xfId="766"/>
    <cellStyle name="Bemærk! 4 3 2" xfId="1600"/>
    <cellStyle name="Bemærk! 4 3 2 2" xfId="3268"/>
    <cellStyle name="Bemærk! 4 3 2 2 2" xfId="8256"/>
    <cellStyle name="Bemærk! 4 3 2 2 2 2" xfId="19063"/>
    <cellStyle name="Bemærk! 4 3 2 2 2 3" xfId="30437"/>
    <cellStyle name="Bemærk! 4 3 2 2 3" xfId="14078"/>
    <cellStyle name="Bemærk! 4 3 2 2 4" xfId="25436"/>
    <cellStyle name="Bemærk! 4 3 2 3" xfId="4932"/>
    <cellStyle name="Bemærk! 4 3 2 3 2" xfId="9917"/>
    <cellStyle name="Bemærk! 4 3 2 3 2 2" xfId="20724"/>
    <cellStyle name="Bemærk! 4 3 2 3 2 3" xfId="32098"/>
    <cellStyle name="Bemærk! 4 3 2 3 3" xfId="15739"/>
    <cellStyle name="Bemærk! 4 3 2 3 4" xfId="27097"/>
    <cellStyle name="Bemærk! 4 3 2 4" xfId="6594"/>
    <cellStyle name="Bemærk! 4 3 2 4 2" xfId="17402"/>
    <cellStyle name="Bemærk! 4 3 2 4 3" xfId="28776"/>
    <cellStyle name="Bemærk! 4 3 2 5" xfId="12417"/>
    <cellStyle name="Bemærk! 4 3 2 6" xfId="23775"/>
    <cellStyle name="Bemærk! 4 3 3" xfId="2437"/>
    <cellStyle name="Bemærk! 4 3 3 2" xfId="7425"/>
    <cellStyle name="Bemærk! 4 3 3 2 2" xfId="18232"/>
    <cellStyle name="Bemærk! 4 3 3 2 3" xfId="29606"/>
    <cellStyle name="Bemærk! 4 3 3 3" xfId="13247"/>
    <cellStyle name="Bemærk! 4 3 3 4" xfId="24605"/>
    <cellStyle name="Bemærk! 4 3 4" xfId="4101"/>
    <cellStyle name="Bemærk! 4 3 4 2" xfId="9086"/>
    <cellStyle name="Bemærk! 4 3 4 2 2" xfId="19893"/>
    <cellStyle name="Bemærk! 4 3 4 2 3" xfId="31267"/>
    <cellStyle name="Bemærk! 4 3 4 3" xfId="14908"/>
    <cellStyle name="Bemærk! 4 3 4 4" xfId="26266"/>
    <cellStyle name="Bemærk! 4 3 5" xfId="5763"/>
    <cellStyle name="Bemærk! 4 3 5 2" xfId="16571"/>
    <cellStyle name="Bemærk! 4 3 5 3" xfId="27945"/>
    <cellStyle name="Bemærk! 4 3 6" xfId="10750"/>
    <cellStyle name="Bemærk! 4 3 6 2" xfId="21557"/>
    <cellStyle name="Bemærk! 4 3 6 3" xfId="32931"/>
    <cellStyle name="Bemærk! 4 3 7" xfId="11585"/>
    <cellStyle name="Bemærk! 4 3 8" xfId="22944"/>
    <cellStyle name="Bemærk! 4 4" xfId="1047"/>
    <cellStyle name="Bemærk! 4 4 2" xfId="2715"/>
    <cellStyle name="Bemærk! 4 4 2 2" xfId="7703"/>
    <cellStyle name="Bemærk! 4 4 2 2 2" xfId="18510"/>
    <cellStyle name="Bemærk! 4 4 2 2 3" xfId="29884"/>
    <cellStyle name="Bemærk! 4 4 2 3" xfId="13525"/>
    <cellStyle name="Bemærk! 4 4 2 4" xfId="24883"/>
    <cellStyle name="Bemærk! 4 4 3" xfId="4379"/>
    <cellStyle name="Bemærk! 4 4 3 2" xfId="9364"/>
    <cellStyle name="Bemærk! 4 4 3 2 2" xfId="20171"/>
    <cellStyle name="Bemærk! 4 4 3 2 3" xfId="31545"/>
    <cellStyle name="Bemærk! 4 4 3 3" xfId="15186"/>
    <cellStyle name="Bemærk! 4 4 3 4" xfId="26544"/>
    <cellStyle name="Bemærk! 4 4 4" xfId="6041"/>
    <cellStyle name="Bemærk! 4 4 4 2" xfId="16849"/>
    <cellStyle name="Bemærk! 4 4 4 3" xfId="28223"/>
    <cellStyle name="Bemærk! 4 4 5" xfId="11864"/>
    <cellStyle name="Bemærk! 4 4 6" xfId="23222"/>
    <cellStyle name="Bemærk! 4 5" xfId="1885"/>
    <cellStyle name="Bemærk! 4 5 2" xfId="6873"/>
    <cellStyle name="Bemærk! 4 5 2 2" xfId="17681"/>
    <cellStyle name="Bemærk! 4 5 2 3" xfId="29055"/>
    <cellStyle name="Bemærk! 4 5 3" xfId="12696"/>
    <cellStyle name="Bemærk! 4 5 4" xfId="24054"/>
    <cellStyle name="Bemærk! 4 6" xfId="3550"/>
    <cellStyle name="Bemærk! 4 6 2" xfId="8535"/>
    <cellStyle name="Bemærk! 4 6 2 2" xfId="19342"/>
    <cellStyle name="Bemærk! 4 6 2 3" xfId="30716"/>
    <cellStyle name="Bemærk! 4 6 3" xfId="14357"/>
    <cellStyle name="Bemærk! 4 6 4" xfId="25715"/>
    <cellStyle name="Bemærk! 4 7" xfId="5211"/>
    <cellStyle name="Bemærk! 4 7 2" xfId="16020"/>
    <cellStyle name="Bemærk! 4 7 3" xfId="27394"/>
    <cellStyle name="Bemærk! 4 8" xfId="10196"/>
    <cellStyle name="Bemærk! 4 8 2" xfId="21003"/>
    <cellStyle name="Bemærk! 4 8 3" xfId="32377"/>
    <cellStyle name="Bemærk! 4 9" xfId="11030"/>
    <cellStyle name="Bemærk! 5" xfId="167"/>
    <cellStyle name="Bemærk! 5 10" xfId="21890"/>
    <cellStyle name="Bemærk! 5 11" xfId="22443"/>
    <cellStyle name="Bemærk! 5 12" xfId="33263"/>
    <cellStyle name="Bemærk! 5 13" xfId="33538"/>
    <cellStyle name="Bemærk! 5 14" xfId="33809"/>
    <cellStyle name="Bemærk! 5 2" xfId="542"/>
    <cellStyle name="Bemærk! 5 2 2" xfId="1379"/>
    <cellStyle name="Bemærk! 5 2 2 2" xfId="3047"/>
    <cellStyle name="Bemærk! 5 2 2 2 2" xfId="8035"/>
    <cellStyle name="Bemærk! 5 2 2 2 2 2" xfId="18842"/>
    <cellStyle name="Bemærk! 5 2 2 2 2 3" xfId="30216"/>
    <cellStyle name="Bemærk! 5 2 2 2 3" xfId="13857"/>
    <cellStyle name="Bemærk! 5 2 2 2 4" xfId="25215"/>
    <cellStyle name="Bemærk! 5 2 2 3" xfId="4711"/>
    <cellStyle name="Bemærk! 5 2 2 3 2" xfId="9696"/>
    <cellStyle name="Bemærk! 5 2 2 3 2 2" xfId="20503"/>
    <cellStyle name="Bemærk! 5 2 2 3 2 3" xfId="31877"/>
    <cellStyle name="Bemærk! 5 2 2 3 3" xfId="15518"/>
    <cellStyle name="Bemærk! 5 2 2 3 4" xfId="26876"/>
    <cellStyle name="Bemærk! 5 2 2 4" xfId="6373"/>
    <cellStyle name="Bemærk! 5 2 2 4 2" xfId="17181"/>
    <cellStyle name="Bemærk! 5 2 2 4 3" xfId="28555"/>
    <cellStyle name="Bemærk! 5 2 2 5" xfId="12196"/>
    <cellStyle name="Bemærk! 5 2 2 6" xfId="23554"/>
    <cellStyle name="Bemærk! 5 2 3" xfId="2216"/>
    <cellStyle name="Bemærk! 5 2 3 2" xfId="7204"/>
    <cellStyle name="Bemærk! 5 2 3 2 2" xfId="18011"/>
    <cellStyle name="Bemærk! 5 2 3 2 3" xfId="29385"/>
    <cellStyle name="Bemærk! 5 2 3 3" xfId="13026"/>
    <cellStyle name="Bemærk! 5 2 3 4" xfId="24384"/>
    <cellStyle name="Bemærk! 5 2 4" xfId="3880"/>
    <cellStyle name="Bemærk! 5 2 4 2" xfId="8865"/>
    <cellStyle name="Bemærk! 5 2 4 2 2" xfId="19672"/>
    <cellStyle name="Bemærk! 5 2 4 2 3" xfId="31046"/>
    <cellStyle name="Bemærk! 5 2 4 3" xfId="14687"/>
    <cellStyle name="Bemærk! 5 2 4 4" xfId="26045"/>
    <cellStyle name="Bemærk! 5 2 5" xfId="5542"/>
    <cellStyle name="Bemærk! 5 2 5 2" xfId="16350"/>
    <cellStyle name="Bemærk! 5 2 5 3" xfId="27724"/>
    <cellStyle name="Bemærk! 5 2 6" xfId="10529"/>
    <cellStyle name="Bemærk! 5 2 6 2" xfId="21336"/>
    <cellStyle name="Bemærk! 5 2 6 3" xfId="32710"/>
    <cellStyle name="Bemærk! 5 2 7" xfId="11363"/>
    <cellStyle name="Bemærk! 5 2 8" xfId="22169"/>
    <cellStyle name="Bemærk! 5 2 9" xfId="22723"/>
    <cellStyle name="Bemærk! 5 3" xfId="819"/>
    <cellStyle name="Bemærk! 5 3 2" xfId="1653"/>
    <cellStyle name="Bemærk! 5 3 2 2" xfId="3321"/>
    <cellStyle name="Bemærk! 5 3 2 2 2" xfId="8309"/>
    <cellStyle name="Bemærk! 5 3 2 2 2 2" xfId="19116"/>
    <cellStyle name="Bemærk! 5 3 2 2 2 3" xfId="30490"/>
    <cellStyle name="Bemærk! 5 3 2 2 3" xfId="14131"/>
    <cellStyle name="Bemærk! 5 3 2 2 4" xfId="25489"/>
    <cellStyle name="Bemærk! 5 3 2 3" xfId="4985"/>
    <cellStyle name="Bemærk! 5 3 2 3 2" xfId="9970"/>
    <cellStyle name="Bemærk! 5 3 2 3 2 2" xfId="20777"/>
    <cellStyle name="Bemærk! 5 3 2 3 2 3" xfId="32151"/>
    <cellStyle name="Bemærk! 5 3 2 3 3" xfId="15792"/>
    <cellStyle name="Bemærk! 5 3 2 3 4" xfId="27150"/>
    <cellStyle name="Bemærk! 5 3 2 4" xfId="6647"/>
    <cellStyle name="Bemærk! 5 3 2 4 2" xfId="17455"/>
    <cellStyle name="Bemærk! 5 3 2 4 3" xfId="28829"/>
    <cellStyle name="Bemærk! 5 3 2 5" xfId="12470"/>
    <cellStyle name="Bemærk! 5 3 2 6" xfId="23828"/>
    <cellStyle name="Bemærk! 5 3 3" xfId="2490"/>
    <cellStyle name="Bemærk! 5 3 3 2" xfId="7478"/>
    <cellStyle name="Bemærk! 5 3 3 2 2" xfId="18285"/>
    <cellStyle name="Bemærk! 5 3 3 2 3" xfId="29659"/>
    <cellStyle name="Bemærk! 5 3 3 3" xfId="13300"/>
    <cellStyle name="Bemærk! 5 3 3 4" xfId="24658"/>
    <cellStyle name="Bemærk! 5 3 4" xfId="4154"/>
    <cellStyle name="Bemærk! 5 3 4 2" xfId="9139"/>
    <cellStyle name="Bemærk! 5 3 4 2 2" xfId="19946"/>
    <cellStyle name="Bemærk! 5 3 4 2 3" xfId="31320"/>
    <cellStyle name="Bemærk! 5 3 4 3" xfId="14961"/>
    <cellStyle name="Bemærk! 5 3 4 4" xfId="26319"/>
    <cellStyle name="Bemærk! 5 3 5" xfId="5816"/>
    <cellStyle name="Bemærk! 5 3 5 2" xfId="16624"/>
    <cellStyle name="Bemærk! 5 3 5 3" xfId="27998"/>
    <cellStyle name="Bemærk! 5 3 6" xfId="10803"/>
    <cellStyle name="Bemærk! 5 3 6 2" xfId="21610"/>
    <cellStyle name="Bemærk! 5 3 6 3" xfId="32984"/>
    <cellStyle name="Bemærk! 5 3 7" xfId="11638"/>
    <cellStyle name="Bemærk! 5 3 8" xfId="22997"/>
    <cellStyle name="Bemærk! 5 4" xfId="1100"/>
    <cellStyle name="Bemærk! 5 4 2" xfId="2768"/>
    <cellStyle name="Bemærk! 5 4 2 2" xfId="7756"/>
    <cellStyle name="Bemærk! 5 4 2 2 2" xfId="18563"/>
    <cellStyle name="Bemærk! 5 4 2 2 3" xfId="29937"/>
    <cellStyle name="Bemærk! 5 4 2 3" xfId="13578"/>
    <cellStyle name="Bemærk! 5 4 2 4" xfId="24936"/>
    <cellStyle name="Bemærk! 5 4 3" xfId="4432"/>
    <cellStyle name="Bemærk! 5 4 3 2" xfId="9417"/>
    <cellStyle name="Bemærk! 5 4 3 2 2" xfId="20224"/>
    <cellStyle name="Bemærk! 5 4 3 2 3" xfId="31598"/>
    <cellStyle name="Bemærk! 5 4 3 3" xfId="15239"/>
    <cellStyle name="Bemærk! 5 4 3 4" xfId="26597"/>
    <cellStyle name="Bemærk! 5 4 4" xfId="6094"/>
    <cellStyle name="Bemærk! 5 4 4 2" xfId="16902"/>
    <cellStyle name="Bemærk! 5 4 4 3" xfId="28276"/>
    <cellStyle name="Bemærk! 5 4 5" xfId="11917"/>
    <cellStyle name="Bemærk! 5 4 6" xfId="23275"/>
    <cellStyle name="Bemærk! 5 5" xfId="1938"/>
    <cellStyle name="Bemærk! 5 5 2" xfId="6926"/>
    <cellStyle name="Bemærk! 5 5 2 2" xfId="17734"/>
    <cellStyle name="Bemærk! 5 5 2 3" xfId="29108"/>
    <cellStyle name="Bemærk! 5 5 3" xfId="12749"/>
    <cellStyle name="Bemærk! 5 5 4" xfId="24107"/>
    <cellStyle name="Bemærk! 5 6" xfId="3603"/>
    <cellStyle name="Bemærk! 5 6 2" xfId="8588"/>
    <cellStyle name="Bemærk! 5 6 2 2" xfId="19395"/>
    <cellStyle name="Bemærk! 5 6 2 3" xfId="30769"/>
    <cellStyle name="Bemærk! 5 6 3" xfId="14410"/>
    <cellStyle name="Bemærk! 5 6 4" xfId="25768"/>
    <cellStyle name="Bemærk! 5 7" xfId="5264"/>
    <cellStyle name="Bemærk! 5 7 2" xfId="16073"/>
    <cellStyle name="Bemærk! 5 7 3" xfId="27447"/>
    <cellStyle name="Bemærk! 5 8" xfId="10249"/>
    <cellStyle name="Bemærk! 5 8 2" xfId="21056"/>
    <cellStyle name="Bemærk! 5 8 3" xfId="32430"/>
    <cellStyle name="Bemærk! 5 9" xfId="11083"/>
    <cellStyle name="Bemærk! 6" xfId="223"/>
    <cellStyle name="Bemærk! 6 10" xfId="21945"/>
    <cellStyle name="Bemærk! 6 11" xfId="22498"/>
    <cellStyle name="Bemærk! 6 12" xfId="33318"/>
    <cellStyle name="Bemærk! 6 13" xfId="33593"/>
    <cellStyle name="Bemærk! 6 14" xfId="33864"/>
    <cellStyle name="Bemærk! 6 2" xfId="597"/>
    <cellStyle name="Bemærk! 6 2 2" xfId="1434"/>
    <cellStyle name="Bemærk! 6 2 2 2" xfId="3102"/>
    <cellStyle name="Bemærk! 6 2 2 2 2" xfId="8090"/>
    <cellStyle name="Bemærk! 6 2 2 2 2 2" xfId="18897"/>
    <cellStyle name="Bemærk! 6 2 2 2 2 3" xfId="30271"/>
    <cellStyle name="Bemærk! 6 2 2 2 3" xfId="13912"/>
    <cellStyle name="Bemærk! 6 2 2 2 4" xfId="25270"/>
    <cellStyle name="Bemærk! 6 2 2 3" xfId="4766"/>
    <cellStyle name="Bemærk! 6 2 2 3 2" xfId="9751"/>
    <cellStyle name="Bemærk! 6 2 2 3 2 2" xfId="20558"/>
    <cellStyle name="Bemærk! 6 2 2 3 2 3" xfId="31932"/>
    <cellStyle name="Bemærk! 6 2 2 3 3" xfId="15573"/>
    <cellStyle name="Bemærk! 6 2 2 3 4" xfId="26931"/>
    <cellStyle name="Bemærk! 6 2 2 4" xfId="6428"/>
    <cellStyle name="Bemærk! 6 2 2 4 2" xfId="17236"/>
    <cellStyle name="Bemærk! 6 2 2 4 3" xfId="28610"/>
    <cellStyle name="Bemærk! 6 2 2 5" xfId="12251"/>
    <cellStyle name="Bemærk! 6 2 2 6" xfId="23609"/>
    <cellStyle name="Bemærk! 6 2 3" xfId="2271"/>
    <cellStyle name="Bemærk! 6 2 3 2" xfId="7259"/>
    <cellStyle name="Bemærk! 6 2 3 2 2" xfId="18066"/>
    <cellStyle name="Bemærk! 6 2 3 2 3" xfId="29440"/>
    <cellStyle name="Bemærk! 6 2 3 3" xfId="13081"/>
    <cellStyle name="Bemærk! 6 2 3 4" xfId="24439"/>
    <cellStyle name="Bemærk! 6 2 4" xfId="3935"/>
    <cellStyle name="Bemærk! 6 2 4 2" xfId="8920"/>
    <cellStyle name="Bemærk! 6 2 4 2 2" xfId="19727"/>
    <cellStyle name="Bemærk! 6 2 4 2 3" xfId="31101"/>
    <cellStyle name="Bemærk! 6 2 4 3" xfId="14742"/>
    <cellStyle name="Bemærk! 6 2 4 4" xfId="26100"/>
    <cellStyle name="Bemærk! 6 2 5" xfId="5597"/>
    <cellStyle name="Bemærk! 6 2 5 2" xfId="16405"/>
    <cellStyle name="Bemærk! 6 2 5 3" xfId="27779"/>
    <cellStyle name="Bemærk! 6 2 6" xfId="10584"/>
    <cellStyle name="Bemærk! 6 2 6 2" xfId="21391"/>
    <cellStyle name="Bemærk! 6 2 6 3" xfId="32765"/>
    <cellStyle name="Bemærk! 6 2 7" xfId="11418"/>
    <cellStyle name="Bemærk! 6 2 8" xfId="22224"/>
    <cellStyle name="Bemærk! 6 2 9" xfId="22778"/>
    <cellStyle name="Bemærk! 6 3" xfId="874"/>
    <cellStyle name="Bemærk! 6 3 2" xfId="1708"/>
    <cellStyle name="Bemærk! 6 3 2 2" xfId="3376"/>
    <cellStyle name="Bemærk! 6 3 2 2 2" xfId="8364"/>
    <cellStyle name="Bemærk! 6 3 2 2 2 2" xfId="19171"/>
    <cellStyle name="Bemærk! 6 3 2 2 2 3" xfId="30545"/>
    <cellStyle name="Bemærk! 6 3 2 2 3" xfId="14186"/>
    <cellStyle name="Bemærk! 6 3 2 2 4" xfId="25544"/>
    <cellStyle name="Bemærk! 6 3 2 3" xfId="5040"/>
    <cellStyle name="Bemærk! 6 3 2 3 2" xfId="10025"/>
    <cellStyle name="Bemærk! 6 3 2 3 2 2" xfId="20832"/>
    <cellStyle name="Bemærk! 6 3 2 3 2 3" xfId="32206"/>
    <cellStyle name="Bemærk! 6 3 2 3 3" xfId="15847"/>
    <cellStyle name="Bemærk! 6 3 2 3 4" xfId="27205"/>
    <cellStyle name="Bemærk! 6 3 2 4" xfId="6702"/>
    <cellStyle name="Bemærk! 6 3 2 4 2" xfId="17510"/>
    <cellStyle name="Bemærk! 6 3 2 4 3" xfId="28884"/>
    <cellStyle name="Bemærk! 6 3 2 5" xfId="12525"/>
    <cellStyle name="Bemærk! 6 3 2 6" xfId="23883"/>
    <cellStyle name="Bemærk! 6 3 3" xfId="2545"/>
    <cellStyle name="Bemærk! 6 3 3 2" xfId="7533"/>
    <cellStyle name="Bemærk! 6 3 3 2 2" xfId="18340"/>
    <cellStyle name="Bemærk! 6 3 3 2 3" xfId="29714"/>
    <cellStyle name="Bemærk! 6 3 3 3" xfId="13355"/>
    <cellStyle name="Bemærk! 6 3 3 4" xfId="24713"/>
    <cellStyle name="Bemærk! 6 3 4" xfId="4209"/>
    <cellStyle name="Bemærk! 6 3 4 2" xfId="9194"/>
    <cellStyle name="Bemærk! 6 3 4 2 2" xfId="20001"/>
    <cellStyle name="Bemærk! 6 3 4 2 3" xfId="31375"/>
    <cellStyle name="Bemærk! 6 3 4 3" xfId="15016"/>
    <cellStyle name="Bemærk! 6 3 4 4" xfId="26374"/>
    <cellStyle name="Bemærk! 6 3 5" xfId="5871"/>
    <cellStyle name="Bemærk! 6 3 5 2" xfId="16679"/>
    <cellStyle name="Bemærk! 6 3 5 3" xfId="28053"/>
    <cellStyle name="Bemærk! 6 3 6" xfId="10858"/>
    <cellStyle name="Bemærk! 6 3 6 2" xfId="21665"/>
    <cellStyle name="Bemærk! 6 3 6 3" xfId="33039"/>
    <cellStyle name="Bemærk! 6 3 7" xfId="11693"/>
    <cellStyle name="Bemærk! 6 3 8" xfId="23052"/>
    <cellStyle name="Bemærk! 6 4" xfId="1155"/>
    <cellStyle name="Bemærk! 6 4 2" xfId="2823"/>
    <cellStyle name="Bemærk! 6 4 2 2" xfId="7811"/>
    <cellStyle name="Bemærk! 6 4 2 2 2" xfId="18618"/>
    <cellStyle name="Bemærk! 6 4 2 2 3" xfId="29992"/>
    <cellStyle name="Bemærk! 6 4 2 3" xfId="13633"/>
    <cellStyle name="Bemærk! 6 4 2 4" xfId="24991"/>
    <cellStyle name="Bemærk! 6 4 3" xfId="4487"/>
    <cellStyle name="Bemærk! 6 4 3 2" xfId="9472"/>
    <cellStyle name="Bemærk! 6 4 3 2 2" xfId="20279"/>
    <cellStyle name="Bemærk! 6 4 3 2 3" xfId="31653"/>
    <cellStyle name="Bemærk! 6 4 3 3" xfId="15294"/>
    <cellStyle name="Bemærk! 6 4 3 4" xfId="26652"/>
    <cellStyle name="Bemærk! 6 4 4" xfId="6149"/>
    <cellStyle name="Bemærk! 6 4 4 2" xfId="16957"/>
    <cellStyle name="Bemærk! 6 4 4 3" xfId="28331"/>
    <cellStyle name="Bemærk! 6 4 5" xfId="11972"/>
    <cellStyle name="Bemærk! 6 4 6" xfId="23330"/>
    <cellStyle name="Bemærk! 6 5" xfId="1993"/>
    <cellStyle name="Bemærk! 6 5 2" xfId="6981"/>
    <cellStyle name="Bemærk! 6 5 2 2" xfId="17789"/>
    <cellStyle name="Bemærk! 6 5 2 3" xfId="29163"/>
    <cellStyle name="Bemærk! 6 5 3" xfId="12804"/>
    <cellStyle name="Bemærk! 6 5 4" xfId="24162"/>
    <cellStyle name="Bemærk! 6 6" xfId="3658"/>
    <cellStyle name="Bemærk! 6 6 2" xfId="8643"/>
    <cellStyle name="Bemærk! 6 6 2 2" xfId="19450"/>
    <cellStyle name="Bemærk! 6 6 2 3" xfId="30824"/>
    <cellStyle name="Bemærk! 6 6 3" xfId="14465"/>
    <cellStyle name="Bemærk! 6 6 4" xfId="25823"/>
    <cellStyle name="Bemærk! 6 7" xfId="5319"/>
    <cellStyle name="Bemærk! 6 7 2" xfId="16128"/>
    <cellStyle name="Bemærk! 6 7 3" xfId="27502"/>
    <cellStyle name="Bemærk! 6 8" xfId="10304"/>
    <cellStyle name="Bemærk! 6 8 2" xfId="21111"/>
    <cellStyle name="Bemærk! 6 8 3" xfId="32485"/>
    <cellStyle name="Bemærk! 6 9" xfId="11138"/>
    <cellStyle name="Bemærk! 7" xfId="278"/>
    <cellStyle name="Bemærk! 7 10" xfId="22000"/>
    <cellStyle name="Bemærk! 7 11" xfId="22553"/>
    <cellStyle name="Bemærk! 7 12" xfId="33373"/>
    <cellStyle name="Bemærk! 7 13" xfId="33648"/>
    <cellStyle name="Bemærk! 7 14" xfId="33919"/>
    <cellStyle name="Bemærk! 7 2" xfId="652"/>
    <cellStyle name="Bemærk! 7 2 2" xfId="1489"/>
    <cellStyle name="Bemærk! 7 2 2 2" xfId="3157"/>
    <cellStyle name="Bemærk! 7 2 2 2 2" xfId="8145"/>
    <cellStyle name="Bemærk! 7 2 2 2 2 2" xfId="18952"/>
    <cellStyle name="Bemærk! 7 2 2 2 2 3" xfId="30326"/>
    <cellStyle name="Bemærk! 7 2 2 2 3" xfId="13967"/>
    <cellStyle name="Bemærk! 7 2 2 2 4" xfId="25325"/>
    <cellStyle name="Bemærk! 7 2 2 3" xfId="4821"/>
    <cellStyle name="Bemærk! 7 2 2 3 2" xfId="9806"/>
    <cellStyle name="Bemærk! 7 2 2 3 2 2" xfId="20613"/>
    <cellStyle name="Bemærk! 7 2 2 3 2 3" xfId="31987"/>
    <cellStyle name="Bemærk! 7 2 2 3 3" xfId="15628"/>
    <cellStyle name="Bemærk! 7 2 2 3 4" xfId="26986"/>
    <cellStyle name="Bemærk! 7 2 2 4" xfId="6483"/>
    <cellStyle name="Bemærk! 7 2 2 4 2" xfId="17291"/>
    <cellStyle name="Bemærk! 7 2 2 4 3" xfId="28665"/>
    <cellStyle name="Bemærk! 7 2 2 5" xfId="12306"/>
    <cellStyle name="Bemærk! 7 2 2 6" xfId="23664"/>
    <cellStyle name="Bemærk! 7 2 3" xfId="2326"/>
    <cellStyle name="Bemærk! 7 2 3 2" xfId="7314"/>
    <cellStyle name="Bemærk! 7 2 3 2 2" xfId="18121"/>
    <cellStyle name="Bemærk! 7 2 3 2 3" xfId="29495"/>
    <cellStyle name="Bemærk! 7 2 3 3" xfId="13136"/>
    <cellStyle name="Bemærk! 7 2 3 4" xfId="24494"/>
    <cellStyle name="Bemærk! 7 2 4" xfId="3990"/>
    <cellStyle name="Bemærk! 7 2 4 2" xfId="8975"/>
    <cellStyle name="Bemærk! 7 2 4 2 2" xfId="19782"/>
    <cellStyle name="Bemærk! 7 2 4 2 3" xfId="31156"/>
    <cellStyle name="Bemærk! 7 2 4 3" xfId="14797"/>
    <cellStyle name="Bemærk! 7 2 4 4" xfId="26155"/>
    <cellStyle name="Bemærk! 7 2 5" xfId="5652"/>
    <cellStyle name="Bemærk! 7 2 5 2" xfId="16460"/>
    <cellStyle name="Bemærk! 7 2 5 3" xfId="27834"/>
    <cellStyle name="Bemærk! 7 2 6" xfId="10639"/>
    <cellStyle name="Bemærk! 7 2 6 2" xfId="21446"/>
    <cellStyle name="Bemærk! 7 2 6 3" xfId="32820"/>
    <cellStyle name="Bemærk! 7 2 7" xfId="11473"/>
    <cellStyle name="Bemærk! 7 2 8" xfId="22279"/>
    <cellStyle name="Bemærk! 7 2 9" xfId="22833"/>
    <cellStyle name="Bemærk! 7 3" xfId="929"/>
    <cellStyle name="Bemærk! 7 3 2" xfId="1763"/>
    <cellStyle name="Bemærk! 7 3 2 2" xfId="3431"/>
    <cellStyle name="Bemærk! 7 3 2 2 2" xfId="8419"/>
    <cellStyle name="Bemærk! 7 3 2 2 2 2" xfId="19226"/>
    <cellStyle name="Bemærk! 7 3 2 2 2 3" xfId="30600"/>
    <cellStyle name="Bemærk! 7 3 2 2 3" xfId="14241"/>
    <cellStyle name="Bemærk! 7 3 2 2 4" xfId="25599"/>
    <cellStyle name="Bemærk! 7 3 2 3" xfId="5095"/>
    <cellStyle name="Bemærk! 7 3 2 3 2" xfId="10080"/>
    <cellStyle name="Bemærk! 7 3 2 3 2 2" xfId="20887"/>
    <cellStyle name="Bemærk! 7 3 2 3 2 3" xfId="32261"/>
    <cellStyle name="Bemærk! 7 3 2 3 3" xfId="15902"/>
    <cellStyle name="Bemærk! 7 3 2 3 4" xfId="27260"/>
    <cellStyle name="Bemærk! 7 3 2 4" xfId="6757"/>
    <cellStyle name="Bemærk! 7 3 2 4 2" xfId="17565"/>
    <cellStyle name="Bemærk! 7 3 2 4 3" xfId="28939"/>
    <cellStyle name="Bemærk! 7 3 2 5" xfId="12580"/>
    <cellStyle name="Bemærk! 7 3 2 6" xfId="23938"/>
    <cellStyle name="Bemærk! 7 3 3" xfId="2600"/>
    <cellStyle name="Bemærk! 7 3 3 2" xfId="7588"/>
    <cellStyle name="Bemærk! 7 3 3 2 2" xfId="18395"/>
    <cellStyle name="Bemærk! 7 3 3 2 3" xfId="29769"/>
    <cellStyle name="Bemærk! 7 3 3 3" xfId="13410"/>
    <cellStyle name="Bemærk! 7 3 3 4" xfId="24768"/>
    <cellStyle name="Bemærk! 7 3 4" xfId="4264"/>
    <cellStyle name="Bemærk! 7 3 4 2" xfId="9249"/>
    <cellStyle name="Bemærk! 7 3 4 2 2" xfId="20056"/>
    <cellStyle name="Bemærk! 7 3 4 2 3" xfId="31430"/>
    <cellStyle name="Bemærk! 7 3 4 3" xfId="15071"/>
    <cellStyle name="Bemærk! 7 3 4 4" xfId="26429"/>
    <cellStyle name="Bemærk! 7 3 5" xfId="5926"/>
    <cellStyle name="Bemærk! 7 3 5 2" xfId="16734"/>
    <cellStyle name="Bemærk! 7 3 5 3" xfId="28108"/>
    <cellStyle name="Bemærk! 7 3 6" xfId="10913"/>
    <cellStyle name="Bemærk! 7 3 6 2" xfId="21720"/>
    <cellStyle name="Bemærk! 7 3 6 3" xfId="33094"/>
    <cellStyle name="Bemærk! 7 3 7" xfId="11748"/>
    <cellStyle name="Bemærk! 7 3 8" xfId="23107"/>
    <cellStyle name="Bemærk! 7 4" xfId="1210"/>
    <cellStyle name="Bemærk! 7 4 2" xfId="2878"/>
    <cellStyle name="Bemærk! 7 4 2 2" xfId="7866"/>
    <cellStyle name="Bemærk! 7 4 2 2 2" xfId="18673"/>
    <cellStyle name="Bemærk! 7 4 2 2 3" xfId="30047"/>
    <cellStyle name="Bemærk! 7 4 2 3" xfId="13688"/>
    <cellStyle name="Bemærk! 7 4 2 4" xfId="25046"/>
    <cellStyle name="Bemærk! 7 4 3" xfId="4542"/>
    <cellStyle name="Bemærk! 7 4 3 2" xfId="9527"/>
    <cellStyle name="Bemærk! 7 4 3 2 2" xfId="20334"/>
    <cellStyle name="Bemærk! 7 4 3 2 3" xfId="31708"/>
    <cellStyle name="Bemærk! 7 4 3 3" xfId="15349"/>
    <cellStyle name="Bemærk! 7 4 3 4" xfId="26707"/>
    <cellStyle name="Bemærk! 7 4 4" xfId="6204"/>
    <cellStyle name="Bemærk! 7 4 4 2" xfId="17012"/>
    <cellStyle name="Bemærk! 7 4 4 3" xfId="28386"/>
    <cellStyle name="Bemærk! 7 4 5" xfId="12027"/>
    <cellStyle name="Bemærk! 7 4 6" xfId="23385"/>
    <cellStyle name="Bemærk! 7 5" xfId="2048"/>
    <cellStyle name="Bemærk! 7 5 2" xfId="7036"/>
    <cellStyle name="Bemærk! 7 5 2 2" xfId="17844"/>
    <cellStyle name="Bemærk! 7 5 2 3" xfId="29218"/>
    <cellStyle name="Bemærk! 7 5 3" xfId="12859"/>
    <cellStyle name="Bemærk! 7 5 4" xfId="24217"/>
    <cellStyle name="Bemærk! 7 6" xfId="3713"/>
    <cellStyle name="Bemærk! 7 6 2" xfId="8698"/>
    <cellStyle name="Bemærk! 7 6 2 2" xfId="19505"/>
    <cellStyle name="Bemærk! 7 6 2 3" xfId="30879"/>
    <cellStyle name="Bemærk! 7 6 3" xfId="14520"/>
    <cellStyle name="Bemærk! 7 6 4" xfId="25878"/>
    <cellStyle name="Bemærk! 7 7" xfId="5374"/>
    <cellStyle name="Bemærk! 7 7 2" xfId="16183"/>
    <cellStyle name="Bemærk! 7 7 3" xfId="27557"/>
    <cellStyle name="Bemærk! 7 8" xfId="10359"/>
    <cellStyle name="Bemærk! 7 8 2" xfId="21166"/>
    <cellStyle name="Bemærk! 7 8 3" xfId="32540"/>
    <cellStyle name="Bemærk! 7 9" xfId="11193"/>
    <cellStyle name="Bemærk! 8" xfId="434"/>
    <cellStyle name="Bemærk! 8 2" xfId="1271"/>
    <cellStyle name="Bemærk! 8 2 2" xfId="2939"/>
    <cellStyle name="Bemærk! 8 2 2 2" xfId="7927"/>
    <cellStyle name="Bemærk! 8 2 2 2 2" xfId="18734"/>
    <cellStyle name="Bemærk! 8 2 2 2 3" xfId="30108"/>
    <cellStyle name="Bemærk! 8 2 2 3" xfId="13749"/>
    <cellStyle name="Bemærk! 8 2 2 4" xfId="25107"/>
    <cellStyle name="Bemærk! 8 2 3" xfId="4603"/>
    <cellStyle name="Bemærk! 8 2 3 2" xfId="9588"/>
    <cellStyle name="Bemærk! 8 2 3 2 2" xfId="20395"/>
    <cellStyle name="Bemærk! 8 2 3 2 3" xfId="31769"/>
    <cellStyle name="Bemærk! 8 2 3 3" xfId="15410"/>
    <cellStyle name="Bemærk! 8 2 3 4" xfId="26768"/>
    <cellStyle name="Bemærk! 8 2 4" xfId="6265"/>
    <cellStyle name="Bemærk! 8 2 4 2" xfId="17073"/>
    <cellStyle name="Bemærk! 8 2 4 3" xfId="28447"/>
    <cellStyle name="Bemærk! 8 2 5" xfId="12088"/>
    <cellStyle name="Bemærk! 8 2 6" xfId="23446"/>
    <cellStyle name="Bemærk! 8 3" xfId="2110"/>
    <cellStyle name="Bemærk! 8 3 2" xfId="7098"/>
    <cellStyle name="Bemærk! 8 3 2 2" xfId="17905"/>
    <cellStyle name="Bemærk! 8 3 2 3" xfId="29279"/>
    <cellStyle name="Bemærk! 8 3 3" xfId="12920"/>
    <cellStyle name="Bemærk! 8 3 4" xfId="24278"/>
    <cellStyle name="Bemærk! 8 4" xfId="3774"/>
    <cellStyle name="Bemærk! 8 4 2" xfId="8759"/>
    <cellStyle name="Bemærk! 8 4 2 2" xfId="19566"/>
    <cellStyle name="Bemærk! 8 4 2 3" xfId="30940"/>
    <cellStyle name="Bemærk! 8 4 3" xfId="14581"/>
    <cellStyle name="Bemærk! 8 4 4" xfId="25939"/>
    <cellStyle name="Bemærk! 8 5" xfId="5436"/>
    <cellStyle name="Bemærk! 8 5 2" xfId="16244"/>
    <cellStyle name="Bemærk! 8 5 3" xfId="27618"/>
    <cellStyle name="Bemærk! 8 6" xfId="10458"/>
    <cellStyle name="Bemærk! 8 6 2" xfId="21265"/>
    <cellStyle name="Bemærk! 8 6 3" xfId="32639"/>
    <cellStyle name="Bemærk! 8 7" xfId="11255"/>
    <cellStyle name="Bemærk! 8 8" xfId="22061"/>
    <cellStyle name="Bemærk! 8 9" xfId="22615"/>
    <cellStyle name="Bemærk! 9" xfId="711"/>
    <cellStyle name="Bemærk! 9 2" xfId="1545"/>
    <cellStyle name="Bemærk! 9 2 2" xfId="3213"/>
    <cellStyle name="Bemærk! 9 2 2 2" xfId="8201"/>
    <cellStyle name="Bemærk! 9 2 2 2 2" xfId="19008"/>
    <cellStyle name="Bemærk! 9 2 2 2 3" xfId="30382"/>
    <cellStyle name="Bemærk! 9 2 2 3" xfId="14023"/>
    <cellStyle name="Bemærk! 9 2 2 4" xfId="25381"/>
    <cellStyle name="Bemærk! 9 2 3" xfId="4877"/>
    <cellStyle name="Bemærk! 9 2 3 2" xfId="9862"/>
    <cellStyle name="Bemærk! 9 2 3 2 2" xfId="20669"/>
    <cellStyle name="Bemærk! 9 2 3 2 3" xfId="32043"/>
    <cellStyle name="Bemærk! 9 2 3 3" xfId="15684"/>
    <cellStyle name="Bemærk! 9 2 3 4" xfId="27042"/>
    <cellStyle name="Bemærk! 9 2 4" xfId="6539"/>
    <cellStyle name="Bemærk! 9 2 4 2" xfId="17347"/>
    <cellStyle name="Bemærk! 9 2 4 3" xfId="28721"/>
    <cellStyle name="Bemærk! 9 2 5" xfId="12362"/>
    <cellStyle name="Bemærk! 9 2 6" xfId="23720"/>
    <cellStyle name="Bemærk! 9 3" xfId="2382"/>
    <cellStyle name="Bemærk! 9 3 2" xfId="7370"/>
    <cellStyle name="Bemærk! 9 3 2 2" xfId="18177"/>
    <cellStyle name="Bemærk! 9 3 2 3" xfId="29551"/>
    <cellStyle name="Bemærk! 9 3 3" xfId="13192"/>
    <cellStyle name="Bemærk! 9 3 4" xfId="24550"/>
    <cellStyle name="Bemærk! 9 4" xfId="4046"/>
    <cellStyle name="Bemærk! 9 4 2" xfId="9031"/>
    <cellStyle name="Bemærk! 9 4 2 2" xfId="19838"/>
    <cellStyle name="Bemærk! 9 4 2 3" xfId="31212"/>
    <cellStyle name="Bemærk! 9 4 3" xfId="14853"/>
    <cellStyle name="Bemærk! 9 4 4" xfId="26211"/>
    <cellStyle name="Bemærk! 9 5" xfId="5708"/>
    <cellStyle name="Bemærk! 9 5 2" xfId="16516"/>
    <cellStyle name="Bemærk! 9 5 3" xfId="27890"/>
    <cellStyle name="Bemærk! 9 6" xfId="10695"/>
    <cellStyle name="Bemærk! 9 6 2" xfId="21502"/>
    <cellStyle name="Bemærk! 9 6 3" xfId="32876"/>
    <cellStyle name="Bemærk! 9 7" xfId="11530"/>
    <cellStyle name="Bemærk! 9 8" xfId="22889"/>
    <cellStyle name="Beregning" xfId="12" builtinId="22" customBuiltin="1"/>
    <cellStyle name="Beregning 2" xfId="34074"/>
    <cellStyle name="Beregning 3" xfId="34031"/>
    <cellStyle name="Calculation" xfId="369"/>
    <cellStyle name="Calculation 2" xfId="34136"/>
    <cellStyle name="Calculation 3" xfId="34135"/>
    <cellStyle name="Check Cell" xfId="370"/>
    <cellStyle name="Check Cell 2" xfId="34048"/>
    <cellStyle name="Check Cell 3" xfId="34137"/>
    <cellStyle name="Check Cell 4" xfId="34005"/>
    <cellStyle name="Comma 2" xfId="33986"/>
    <cellStyle name="Comma 2 2" xfId="33995"/>
    <cellStyle name="Comma_Vandforsyning_standardpriser_27Okt_final" xfId="371"/>
    <cellStyle name="Currency 2" xfId="34138"/>
    <cellStyle name="Decimal" xfId="336"/>
    <cellStyle name="Decimal (negative)" xfId="337"/>
    <cellStyle name="Decimal 2" xfId="27322"/>
    <cellStyle name="Decimal 3" xfId="27327"/>
    <cellStyle name="Decimal 4" xfId="27334"/>
    <cellStyle name="Decimal 5" xfId="27330"/>
    <cellStyle name="Explanatory Text" xfId="372"/>
    <cellStyle name="Explanatory Text 2" xfId="34049"/>
    <cellStyle name="Explanatory Text 3" xfId="34139"/>
    <cellStyle name="Explanatory Text 4" xfId="34006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God 2" xfId="34075"/>
    <cellStyle name="God 3" xfId="34032"/>
    <cellStyle name="Good" xfId="373"/>
    <cellStyle name="Good 2" xfId="34141"/>
    <cellStyle name="Good 3" xfId="34140"/>
    <cellStyle name="Heading 1" xfId="374"/>
    <cellStyle name="Heading 1 2" xfId="34042"/>
    <cellStyle name="Heading 1 3" xfId="34142"/>
    <cellStyle name="Heading 1 4" xfId="33999"/>
    <cellStyle name="Heading 2" xfId="375"/>
    <cellStyle name="Heading 2 2" xfId="34043"/>
    <cellStyle name="Heading 2 3" xfId="34143"/>
    <cellStyle name="Heading 2 4" xfId="34000"/>
    <cellStyle name="Heading 3" xfId="376"/>
    <cellStyle name="Heading 3 2" xfId="34044"/>
    <cellStyle name="Heading 3 3" xfId="34144"/>
    <cellStyle name="Heading 3 4" xfId="34001"/>
    <cellStyle name="Heading 4" xfId="377"/>
    <cellStyle name="Heading 4 2" xfId="34045"/>
    <cellStyle name="Heading 4 3" xfId="34145"/>
    <cellStyle name="Heading 4 4" xfId="34002"/>
    <cellStyle name="Input" xfId="10" builtinId="20" customBuiltin="1"/>
    <cellStyle name="Input 2" xfId="378"/>
    <cellStyle name="Komma" xfId="33981" builtinId="3"/>
    <cellStyle name="Komma [0] 2" xfId="33976"/>
    <cellStyle name="Komma 10" xfId="110"/>
    <cellStyle name="Komma 11" xfId="705"/>
    <cellStyle name="Komma 11 2" xfId="1542"/>
    <cellStyle name="Komma 11 2 2" xfId="3210"/>
    <cellStyle name="Komma 11 2 2 2" xfId="8198"/>
    <cellStyle name="Komma 11 2 2 2 2" xfId="19005"/>
    <cellStyle name="Komma 11 2 2 2 3" xfId="30379"/>
    <cellStyle name="Komma 11 2 2 3" xfId="14020"/>
    <cellStyle name="Komma 11 2 2 4" xfId="25378"/>
    <cellStyle name="Komma 11 2 3" xfId="4874"/>
    <cellStyle name="Komma 11 2 3 2" xfId="9859"/>
    <cellStyle name="Komma 11 2 3 2 2" xfId="20666"/>
    <cellStyle name="Komma 11 2 3 2 3" xfId="32040"/>
    <cellStyle name="Komma 11 2 3 3" xfId="15681"/>
    <cellStyle name="Komma 11 2 3 4" xfId="27039"/>
    <cellStyle name="Komma 11 2 4" xfId="6536"/>
    <cellStyle name="Komma 11 2 4 2" xfId="17344"/>
    <cellStyle name="Komma 11 2 4 3" xfId="28718"/>
    <cellStyle name="Komma 11 2 5" xfId="12359"/>
    <cellStyle name="Komma 11 2 6" xfId="23717"/>
    <cellStyle name="Komma 11 3" xfId="2379"/>
    <cellStyle name="Komma 11 3 2" xfId="7367"/>
    <cellStyle name="Komma 11 3 2 2" xfId="18174"/>
    <cellStyle name="Komma 11 3 2 3" xfId="29548"/>
    <cellStyle name="Komma 11 3 3" xfId="13189"/>
    <cellStyle name="Komma 11 3 4" xfId="24547"/>
    <cellStyle name="Komma 11 4" xfId="4043"/>
    <cellStyle name="Komma 11 4 2" xfId="9028"/>
    <cellStyle name="Komma 11 4 2 2" xfId="19835"/>
    <cellStyle name="Komma 11 4 2 3" xfId="31209"/>
    <cellStyle name="Komma 11 4 3" xfId="14850"/>
    <cellStyle name="Komma 11 4 4" xfId="26208"/>
    <cellStyle name="Komma 11 5" xfId="5705"/>
    <cellStyle name="Komma 11 5 2" xfId="16513"/>
    <cellStyle name="Komma 11 5 3" xfId="27887"/>
    <cellStyle name="Komma 11 6" xfId="10692"/>
    <cellStyle name="Komma 11 6 2" xfId="21499"/>
    <cellStyle name="Komma 11 6 3" xfId="32873"/>
    <cellStyle name="Komma 11 7" xfId="11526"/>
    <cellStyle name="Komma 11 8" xfId="22332"/>
    <cellStyle name="Komma 11 9" xfId="22886"/>
    <cellStyle name="Komma 12" xfId="430"/>
    <cellStyle name="Komma 12 10" xfId="982"/>
    <cellStyle name="Komma 12 2" xfId="1816"/>
    <cellStyle name="Komma 12 2 2" xfId="3484"/>
    <cellStyle name="Komma 12 2 2 2" xfId="8472"/>
    <cellStyle name="Komma 12 2 2 2 2" xfId="19279"/>
    <cellStyle name="Komma 12 2 2 2 3" xfId="30653"/>
    <cellStyle name="Komma 12 2 2 3" xfId="14294"/>
    <cellStyle name="Komma 12 2 2 4" xfId="25652"/>
    <cellStyle name="Komma 12 2 3" xfId="5148"/>
    <cellStyle name="Komma 12 2 3 2" xfId="10133"/>
    <cellStyle name="Komma 12 2 3 2 2" xfId="20940"/>
    <cellStyle name="Komma 12 2 3 2 3" xfId="32314"/>
    <cellStyle name="Komma 12 2 3 3" xfId="15955"/>
    <cellStyle name="Komma 12 2 3 4" xfId="27313"/>
    <cellStyle name="Komma 12 2 4" xfId="6810"/>
    <cellStyle name="Komma 12 2 4 2" xfId="17618"/>
    <cellStyle name="Komma 12 2 4 3" xfId="28992"/>
    <cellStyle name="Komma 12 2 5" xfId="12633"/>
    <cellStyle name="Komma 12 2 6" xfId="23991"/>
    <cellStyle name="Komma 12 3" xfId="2653"/>
    <cellStyle name="Komma 12 3 2" xfId="7641"/>
    <cellStyle name="Komma 12 3 2 2" xfId="18448"/>
    <cellStyle name="Komma 12 3 2 3" xfId="29822"/>
    <cellStyle name="Komma 12 3 3" xfId="13463"/>
    <cellStyle name="Komma 12 3 4" xfId="24821"/>
    <cellStyle name="Komma 12 4" xfId="3492"/>
    <cellStyle name="Komma 12 5" xfId="4317"/>
    <cellStyle name="Komma 12 5 2" xfId="9302"/>
    <cellStyle name="Komma 12 5 2 2" xfId="20109"/>
    <cellStyle name="Komma 12 5 2 3" xfId="31483"/>
    <cellStyle name="Komma 12 5 3" xfId="15124"/>
    <cellStyle name="Komma 12 5 4" xfId="26482"/>
    <cellStyle name="Komma 12 6" xfId="5979"/>
    <cellStyle name="Komma 12 6 2" xfId="16787"/>
    <cellStyle name="Komma 12 6 3" xfId="28161"/>
    <cellStyle name="Komma 12 7" xfId="10966"/>
    <cellStyle name="Komma 12 7 2" xfId="21773"/>
    <cellStyle name="Komma 12 7 3" xfId="33147"/>
    <cellStyle name="Komma 12 8" xfId="11801"/>
    <cellStyle name="Komma 12 9" xfId="23160"/>
    <cellStyle name="Komma 13" xfId="1826"/>
    <cellStyle name="Komma 13 2" xfId="6817"/>
    <cellStyle name="Komma 13 2 2" xfId="17625"/>
    <cellStyle name="Komma 13 2 3" xfId="28999"/>
    <cellStyle name="Komma 13 3" xfId="12640"/>
    <cellStyle name="Komma 13 4" xfId="23998"/>
    <cellStyle name="Komma 14" xfId="3494"/>
    <cellStyle name="Komma 14 2" xfId="8479"/>
    <cellStyle name="Komma 14 2 2" xfId="19286"/>
    <cellStyle name="Komma 14 2 3" xfId="30660"/>
    <cellStyle name="Komma 14 3" xfId="14301"/>
    <cellStyle name="Komma 14 4" xfId="25659"/>
    <cellStyle name="Komma 15" xfId="5155"/>
    <cellStyle name="Komma 15 2" xfId="15964"/>
    <cellStyle name="Komma 15 3" xfId="27338"/>
    <cellStyle name="Komma 16" xfId="10412"/>
    <cellStyle name="Komma 16 2" xfId="21219"/>
    <cellStyle name="Komma 16 3" xfId="32593"/>
    <cellStyle name="Komma 17" xfId="11246"/>
    <cellStyle name="Komma 18" xfId="22053"/>
    <cellStyle name="Komma 19" xfId="22606"/>
    <cellStyle name="Komma 2" xfId="62"/>
    <cellStyle name="Komma 2 10" xfId="1012"/>
    <cellStyle name="Komma 2 10 2" xfId="2680"/>
    <cellStyle name="Komma 2 10 2 2" xfId="7668"/>
    <cellStyle name="Komma 2 10 2 2 2" xfId="18475"/>
    <cellStyle name="Komma 2 10 2 2 3" xfId="29849"/>
    <cellStyle name="Komma 2 10 2 3" xfId="13490"/>
    <cellStyle name="Komma 2 10 2 4" xfId="24848"/>
    <cellStyle name="Komma 2 10 3" xfId="4344"/>
    <cellStyle name="Komma 2 10 3 2" xfId="9329"/>
    <cellStyle name="Komma 2 10 3 2 2" xfId="20136"/>
    <cellStyle name="Komma 2 10 3 2 3" xfId="31510"/>
    <cellStyle name="Komma 2 10 3 3" xfId="15151"/>
    <cellStyle name="Komma 2 10 3 4" xfId="26509"/>
    <cellStyle name="Komma 2 10 4" xfId="6006"/>
    <cellStyle name="Komma 2 10 4 2" xfId="16814"/>
    <cellStyle name="Komma 2 10 4 3" xfId="28188"/>
    <cellStyle name="Komma 2 10 5" xfId="11829"/>
    <cellStyle name="Komma 2 10 6" xfId="23187"/>
    <cellStyle name="Komma 2 11" xfId="1847"/>
    <cellStyle name="Komma 2 11 2" xfId="6838"/>
    <cellStyle name="Komma 2 11 2 2" xfId="17646"/>
    <cellStyle name="Komma 2 11 2 3" xfId="29020"/>
    <cellStyle name="Komma 2 11 3" xfId="12661"/>
    <cellStyle name="Komma 2 11 4" xfId="24019"/>
    <cellStyle name="Komma 2 12" xfId="3515"/>
    <cellStyle name="Komma 2 12 2" xfId="8500"/>
    <cellStyle name="Komma 2 12 2 2" xfId="19307"/>
    <cellStyle name="Komma 2 12 2 3" xfId="30681"/>
    <cellStyle name="Komma 2 12 3" xfId="14322"/>
    <cellStyle name="Komma 2 12 4" xfId="25680"/>
    <cellStyle name="Komma 2 13" xfId="5176"/>
    <cellStyle name="Komma 2 13 2" xfId="15985"/>
    <cellStyle name="Komma 2 13 3" xfId="27359"/>
    <cellStyle name="Komma 2 14" xfId="10161"/>
    <cellStyle name="Komma 2 14 2" xfId="20968"/>
    <cellStyle name="Komma 2 14 3" xfId="32342"/>
    <cellStyle name="Komma 2 15" xfId="10995"/>
    <cellStyle name="Komma 2 16" xfId="21802"/>
    <cellStyle name="Komma 2 17" xfId="22355"/>
    <cellStyle name="Komma 2 18" xfId="33175"/>
    <cellStyle name="Komma 2 19" xfId="33443"/>
    <cellStyle name="Komma 2 2" xfId="84"/>
    <cellStyle name="Komma 2 2 10" xfId="3534"/>
    <cellStyle name="Komma 2 2 10 2" xfId="8519"/>
    <cellStyle name="Komma 2 2 10 2 2" xfId="19326"/>
    <cellStyle name="Komma 2 2 10 2 3" xfId="30700"/>
    <cellStyle name="Komma 2 2 10 3" xfId="14341"/>
    <cellStyle name="Komma 2 2 10 4" xfId="25699"/>
    <cellStyle name="Komma 2 2 11" xfId="5195"/>
    <cellStyle name="Komma 2 2 11 2" xfId="16004"/>
    <cellStyle name="Komma 2 2 11 3" xfId="27378"/>
    <cellStyle name="Komma 2 2 12" xfId="10179"/>
    <cellStyle name="Komma 2 2 12 2" xfId="20986"/>
    <cellStyle name="Komma 2 2 12 3" xfId="32360"/>
    <cellStyle name="Komma 2 2 13" xfId="11013"/>
    <cellStyle name="Komma 2 2 14" xfId="21820"/>
    <cellStyle name="Komma 2 2 15" xfId="22373"/>
    <cellStyle name="Komma 2 2 16" xfId="33193"/>
    <cellStyle name="Komma 2 2 17" xfId="33462"/>
    <cellStyle name="Komma 2 2 18" xfId="33733"/>
    <cellStyle name="Komma 2 2 2" xfId="151"/>
    <cellStyle name="Komma 2 2 2 10" xfId="21874"/>
    <cellStyle name="Komma 2 2 2 11" xfId="22427"/>
    <cellStyle name="Komma 2 2 2 12" xfId="33247"/>
    <cellStyle name="Komma 2 2 2 13" xfId="33522"/>
    <cellStyle name="Komma 2 2 2 14" xfId="33793"/>
    <cellStyle name="Komma 2 2 2 2" xfId="526"/>
    <cellStyle name="Komma 2 2 2 2 2" xfId="1363"/>
    <cellStyle name="Komma 2 2 2 2 2 2" xfId="3031"/>
    <cellStyle name="Komma 2 2 2 2 2 2 2" xfId="8019"/>
    <cellStyle name="Komma 2 2 2 2 2 2 2 2" xfId="18826"/>
    <cellStyle name="Komma 2 2 2 2 2 2 2 3" xfId="30200"/>
    <cellStyle name="Komma 2 2 2 2 2 2 3" xfId="13841"/>
    <cellStyle name="Komma 2 2 2 2 2 2 4" xfId="25199"/>
    <cellStyle name="Komma 2 2 2 2 2 3" xfId="4695"/>
    <cellStyle name="Komma 2 2 2 2 2 3 2" xfId="9680"/>
    <cellStyle name="Komma 2 2 2 2 2 3 2 2" xfId="20487"/>
    <cellStyle name="Komma 2 2 2 2 2 3 2 3" xfId="31861"/>
    <cellStyle name="Komma 2 2 2 2 2 3 3" xfId="15502"/>
    <cellStyle name="Komma 2 2 2 2 2 3 4" xfId="26860"/>
    <cellStyle name="Komma 2 2 2 2 2 4" xfId="6357"/>
    <cellStyle name="Komma 2 2 2 2 2 4 2" xfId="17165"/>
    <cellStyle name="Komma 2 2 2 2 2 4 3" xfId="28539"/>
    <cellStyle name="Komma 2 2 2 2 2 5" xfId="12180"/>
    <cellStyle name="Komma 2 2 2 2 2 6" xfId="23538"/>
    <cellStyle name="Komma 2 2 2 2 3" xfId="2200"/>
    <cellStyle name="Komma 2 2 2 2 3 2" xfId="7188"/>
    <cellStyle name="Komma 2 2 2 2 3 2 2" xfId="17995"/>
    <cellStyle name="Komma 2 2 2 2 3 2 3" xfId="29369"/>
    <cellStyle name="Komma 2 2 2 2 3 3" xfId="13010"/>
    <cellStyle name="Komma 2 2 2 2 3 4" xfId="24368"/>
    <cellStyle name="Komma 2 2 2 2 4" xfId="3864"/>
    <cellStyle name="Komma 2 2 2 2 4 2" xfId="8849"/>
    <cellStyle name="Komma 2 2 2 2 4 2 2" xfId="19656"/>
    <cellStyle name="Komma 2 2 2 2 4 2 3" xfId="31030"/>
    <cellStyle name="Komma 2 2 2 2 4 3" xfId="14671"/>
    <cellStyle name="Komma 2 2 2 2 4 4" xfId="26029"/>
    <cellStyle name="Komma 2 2 2 2 5" xfId="5526"/>
    <cellStyle name="Komma 2 2 2 2 5 2" xfId="16334"/>
    <cellStyle name="Komma 2 2 2 2 5 3" xfId="27708"/>
    <cellStyle name="Komma 2 2 2 2 6" xfId="10513"/>
    <cellStyle name="Komma 2 2 2 2 6 2" xfId="21320"/>
    <cellStyle name="Komma 2 2 2 2 6 3" xfId="32694"/>
    <cellStyle name="Komma 2 2 2 2 7" xfId="11347"/>
    <cellStyle name="Komma 2 2 2 2 8" xfId="22153"/>
    <cellStyle name="Komma 2 2 2 2 9" xfId="22707"/>
    <cellStyle name="Komma 2 2 2 3" xfId="803"/>
    <cellStyle name="Komma 2 2 2 3 2" xfId="1637"/>
    <cellStyle name="Komma 2 2 2 3 2 2" xfId="3305"/>
    <cellStyle name="Komma 2 2 2 3 2 2 2" xfId="8293"/>
    <cellStyle name="Komma 2 2 2 3 2 2 2 2" xfId="19100"/>
    <cellStyle name="Komma 2 2 2 3 2 2 2 3" xfId="30474"/>
    <cellStyle name="Komma 2 2 2 3 2 2 3" xfId="14115"/>
    <cellStyle name="Komma 2 2 2 3 2 2 4" xfId="25473"/>
    <cellStyle name="Komma 2 2 2 3 2 3" xfId="4969"/>
    <cellStyle name="Komma 2 2 2 3 2 3 2" xfId="9954"/>
    <cellStyle name="Komma 2 2 2 3 2 3 2 2" xfId="20761"/>
    <cellStyle name="Komma 2 2 2 3 2 3 2 3" xfId="32135"/>
    <cellStyle name="Komma 2 2 2 3 2 3 3" xfId="15776"/>
    <cellStyle name="Komma 2 2 2 3 2 3 4" xfId="27134"/>
    <cellStyle name="Komma 2 2 2 3 2 4" xfId="6631"/>
    <cellStyle name="Komma 2 2 2 3 2 4 2" xfId="17439"/>
    <cellStyle name="Komma 2 2 2 3 2 4 3" xfId="28813"/>
    <cellStyle name="Komma 2 2 2 3 2 5" xfId="12454"/>
    <cellStyle name="Komma 2 2 2 3 2 6" xfId="23812"/>
    <cellStyle name="Komma 2 2 2 3 3" xfId="2474"/>
    <cellStyle name="Komma 2 2 2 3 3 2" xfId="7462"/>
    <cellStyle name="Komma 2 2 2 3 3 2 2" xfId="18269"/>
    <cellStyle name="Komma 2 2 2 3 3 2 3" xfId="29643"/>
    <cellStyle name="Komma 2 2 2 3 3 3" xfId="13284"/>
    <cellStyle name="Komma 2 2 2 3 3 4" xfId="24642"/>
    <cellStyle name="Komma 2 2 2 3 4" xfId="4138"/>
    <cellStyle name="Komma 2 2 2 3 4 2" xfId="9123"/>
    <cellStyle name="Komma 2 2 2 3 4 2 2" xfId="19930"/>
    <cellStyle name="Komma 2 2 2 3 4 2 3" xfId="31304"/>
    <cellStyle name="Komma 2 2 2 3 4 3" xfId="14945"/>
    <cellStyle name="Komma 2 2 2 3 4 4" xfId="26303"/>
    <cellStyle name="Komma 2 2 2 3 5" xfId="5800"/>
    <cellStyle name="Komma 2 2 2 3 5 2" xfId="16608"/>
    <cellStyle name="Komma 2 2 2 3 5 3" xfId="27982"/>
    <cellStyle name="Komma 2 2 2 3 6" xfId="10787"/>
    <cellStyle name="Komma 2 2 2 3 6 2" xfId="21594"/>
    <cellStyle name="Komma 2 2 2 3 6 3" xfId="32968"/>
    <cellStyle name="Komma 2 2 2 3 7" xfId="11622"/>
    <cellStyle name="Komma 2 2 2 3 8" xfId="22981"/>
    <cellStyle name="Komma 2 2 2 4" xfId="1084"/>
    <cellStyle name="Komma 2 2 2 4 2" xfId="2752"/>
    <cellStyle name="Komma 2 2 2 4 2 2" xfId="7740"/>
    <cellStyle name="Komma 2 2 2 4 2 2 2" xfId="18547"/>
    <cellStyle name="Komma 2 2 2 4 2 2 3" xfId="29921"/>
    <cellStyle name="Komma 2 2 2 4 2 3" xfId="13562"/>
    <cellStyle name="Komma 2 2 2 4 2 4" xfId="24920"/>
    <cellStyle name="Komma 2 2 2 4 3" xfId="4416"/>
    <cellStyle name="Komma 2 2 2 4 3 2" xfId="9401"/>
    <cellStyle name="Komma 2 2 2 4 3 2 2" xfId="20208"/>
    <cellStyle name="Komma 2 2 2 4 3 2 3" xfId="31582"/>
    <cellStyle name="Komma 2 2 2 4 3 3" xfId="15223"/>
    <cellStyle name="Komma 2 2 2 4 3 4" xfId="26581"/>
    <cellStyle name="Komma 2 2 2 4 4" xfId="6078"/>
    <cellStyle name="Komma 2 2 2 4 4 2" xfId="16886"/>
    <cellStyle name="Komma 2 2 2 4 4 3" xfId="28260"/>
    <cellStyle name="Komma 2 2 2 4 5" xfId="11901"/>
    <cellStyle name="Komma 2 2 2 4 6" xfId="23259"/>
    <cellStyle name="Komma 2 2 2 5" xfId="1922"/>
    <cellStyle name="Komma 2 2 2 5 2" xfId="6910"/>
    <cellStyle name="Komma 2 2 2 5 2 2" xfId="17718"/>
    <cellStyle name="Komma 2 2 2 5 2 3" xfId="29092"/>
    <cellStyle name="Komma 2 2 2 5 3" xfId="12733"/>
    <cellStyle name="Komma 2 2 2 5 4" xfId="24091"/>
    <cellStyle name="Komma 2 2 2 6" xfId="3587"/>
    <cellStyle name="Komma 2 2 2 6 2" xfId="8572"/>
    <cellStyle name="Komma 2 2 2 6 2 2" xfId="19379"/>
    <cellStyle name="Komma 2 2 2 6 2 3" xfId="30753"/>
    <cellStyle name="Komma 2 2 2 6 3" xfId="14394"/>
    <cellStyle name="Komma 2 2 2 6 4" xfId="25752"/>
    <cellStyle name="Komma 2 2 2 7" xfId="5248"/>
    <cellStyle name="Komma 2 2 2 7 2" xfId="16057"/>
    <cellStyle name="Komma 2 2 2 7 3" xfId="27431"/>
    <cellStyle name="Komma 2 2 2 8" xfId="10233"/>
    <cellStyle name="Komma 2 2 2 8 2" xfId="21040"/>
    <cellStyle name="Komma 2 2 2 8 3" xfId="32414"/>
    <cellStyle name="Komma 2 2 2 9" xfId="11067"/>
    <cellStyle name="Komma 2 2 3" xfId="206"/>
    <cellStyle name="Komma 2 2 3 10" xfId="21928"/>
    <cellStyle name="Komma 2 2 3 11" xfId="22481"/>
    <cellStyle name="Komma 2 2 3 12" xfId="33301"/>
    <cellStyle name="Komma 2 2 3 13" xfId="33576"/>
    <cellStyle name="Komma 2 2 3 14" xfId="33847"/>
    <cellStyle name="Komma 2 2 3 2" xfId="580"/>
    <cellStyle name="Komma 2 2 3 2 2" xfId="1417"/>
    <cellStyle name="Komma 2 2 3 2 2 2" xfId="3085"/>
    <cellStyle name="Komma 2 2 3 2 2 2 2" xfId="8073"/>
    <cellStyle name="Komma 2 2 3 2 2 2 2 2" xfId="18880"/>
    <cellStyle name="Komma 2 2 3 2 2 2 2 3" xfId="30254"/>
    <cellStyle name="Komma 2 2 3 2 2 2 3" xfId="13895"/>
    <cellStyle name="Komma 2 2 3 2 2 2 4" xfId="25253"/>
    <cellStyle name="Komma 2 2 3 2 2 3" xfId="4749"/>
    <cellStyle name="Komma 2 2 3 2 2 3 2" xfId="9734"/>
    <cellStyle name="Komma 2 2 3 2 2 3 2 2" xfId="20541"/>
    <cellStyle name="Komma 2 2 3 2 2 3 2 3" xfId="31915"/>
    <cellStyle name="Komma 2 2 3 2 2 3 3" xfId="15556"/>
    <cellStyle name="Komma 2 2 3 2 2 3 4" xfId="26914"/>
    <cellStyle name="Komma 2 2 3 2 2 4" xfId="6411"/>
    <cellStyle name="Komma 2 2 3 2 2 4 2" xfId="17219"/>
    <cellStyle name="Komma 2 2 3 2 2 4 3" xfId="28593"/>
    <cellStyle name="Komma 2 2 3 2 2 5" xfId="12234"/>
    <cellStyle name="Komma 2 2 3 2 2 6" xfId="23592"/>
    <cellStyle name="Komma 2 2 3 2 3" xfId="2254"/>
    <cellStyle name="Komma 2 2 3 2 3 2" xfId="7242"/>
    <cellStyle name="Komma 2 2 3 2 3 2 2" xfId="18049"/>
    <cellStyle name="Komma 2 2 3 2 3 2 3" xfId="29423"/>
    <cellStyle name="Komma 2 2 3 2 3 3" xfId="13064"/>
    <cellStyle name="Komma 2 2 3 2 3 4" xfId="24422"/>
    <cellStyle name="Komma 2 2 3 2 4" xfId="3918"/>
    <cellStyle name="Komma 2 2 3 2 4 2" xfId="8903"/>
    <cellStyle name="Komma 2 2 3 2 4 2 2" xfId="19710"/>
    <cellStyle name="Komma 2 2 3 2 4 2 3" xfId="31084"/>
    <cellStyle name="Komma 2 2 3 2 4 3" xfId="14725"/>
    <cellStyle name="Komma 2 2 3 2 4 4" xfId="26083"/>
    <cellStyle name="Komma 2 2 3 2 5" xfId="5580"/>
    <cellStyle name="Komma 2 2 3 2 5 2" xfId="16388"/>
    <cellStyle name="Komma 2 2 3 2 5 3" xfId="27762"/>
    <cellStyle name="Komma 2 2 3 2 6" xfId="10567"/>
    <cellStyle name="Komma 2 2 3 2 6 2" xfId="21374"/>
    <cellStyle name="Komma 2 2 3 2 6 3" xfId="32748"/>
    <cellStyle name="Komma 2 2 3 2 7" xfId="11401"/>
    <cellStyle name="Komma 2 2 3 2 8" xfId="22207"/>
    <cellStyle name="Komma 2 2 3 2 9" xfId="22761"/>
    <cellStyle name="Komma 2 2 3 3" xfId="857"/>
    <cellStyle name="Komma 2 2 3 3 2" xfId="1691"/>
    <cellStyle name="Komma 2 2 3 3 2 2" xfId="3359"/>
    <cellStyle name="Komma 2 2 3 3 2 2 2" xfId="8347"/>
    <cellStyle name="Komma 2 2 3 3 2 2 2 2" xfId="19154"/>
    <cellStyle name="Komma 2 2 3 3 2 2 2 3" xfId="30528"/>
    <cellStyle name="Komma 2 2 3 3 2 2 3" xfId="14169"/>
    <cellStyle name="Komma 2 2 3 3 2 2 4" xfId="25527"/>
    <cellStyle name="Komma 2 2 3 3 2 3" xfId="5023"/>
    <cellStyle name="Komma 2 2 3 3 2 3 2" xfId="10008"/>
    <cellStyle name="Komma 2 2 3 3 2 3 2 2" xfId="20815"/>
    <cellStyle name="Komma 2 2 3 3 2 3 2 3" xfId="32189"/>
    <cellStyle name="Komma 2 2 3 3 2 3 3" xfId="15830"/>
    <cellStyle name="Komma 2 2 3 3 2 3 4" xfId="27188"/>
    <cellStyle name="Komma 2 2 3 3 2 4" xfId="6685"/>
    <cellStyle name="Komma 2 2 3 3 2 4 2" xfId="17493"/>
    <cellStyle name="Komma 2 2 3 3 2 4 3" xfId="28867"/>
    <cellStyle name="Komma 2 2 3 3 2 5" xfId="12508"/>
    <cellStyle name="Komma 2 2 3 3 2 6" xfId="23866"/>
    <cellStyle name="Komma 2 2 3 3 3" xfId="2528"/>
    <cellStyle name="Komma 2 2 3 3 3 2" xfId="7516"/>
    <cellStyle name="Komma 2 2 3 3 3 2 2" xfId="18323"/>
    <cellStyle name="Komma 2 2 3 3 3 2 3" xfId="29697"/>
    <cellStyle name="Komma 2 2 3 3 3 3" xfId="13338"/>
    <cellStyle name="Komma 2 2 3 3 3 4" xfId="24696"/>
    <cellStyle name="Komma 2 2 3 3 4" xfId="4192"/>
    <cellStyle name="Komma 2 2 3 3 4 2" xfId="9177"/>
    <cellStyle name="Komma 2 2 3 3 4 2 2" xfId="19984"/>
    <cellStyle name="Komma 2 2 3 3 4 2 3" xfId="31358"/>
    <cellStyle name="Komma 2 2 3 3 4 3" xfId="14999"/>
    <cellStyle name="Komma 2 2 3 3 4 4" xfId="26357"/>
    <cellStyle name="Komma 2 2 3 3 5" xfId="5854"/>
    <cellStyle name="Komma 2 2 3 3 5 2" xfId="16662"/>
    <cellStyle name="Komma 2 2 3 3 5 3" xfId="28036"/>
    <cellStyle name="Komma 2 2 3 3 6" xfId="10841"/>
    <cellStyle name="Komma 2 2 3 3 6 2" xfId="21648"/>
    <cellStyle name="Komma 2 2 3 3 6 3" xfId="33022"/>
    <cellStyle name="Komma 2 2 3 3 7" xfId="11676"/>
    <cellStyle name="Komma 2 2 3 3 8" xfId="23035"/>
    <cellStyle name="Komma 2 2 3 4" xfId="1138"/>
    <cellStyle name="Komma 2 2 3 4 2" xfId="2806"/>
    <cellStyle name="Komma 2 2 3 4 2 2" xfId="7794"/>
    <cellStyle name="Komma 2 2 3 4 2 2 2" xfId="18601"/>
    <cellStyle name="Komma 2 2 3 4 2 2 3" xfId="29975"/>
    <cellStyle name="Komma 2 2 3 4 2 3" xfId="13616"/>
    <cellStyle name="Komma 2 2 3 4 2 4" xfId="24974"/>
    <cellStyle name="Komma 2 2 3 4 3" xfId="4470"/>
    <cellStyle name="Komma 2 2 3 4 3 2" xfId="9455"/>
    <cellStyle name="Komma 2 2 3 4 3 2 2" xfId="20262"/>
    <cellStyle name="Komma 2 2 3 4 3 2 3" xfId="31636"/>
    <cellStyle name="Komma 2 2 3 4 3 3" xfId="15277"/>
    <cellStyle name="Komma 2 2 3 4 3 4" xfId="26635"/>
    <cellStyle name="Komma 2 2 3 4 4" xfId="6132"/>
    <cellStyle name="Komma 2 2 3 4 4 2" xfId="16940"/>
    <cellStyle name="Komma 2 2 3 4 4 3" xfId="28314"/>
    <cellStyle name="Komma 2 2 3 4 5" xfId="11955"/>
    <cellStyle name="Komma 2 2 3 4 6" xfId="23313"/>
    <cellStyle name="Komma 2 2 3 5" xfId="1976"/>
    <cellStyle name="Komma 2 2 3 5 2" xfId="6964"/>
    <cellStyle name="Komma 2 2 3 5 2 2" xfId="17772"/>
    <cellStyle name="Komma 2 2 3 5 2 3" xfId="29146"/>
    <cellStyle name="Komma 2 2 3 5 3" xfId="12787"/>
    <cellStyle name="Komma 2 2 3 5 4" xfId="24145"/>
    <cellStyle name="Komma 2 2 3 6" xfId="3641"/>
    <cellStyle name="Komma 2 2 3 6 2" xfId="8626"/>
    <cellStyle name="Komma 2 2 3 6 2 2" xfId="19433"/>
    <cellStyle name="Komma 2 2 3 6 2 3" xfId="30807"/>
    <cellStyle name="Komma 2 2 3 6 3" xfId="14448"/>
    <cellStyle name="Komma 2 2 3 6 4" xfId="25806"/>
    <cellStyle name="Komma 2 2 3 7" xfId="5302"/>
    <cellStyle name="Komma 2 2 3 7 2" xfId="16111"/>
    <cellStyle name="Komma 2 2 3 7 3" xfId="27485"/>
    <cellStyle name="Komma 2 2 3 8" xfId="10287"/>
    <cellStyle name="Komma 2 2 3 8 2" xfId="21094"/>
    <cellStyle name="Komma 2 2 3 8 3" xfId="32468"/>
    <cellStyle name="Komma 2 2 3 9" xfId="11121"/>
    <cellStyle name="Komma 2 2 4" xfId="261"/>
    <cellStyle name="Komma 2 2 4 10" xfId="21983"/>
    <cellStyle name="Komma 2 2 4 11" xfId="22536"/>
    <cellStyle name="Komma 2 2 4 12" xfId="33356"/>
    <cellStyle name="Komma 2 2 4 13" xfId="33631"/>
    <cellStyle name="Komma 2 2 4 14" xfId="33902"/>
    <cellStyle name="Komma 2 2 4 2" xfId="635"/>
    <cellStyle name="Komma 2 2 4 2 2" xfId="1472"/>
    <cellStyle name="Komma 2 2 4 2 2 2" xfId="3140"/>
    <cellStyle name="Komma 2 2 4 2 2 2 2" xfId="8128"/>
    <cellStyle name="Komma 2 2 4 2 2 2 2 2" xfId="18935"/>
    <cellStyle name="Komma 2 2 4 2 2 2 2 3" xfId="30309"/>
    <cellStyle name="Komma 2 2 4 2 2 2 3" xfId="13950"/>
    <cellStyle name="Komma 2 2 4 2 2 2 4" xfId="25308"/>
    <cellStyle name="Komma 2 2 4 2 2 3" xfId="4804"/>
    <cellStyle name="Komma 2 2 4 2 2 3 2" xfId="9789"/>
    <cellStyle name="Komma 2 2 4 2 2 3 2 2" xfId="20596"/>
    <cellStyle name="Komma 2 2 4 2 2 3 2 3" xfId="31970"/>
    <cellStyle name="Komma 2 2 4 2 2 3 3" xfId="15611"/>
    <cellStyle name="Komma 2 2 4 2 2 3 4" xfId="26969"/>
    <cellStyle name="Komma 2 2 4 2 2 4" xfId="6466"/>
    <cellStyle name="Komma 2 2 4 2 2 4 2" xfId="17274"/>
    <cellStyle name="Komma 2 2 4 2 2 4 3" xfId="28648"/>
    <cellStyle name="Komma 2 2 4 2 2 5" xfId="12289"/>
    <cellStyle name="Komma 2 2 4 2 2 6" xfId="23647"/>
    <cellStyle name="Komma 2 2 4 2 3" xfId="2309"/>
    <cellStyle name="Komma 2 2 4 2 3 2" xfId="7297"/>
    <cellStyle name="Komma 2 2 4 2 3 2 2" xfId="18104"/>
    <cellStyle name="Komma 2 2 4 2 3 2 3" xfId="29478"/>
    <cellStyle name="Komma 2 2 4 2 3 3" xfId="13119"/>
    <cellStyle name="Komma 2 2 4 2 3 4" xfId="24477"/>
    <cellStyle name="Komma 2 2 4 2 4" xfId="3973"/>
    <cellStyle name="Komma 2 2 4 2 4 2" xfId="8958"/>
    <cellStyle name="Komma 2 2 4 2 4 2 2" xfId="19765"/>
    <cellStyle name="Komma 2 2 4 2 4 2 3" xfId="31139"/>
    <cellStyle name="Komma 2 2 4 2 4 3" xfId="14780"/>
    <cellStyle name="Komma 2 2 4 2 4 4" xfId="26138"/>
    <cellStyle name="Komma 2 2 4 2 5" xfId="5635"/>
    <cellStyle name="Komma 2 2 4 2 5 2" xfId="16443"/>
    <cellStyle name="Komma 2 2 4 2 5 3" xfId="27817"/>
    <cellStyle name="Komma 2 2 4 2 6" xfId="10622"/>
    <cellStyle name="Komma 2 2 4 2 6 2" xfId="21429"/>
    <cellStyle name="Komma 2 2 4 2 6 3" xfId="32803"/>
    <cellStyle name="Komma 2 2 4 2 7" xfId="11456"/>
    <cellStyle name="Komma 2 2 4 2 8" xfId="22262"/>
    <cellStyle name="Komma 2 2 4 2 9" xfId="22816"/>
    <cellStyle name="Komma 2 2 4 3" xfId="912"/>
    <cellStyle name="Komma 2 2 4 3 2" xfId="1746"/>
    <cellStyle name="Komma 2 2 4 3 2 2" xfId="3414"/>
    <cellStyle name="Komma 2 2 4 3 2 2 2" xfId="8402"/>
    <cellStyle name="Komma 2 2 4 3 2 2 2 2" xfId="19209"/>
    <cellStyle name="Komma 2 2 4 3 2 2 2 3" xfId="30583"/>
    <cellStyle name="Komma 2 2 4 3 2 2 3" xfId="14224"/>
    <cellStyle name="Komma 2 2 4 3 2 2 4" xfId="25582"/>
    <cellStyle name="Komma 2 2 4 3 2 3" xfId="5078"/>
    <cellStyle name="Komma 2 2 4 3 2 3 2" xfId="10063"/>
    <cellStyle name="Komma 2 2 4 3 2 3 2 2" xfId="20870"/>
    <cellStyle name="Komma 2 2 4 3 2 3 2 3" xfId="32244"/>
    <cellStyle name="Komma 2 2 4 3 2 3 3" xfId="15885"/>
    <cellStyle name="Komma 2 2 4 3 2 3 4" xfId="27243"/>
    <cellStyle name="Komma 2 2 4 3 2 4" xfId="6740"/>
    <cellStyle name="Komma 2 2 4 3 2 4 2" xfId="17548"/>
    <cellStyle name="Komma 2 2 4 3 2 4 3" xfId="28922"/>
    <cellStyle name="Komma 2 2 4 3 2 5" xfId="12563"/>
    <cellStyle name="Komma 2 2 4 3 2 6" xfId="23921"/>
    <cellStyle name="Komma 2 2 4 3 3" xfId="2583"/>
    <cellStyle name="Komma 2 2 4 3 3 2" xfId="7571"/>
    <cellStyle name="Komma 2 2 4 3 3 2 2" xfId="18378"/>
    <cellStyle name="Komma 2 2 4 3 3 2 3" xfId="29752"/>
    <cellStyle name="Komma 2 2 4 3 3 3" xfId="13393"/>
    <cellStyle name="Komma 2 2 4 3 3 4" xfId="24751"/>
    <cellStyle name="Komma 2 2 4 3 4" xfId="4247"/>
    <cellStyle name="Komma 2 2 4 3 4 2" xfId="9232"/>
    <cellStyle name="Komma 2 2 4 3 4 2 2" xfId="20039"/>
    <cellStyle name="Komma 2 2 4 3 4 2 3" xfId="31413"/>
    <cellStyle name="Komma 2 2 4 3 4 3" xfId="15054"/>
    <cellStyle name="Komma 2 2 4 3 4 4" xfId="26412"/>
    <cellStyle name="Komma 2 2 4 3 5" xfId="5909"/>
    <cellStyle name="Komma 2 2 4 3 5 2" xfId="16717"/>
    <cellStyle name="Komma 2 2 4 3 5 3" xfId="28091"/>
    <cellStyle name="Komma 2 2 4 3 6" xfId="10896"/>
    <cellStyle name="Komma 2 2 4 3 6 2" xfId="21703"/>
    <cellStyle name="Komma 2 2 4 3 6 3" xfId="33077"/>
    <cellStyle name="Komma 2 2 4 3 7" xfId="11731"/>
    <cellStyle name="Komma 2 2 4 3 8" xfId="23090"/>
    <cellStyle name="Komma 2 2 4 4" xfId="1193"/>
    <cellStyle name="Komma 2 2 4 4 2" xfId="2861"/>
    <cellStyle name="Komma 2 2 4 4 2 2" xfId="7849"/>
    <cellStyle name="Komma 2 2 4 4 2 2 2" xfId="18656"/>
    <cellStyle name="Komma 2 2 4 4 2 2 3" xfId="30030"/>
    <cellStyle name="Komma 2 2 4 4 2 3" xfId="13671"/>
    <cellStyle name="Komma 2 2 4 4 2 4" xfId="25029"/>
    <cellStyle name="Komma 2 2 4 4 3" xfId="4525"/>
    <cellStyle name="Komma 2 2 4 4 3 2" xfId="9510"/>
    <cellStyle name="Komma 2 2 4 4 3 2 2" xfId="20317"/>
    <cellStyle name="Komma 2 2 4 4 3 2 3" xfId="31691"/>
    <cellStyle name="Komma 2 2 4 4 3 3" xfId="15332"/>
    <cellStyle name="Komma 2 2 4 4 3 4" xfId="26690"/>
    <cellStyle name="Komma 2 2 4 4 4" xfId="6187"/>
    <cellStyle name="Komma 2 2 4 4 4 2" xfId="16995"/>
    <cellStyle name="Komma 2 2 4 4 4 3" xfId="28369"/>
    <cellStyle name="Komma 2 2 4 4 5" xfId="12010"/>
    <cellStyle name="Komma 2 2 4 4 6" xfId="23368"/>
    <cellStyle name="Komma 2 2 4 5" xfId="2031"/>
    <cellStyle name="Komma 2 2 4 5 2" xfId="7019"/>
    <cellStyle name="Komma 2 2 4 5 2 2" xfId="17827"/>
    <cellStyle name="Komma 2 2 4 5 2 3" xfId="29201"/>
    <cellStyle name="Komma 2 2 4 5 3" xfId="12842"/>
    <cellStyle name="Komma 2 2 4 5 4" xfId="24200"/>
    <cellStyle name="Komma 2 2 4 6" xfId="3696"/>
    <cellStyle name="Komma 2 2 4 6 2" xfId="8681"/>
    <cellStyle name="Komma 2 2 4 6 2 2" xfId="19488"/>
    <cellStyle name="Komma 2 2 4 6 2 3" xfId="30862"/>
    <cellStyle name="Komma 2 2 4 6 3" xfId="14503"/>
    <cellStyle name="Komma 2 2 4 6 4" xfId="25861"/>
    <cellStyle name="Komma 2 2 4 7" xfId="5357"/>
    <cellStyle name="Komma 2 2 4 7 2" xfId="16166"/>
    <cellStyle name="Komma 2 2 4 7 3" xfId="27540"/>
    <cellStyle name="Komma 2 2 4 8" xfId="10342"/>
    <cellStyle name="Komma 2 2 4 8 2" xfId="21149"/>
    <cellStyle name="Komma 2 2 4 8 3" xfId="32523"/>
    <cellStyle name="Komma 2 2 4 9" xfId="11176"/>
    <cellStyle name="Komma 2 2 5" xfId="317"/>
    <cellStyle name="Komma 2 2 5 10" xfId="22039"/>
    <cellStyle name="Komma 2 2 5 11" xfId="22592"/>
    <cellStyle name="Komma 2 2 5 12" xfId="33412"/>
    <cellStyle name="Komma 2 2 5 13" xfId="33687"/>
    <cellStyle name="Komma 2 2 5 14" xfId="33958"/>
    <cellStyle name="Komma 2 2 5 2" xfId="691"/>
    <cellStyle name="Komma 2 2 5 2 2" xfId="1528"/>
    <cellStyle name="Komma 2 2 5 2 2 2" xfId="3196"/>
    <cellStyle name="Komma 2 2 5 2 2 2 2" xfId="8184"/>
    <cellStyle name="Komma 2 2 5 2 2 2 2 2" xfId="18991"/>
    <cellStyle name="Komma 2 2 5 2 2 2 2 3" xfId="30365"/>
    <cellStyle name="Komma 2 2 5 2 2 2 3" xfId="14006"/>
    <cellStyle name="Komma 2 2 5 2 2 2 4" xfId="25364"/>
    <cellStyle name="Komma 2 2 5 2 2 3" xfId="4860"/>
    <cellStyle name="Komma 2 2 5 2 2 3 2" xfId="9845"/>
    <cellStyle name="Komma 2 2 5 2 2 3 2 2" xfId="20652"/>
    <cellStyle name="Komma 2 2 5 2 2 3 2 3" xfId="32026"/>
    <cellStyle name="Komma 2 2 5 2 2 3 3" xfId="15667"/>
    <cellStyle name="Komma 2 2 5 2 2 3 4" xfId="27025"/>
    <cellStyle name="Komma 2 2 5 2 2 4" xfId="6522"/>
    <cellStyle name="Komma 2 2 5 2 2 4 2" xfId="17330"/>
    <cellStyle name="Komma 2 2 5 2 2 4 3" xfId="28704"/>
    <cellStyle name="Komma 2 2 5 2 2 5" xfId="12345"/>
    <cellStyle name="Komma 2 2 5 2 2 6" xfId="23703"/>
    <cellStyle name="Komma 2 2 5 2 3" xfId="2365"/>
    <cellStyle name="Komma 2 2 5 2 3 2" xfId="7353"/>
    <cellStyle name="Komma 2 2 5 2 3 2 2" xfId="18160"/>
    <cellStyle name="Komma 2 2 5 2 3 2 3" xfId="29534"/>
    <cellStyle name="Komma 2 2 5 2 3 3" xfId="13175"/>
    <cellStyle name="Komma 2 2 5 2 3 4" xfId="24533"/>
    <cellStyle name="Komma 2 2 5 2 4" xfId="4029"/>
    <cellStyle name="Komma 2 2 5 2 4 2" xfId="9014"/>
    <cellStyle name="Komma 2 2 5 2 4 2 2" xfId="19821"/>
    <cellStyle name="Komma 2 2 5 2 4 2 3" xfId="31195"/>
    <cellStyle name="Komma 2 2 5 2 4 3" xfId="14836"/>
    <cellStyle name="Komma 2 2 5 2 4 4" xfId="26194"/>
    <cellStyle name="Komma 2 2 5 2 5" xfId="5691"/>
    <cellStyle name="Komma 2 2 5 2 5 2" xfId="16499"/>
    <cellStyle name="Komma 2 2 5 2 5 3" xfId="27873"/>
    <cellStyle name="Komma 2 2 5 2 6" xfId="10678"/>
    <cellStyle name="Komma 2 2 5 2 6 2" xfId="21485"/>
    <cellStyle name="Komma 2 2 5 2 6 3" xfId="32859"/>
    <cellStyle name="Komma 2 2 5 2 7" xfId="11512"/>
    <cellStyle name="Komma 2 2 5 2 8" xfId="22318"/>
    <cellStyle name="Komma 2 2 5 2 9" xfId="22872"/>
    <cellStyle name="Komma 2 2 5 3" xfId="968"/>
    <cellStyle name="Komma 2 2 5 3 2" xfId="1802"/>
    <cellStyle name="Komma 2 2 5 3 2 2" xfId="3470"/>
    <cellStyle name="Komma 2 2 5 3 2 2 2" xfId="8458"/>
    <cellStyle name="Komma 2 2 5 3 2 2 2 2" xfId="19265"/>
    <cellStyle name="Komma 2 2 5 3 2 2 2 3" xfId="30639"/>
    <cellStyle name="Komma 2 2 5 3 2 2 3" xfId="14280"/>
    <cellStyle name="Komma 2 2 5 3 2 2 4" xfId="25638"/>
    <cellStyle name="Komma 2 2 5 3 2 3" xfId="5134"/>
    <cellStyle name="Komma 2 2 5 3 2 3 2" xfId="10119"/>
    <cellStyle name="Komma 2 2 5 3 2 3 2 2" xfId="20926"/>
    <cellStyle name="Komma 2 2 5 3 2 3 2 3" xfId="32300"/>
    <cellStyle name="Komma 2 2 5 3 2 3 3" xfId="15941"/>
    <cellStyle name="Komma 2 2 5 3 2 3 4" xfId="27299"/>
    <cellStyle name="Komma 2 2 5 3 2 4" xfId="6796"/>
    <cellStyle name="Komma 2 2 5 3 2 4 2" xfId="17604"/>
    <cellStyle name="Komma 2 2 5 3 2 4 3" xfId="28978"/>
    <cellStyle name="Komma 2 2 5 3 2 5" xfId="12619"/>
    <cellStyle name="Komma 2 2 5 3 2 6" xfId="23977"/>
    <cellStyle name="Komma 2 2 5 3 3" xfId="2639"/>
    <cellStyle name="Komma 2 2 5 3 3 2" xfId="7627"/>
    <cellStyle name="Komma 2 2 5 3 3 2 2" xfId="18434"/>
    <cellStyle name="Komma 2 2 5 3 3 2 3" xfId="29808"/>
    <cellStyle name="Komma 2 2 5 3 3 3" xfId="13449"/>
    <cellStyle name="Komma 2 2 5 3 3 4" xfId="24807"/>
    <cellStyle name="Komma 2 2 5 3 4" xfId="4303"/>
    <cellStyle name="Komma 2 2 5 3 4 2" xfId="9288"/>
    <cellStyle name="Komma 2 2 5 3 4 2 2" xfId="20095"/>
    <cellStyle name="Komma 2 2 5 3 4 2 3" xfId="31469"/>
    <cellStyle name="Komma 2 2 5 3 4 3" xfId="15110"/>
    <cellStyle name="Komma 2 2 5 3 4 4" xfId="26468"/>
    <cellStyle name="Komma 2 2 5 3 5" xfId="5965"/>
    <cellStyle name="Komma 2 2 5 3 5 2" xfId="16773"/>
    <cellStyle name="Komma 2 2 5 3 5 3" xfId="28147"/>
    <cellStyle name="Komma 2 2 5 3 6" xfId="10952"/>
    <cellStyle name="Komma 2 2 5 3 6 2" xfId="21759"/>
    <cellStyle name="Komma 2 2 5 3 6 3" xfId="33133"/>
    <cellStyle name="Komma 2 2 5 3 7" xfId="11787"/>
    <cellStyle name="Komma 2 2 5 3 8" xfId="23146"/>
    <cellStyle name="Komma 2 2 5 4" xfId="1249"/>
    <cellStyle name="Komma 2 2 5 4 2" xfId="2917"/>
    <cellStyle name="Komma 2 2 5 4 2 2" xfId="7905"/>
    <cellStyle name="Komma 2 2 5 4 2 2 2" xfId="18712"/>
    <cellStyle name="Komma 2 2 5 4 2 2 3" xfId="30086"/>
    <cellStyle name="Komma 2 2 5 4 2 3" xfId="13727"/>
    <cellStyle name="Komma 2 2 5 4 2 4" xfId="25085"/>
    <cellStyle name="Komma 2 2 5 4 3" xfId="4581"/>
    <cellStyle name="Komma 2 2 5 4 3 2" xfId="9566"/>
    <cellStyle name="Komma 2 2 5 4 3 2 2" xfId="20373"/>
    <cellStyle name="Komma 2 2 5 4 3 2 3" xfId="31747"/>
    <cellStyle name="Komma 2 2 5 4 3 3" xfId="15388"/>
    <cellStyle name="Komma 2 2 5 4 3 4" xfId="26746"/>
    <cellStyle name="Komma 2 2 5 4 4" xfId="6243"/>
    <cellStyle name="Komma 2 2 5 4 4 2" xfId="17051"/>
    <cellStyle name="Komma 2 2 5 4 4 3" xfId="28425"/>
    <cellStyle name="Komma 2 2 5 4 5" xfId="12066"/>
    <cellStyle name="Komma 2 2 5 4 6" xfId="23424"/>
    <cellStyle name="Komma 2 2 5 5" xfId="2087"/>
    <cellStyle name="Komma 2 2 5 5 2" xfId="7075"/>
    <cellStyle name="Komma 2 2 5 5 2 2" xfId="17883"/>
    <cellStyle name="Komma 2 2 5 5 2 3" xfId="29257"/>
    <cellStyle name="Komma 2 2 5 5 3" xfId="12898"/>
    <cellStyle name="Komma 2 2 5 5 4" xfId="24256"/>
    <cellStyle name="Komma 2 2 5 6" xfId="3752"/>
    <cellStyle name="Komma 2 2 5 6 2" xfId="8737"/>
    <cellStyle name="Komma 2 2 5 6 2 2" xfId="19544"/>
    <cellStyle name="Komma 2 2 5 6 2 3" xfId="30918"/>
    <cellStyle name="Komma 2 2 5 6 3" xfId="14559"/>
    <cellStyle name="Komma 2 2 5 6 4" xfId="25917"/>
    <cellStyle name="Komma 2 2 5 7" xfId="5413"/>
    <cellStyle name="Komma 2 2 5 7 2" xfId="16222"/>
    <cellStyle name="Komma 2 2 5 7 3" xfId="27596"/>
    <cellStyle name="Komma 2 2 5 8" xfId="10398"/>
    <cellStyle name="Komma 2 2 5 8 2" xfId="21205"/>
    <cellStyle name="Komma 2 2 5 8 3" xfId="32579"/>
    <cellStyle name="Komma 2 2 5 9" xfId="11232"/>
    <cellStyle name="Komma 2 2 6" xfId="472"/>
    <cellStyle name="Komma 2 2 6 2" xfId="1309"/>
    <cellStyle name="Komma 2 2 6 2 2" xfId="2977"/>
    <cellStyle name="Komma 2 2 6 2 2 2" xfId="7965"/>
    <cellStyle name="Komma 2 2 6 2 2 2 2" xfId="18772"/>
    <cellStyle name="Komma 2 2 6 2 2 2 3" xfId="30146"/>
    <cellStyle name="Komma 2 2 6 2 2 3" xfId="13787"/>
    <cellStyle name="Komma 2 2 6 2 2 4" xfId="25145"/>
    <cellStyle name="Komma 2 2 6 2 3" xfId="4641"/>
    <cellStyle name="Komma 2 2 6 2 3 2" xfId="9626"/>
    <cellStyle name="Komma 2 2 6 2 3 2 2" xfId="20433"/>
    <cellStyle name="Komma 2 2 6 2 3 2 3" xfId="31807"/>
    <cellStyle name="Komma 2 2 6 2 3 3" xfId="15448"/>
    <cellStyle name="Komma 2 2 6 2 3 4" xfId="26806"/>
    <cellStyle name="Komma 2 2 6 2 4" xfId="6303"/>
    <cellStyle name="Komma 2 2 6 2 4 2" xfId="17111"/>
    <cellStyle name="Komma 2 2 6 2 4 3" xfId="28485"/>
    <cellStyle name="Komma 2 2 6 2 5" xfId="12126"/>
    <cellStyle name="Komma 2 2 6 2 6" xfId="23484"/>
    <cellStyle name="Komma 2 2 6 3" xfId="2148"/>
    <cellStyle name="Komma 2 2 6 3 2" xfId="7136"/>
    <cellStyle name="Komma 2 2 6 3 2 2" xfId="17943"/>
    <cellStyle name="Komma 2 2 6 3 2 3" xfId="29317"/>
    <cellStyle name="Komma 2 2 6 3 3" xfId="12958"/>
    <cellStyle name="Komma 2 2 6 3 4" xfId="24316"/>
    <cellStyle name="Komma 2 2 6 4" xfId="3812"/>
    <cellStyle name="Komma 2 2 6 4 2" xfId="8797"/>
    <cellStyle name="Komma 2 2 6 4 2 2" xfId="19604"/>
    <cellStyle name="Komma 2 2 6 4 2 3" xfId="30978"/>
    <cellStyle name="Komma 2 2 6 4 3" xfId="14619"/>
    <cellStyle name="Komma 2 2 6 4 4" xfId="25977"/>
    <cellStyle name="Komma 2 2 6 5" xfId="5474"/>
    <cellStyle name="Komma 2 2 6 5 2" xfId="16282"/>
    <cellStyle name="Komma 2 2 6 5 3" xfId="27656"/>
    <cellStyle name="Komma 2 2 6 6" xfId="10425"/>
    <cellStyle name="Komma 2 2 6 6 2" xfId="21232"/>
    <cellStyle name="Komma 2 2 6 6 3" xfId="32606"/>
    <cellStyle name="Komma 2 2 6 7" xfId="11293"/>
    <cellStyle name="Komma 2 2 6 8" xfId="22099"/>
    <cellStyle name="Komma 2 2 6 9" xfId="22653"/>
    <cellStyle name="Komma 2 2 7" xfId="749"/>
    <cellStyle name="Komma 2 2 7 2" xfId="1583"/>
    <cellStyle name="Komma 2 2 7 2 2" xfId="3251"/>
    <cellStyle name="Komma 2 2 7 2 2 2" xfId="8239"/>
    <cellStyle name="Komma 2 2 7 2 2 2 2" xfId="19046"/>
    <cellStyle name="Komma 2 2 7 2 2 2 3" xfId="30420"/>
    <cellStyle name="Komma 2 2 7 2 2 3" xfId="14061"/>
    <cellStyle name="Komma 2 2 7 2 2 4" xfId="25419"/>
    <cellStyle name="Komma 2 2 7 2 3" xfId="4915"/>
    <cellStyle name="Komma 2 2 7 2 3 2" xfId="9900"/>
    <cellStyle name="Komma 2 2 7 2 3 2 2" xfId="20707"/>
    <cellStyle name="Komma 2 2 7 2 3 2 3" xfId="32081"/>
    <cellStyle name="Komma 2 2 7 2 3 3" xfId="15722"/>
    <cellStyle name="Komma 2 2 7 2 3 4" xfId="27080"/>
    <cellStyle name="Komma 2 2 7 2 4" xfId="6577"/>
    <cellStyle name="Komma 2 2 7 2 4 2" xfId="17385"/>
    <cellStyle name="Komma 2 2 7 2 4 3" xfId="28759"/>
    <cellStyle name="Komma 2 2 7 2 5" xfId="12400"/>
    <cellStyle name="Komma 2 2 7 2 6" xfId="23758"/>
    <cellStyle name="Komma 2 2 7 3" xfId="2420"/>
    <cellStyle name="Komma 2 2 7 3 2" xfId="7408"/>
    <cellStyle name="Komma 2 2 7 3 2 2" xfId="18215"/>
    <cellStyle name="Komma 2 2 7 3 2 3" xfId="29589"/>
    <cellStyle name="Komma 2 2 7 3 3" xfId="13230"/>
    <cellStyle name="Komma 2 2 7 3 4" xfId="24588"/>
    <cellStyle name="Komma 2 2 7 4" xfId="4084"/>
    <cellStyle name="Komma 2 2 7 4 2" xfId="9069"/>
    <cellStyle name="Komma 2 2 7 4 2 2" xfId="19876"/>
    <cellStyle name="Komma 2 2 7 4 2 3" xfId="31250"/>
    <cellStyle name="Komma 2 2 7 4 3" xfId="14891"/>
    <cellStyle name="Komma 2 2 7 4 4" xfId="26249"/>
    <cellStyle name="Komma 2 2 7 5" xfId="5746"/>
    <cellStyle name="Komma 2 2 7 5 2" xfId="16554"/>
    <cellStyle name="Komma 2 2 7 5 3" xfId="27928"/>
    <cellStyle name="Komma 2 2 7 6" xfId="10733"/>
    <cellStyle name="Komma 2 2 7 6 2" xfId="21540"/>
    <cellStyle name="Komma 2 2 7 6 3" xfId="32914"/>
    <cellStyle name="Komma 2 2 7 7" xfId="11568"/>
    <cellStyle name="Komma 2 2 7 8" xfId="22927"/>
    <cellStyle name="Komma 2 2 8" xfId="1030"/>
    <cellStyle name="Komma 2 2 8 2" xfId="2698"/>
    <cellStyle name="Komma 2 2 8 2 2" xfId="7686"/>
    <cellStyle name="Komma 2 2 8 2 2 2" xfId="18493"/>
    <cellStyle name="Komma 2 2 8 2 2 3" xfId="29867"/>
    <cellStyle name="Komma 2 2 8 2 3" xfId="13508"/>
    <cellStyle name="Komma 2 2 8 2 4" xfId="24866"/>
    <cellStyle name="Komma 2 2 8 3" xfId="4362"/>
    <cellStyle name="Komma 2 2 8 3 2" xfId="9347"/>
    <cellStyle name="Komma 2 2 8 3 2 2" xfId="20154"/>
    <cellStyle name="Komma 2 2 8 3 2 3" xfId="31528"/>
    <cellStyle name="Komma 2 2 8 3 3" xfId="15169"/>
    <cellStyle name="Komma 2 2 8 3 4" xfId="26527"/>
    <cellStyle name="Komma 2 2 8 4" xfId="6024"/>
    <cellStyle name="Komma 2 2 8 4 2" xfId="16832"/>
    <cellStyle name="Komma 2 2 8 4 3" xfId="28206"/>
    <cellStyle name="Komma 2 2 8 5" xfId="11847"/>
    <cellStyle name="Komma 2 2 8 6" xfId="23205"/>
    <cellStyle name="Komma 2 2 9" xfId="1866"/>
    <cellStyle name="Komma 2 2 9 2" xfId="6857"/>
    <cellStyle name="Komma 2 2 9 2 2" xfId="17665"/>
    <cellStyle name="Komma 2 2 9 2 3" xfId="29039"/>
    <cellStyle name="Komma 2 2 9 3" xfId="12680"/>
    <cellStyle name="Komma 2 2 9 4" xfId="24038"/>
    <cellStyle name="Komma 2 20" xfId="33714"/>
    <cellStyle name="Komma 2 3" xfId="134"/>
    <cellStyle name="Komma 2 3 10" xfId="22410"/>
    <cellStyle name="Komma 2 3 11" xfId="33230"/>
    <cellStyle name="Komma 2 3 12" xfId="33503"/>
    <cellStyle name="Komma 2 3 13" xfId="33774"/>
    <cellStyle name="Komma 2 3 2" xfId="379"/>
    <cellStyle name="Komma 2 3 3" xfId="427"/>
    <cellStyle name="Komma 2 3 3 10" xfId="22610"/>
    <cellStyle name="Komma 2 3 3 2" xfId="986"/>
    <cellStyle name="Komma 2 3 3 2 2" xfId="1820"/>
    <cellStyle name="Komma 2 3 3 2 2 2" xfId="3488"/>
    <cellStyle name="Komma 2 3 3 2 2 2 2" xfId="8476"/>
    <cellStyle name="Komma 2 3 3 2 2 2 2 2" xfId="19283"/>
    <cellStyle name="Komma 2 3 3 2 2 2 2 3" xfId="30657"/>
    <cellStyle name="Komma 2 3 3 2 2 2 3" xfId="14298"/>
    <cellStyle name="Komma 2 3 3 2 2 2 4" xfId="25656"/>
    <cellStyle name="Komma 2 3 3 2 2 3" xfId="5152"/>
    <cellStyle name="Komma 2 3 3 2 2 3 2" xfId="10137"/>
    <cellStyle name="Komma 2 3 3 2 2 3 2 2" xfId="20944"/>
    <cellStyle name="Komma 2 3 3 2 2 3 2 3" xfId="32318"/>
    <cellStyle name="Komma 2 3 3 2 2 3 3" xfId="15959"/>
    <cellStyle name="Komma 2 3 3 2 2 3 4" xfId="27317"/>
    <cellStyle name="Komma 2 3 3 2 2 4" xfId="6814"/>
    <cellStyle name="Komma 2 3 3 2 2 4 2" xfId="17622"/>
    <cellStyle name="Komma 2 3 3 2 2 4 3" xfId="28996"/>
    <cellStyle name="Komma 2 3 3 2 2 5" xfId="12637"/>
    <cellStyle name="Komma 2 3 3 2 2 6" xfId="23995"/>
    <cellStyle name="Komma 2 3 3 2 3" xfId="2657"/>
    <cellStyle name="Komma 2 3 3 2 3 2" xfId="7645"/>
    <cellStyle name="Komma 2 3 3 2 3 2 2" xfId="18452"/>
    <cellStyle name="Komma 2 3 3 2 3 2 3" xfId="29826"/>
    <cellStyle name="Komma 2 3 3 2 3 3" xfId="13467"/>
    <cellStyle name="Komma 2 3 3 2 3 4" xfId="24825"/>
    <cellStyle name="Komma 2 3 3 2 4" xfId="4321"/>
    <cellStyle name="Komma 2 3 3 2 4 2" xfId="9306"/>
    <cellStyle name="Komma 2 3 3 2 4 2 2" xfId="20113"/>
    <cellStyle name="Komma 2 3 3 2 4 2 3" xfId="31487"/>
    <cellStyle name="Komma 2 3 3 2 4 3" xfId="15128"/>
    <cellStyle name="Komma 2 3 3 2 4 4" xfId="26486"/>
    <cellStyle name="Komma 2 3 3 2 5" xfId="5983"/>
    <cellStyle name="Komma 2 3 3 2 5 2" xfId="16791"/>
    <cellStyle name="Komma 2 3 3 2 5 3" xfId="28165"/>
    <cellStyle name="Komma 2 3 3 2 6" xfId="10970"/>
    <cellStyle name="Komma 2 3 3 2 6 2" xfId="21777"/>
    <cellStyle name="Komma 2 3 3 2 6 3" xfId="33151"/>
    <cellStyle name="Komma 2 3 3 2 7" xfId="11805"/>
    <cellStyle name="Komma 2 3 3 2 8" xfId="23164"/>
    <cellStyle name="Komma 2 3 3 3" xfId="1266"/>
    <cellStyle name="Komma 2 3 3 3 2" xfId="2934"/>
    <cellStyle name="Komma 2 3 3 3 2 2" xfId="7922"/>
    <cellStyle name="Komma 2 3 3 3 2 2 2" xfId="18729"/>
    <cellStyle name="Komma 2 3 3 3 2 2 3" xfId="30103"/>
    <cellStyle name="Komma 2 3 3 3 2 3" xfId="13744"/>
    <cellStyle name="Komma 2 3 3 3 2 4" xfId="25102"/>
    <cellStyle name="Komma 2 3 3 3 3" xfId="4598"/>
    <cellStyle name="Komma 2 3 3 3 3 2" xfId="9583"/>
    <cellStyle name="Komma 2 3 3 3 3 2 2" xfId="20390"/>
    <cellStyle name="Komma 2 3 3 3 3 2 3" xfId="31764"/>
    <cellStyle name="Komma 2 3 3 3 3 3" xfId="15405"/>
    <cellStyle name="Komma 2 3 3 3 3 4" xfId="26763"/>
    <cellStyle name="Komma 2 3 3 3 4" xfId="6260"/>
    <cellStyle name="Komma 2 3 3 3 4 2" xfId="17068"/>
    <cellStyle name="Komma 2 3 3 3 4 3" xfId="28442"/>
    <cellStyle name="Komma 2 3 3 3 5" xfId="12083"/>
    <cellStyle name="Komma 2 3 3 3 6" xfId="23441"/>
    <cellStyle name="Komma 2 3 3 4" xfId="2104"/>
    <cellStyle name="Komma 2 3 3 4 2" xfId="7092"/>
    <cellStyle name="Komma 2 3 3 4 2 2" xfId="17900"/>
    <cellStyle name="Komma 2 3 3 4 2 3" xfId="29274"/>
    <cellStyle name="Komma 2 3 3 4 3" xfId="12915"/>
    <cellStyle name="Komma 2 3 3 4 4" xfId="24273"/>
    <cellStyle name="Komma 2 3 3 5" xfId="3769"/>
    <cellStyle name="Komma 2 3 3 5 2" xfId="8754"/>
    <cellStyle name="Komma 2 3 3 5 2 2" xfId="19561"/>
    <cellStyle name="Komma 2 3 3 5 2 3" xfId="30935"/>
    <cellStyle name="Komma 2 3 3 5 3" xfId="14576"/>
    <cellStyle name="Komma 2 3 3 5 4" xfId="25934"/>
    <cellStyle name="Komma 2 3 3 6" xfId="5430"/>
    <cellStyle name="Komma 2 3 3 6 2" xfId="16239"/>
    <cellStyle name="Komma 2 3 3 6 3" xfId="27613"/>
    <cellStyle name="Komma 2 3 3 7" xfId="10416"/>
    <cellStyle name="Komma 2 3 3 7 2" xfId="21223"/>
    <cellStyle name="Komma 2 3 3 7 3" xfId="32597"/>
    <cellStyle name="Komma 2 3 3 8" xfId="11250"/>
    <cellStyle name="Komma 2 3 3 9" xfId="22057"/>
    <cellStyle name="Komma 2 3 4" xfId="509"/>
    <cellStyle name="Komma 2 3 4 2" xfId="1346"/>
    <cellStyle name="Komma 2 3 4 2 2" xfId="3014"/>
    <cellStyle name="Komma 2 3 4 2 2 2" xfId="8002"/>
    <cellStyle name="Komma 2 3 4 2 2 2 2" xfId="18809"/>
    <cellStyle name="Komma 2 3 4 2 2 2 3" xfId="30183"/>
    <cellStyle name="Komma 2 3 4 2 2 3" xfId="13824"/>
    <cellStyle name="Komma 2 3 4 2 2 4" xfId="25182"/>
    <cellStyle name="Komma 2 3 4 2 3" xfId="4678"/>
    <cellStyle name="Komma 2 3 4 2 3 2" xfId="9663"/>
    <cellStyle name="Komma 2 3 4 2 3 2 2" xfId="20470"/>
    <cellStyle name="Komma 2 3 4 2 3 2 3" xfId="31844"/>
    <cellStyle name="Komma 2 3 4 2 3 3" xfId="15485"/>
    <cellStyle name="Komma 2 3 4 2 3 4" xfId="26843"/>
    <cellStyle name="Komma 2 3 4 2 4" xfId="6340"/>
    <cellStyle name="Komma 2 3 4 2 4 2" xfId="17148"/>
    <cellStyle name="Komma 2 3 4 2 4 3" xfId="28522"/>
    <cellStyle name="Komma 2 3 4 2 5" xfId="12163"/>
    <cellStyle name="Komma 2 3 4 2 6" xfId="23521"/>
    <cellStyle name="Komma 2 3 4 3" xfId="1905"/>
    <cellStyle name="Komma 2 3 4 3 2" xfId="6893"/>
    <cellStyle name="Komma 2 3 4 3 2 2" xfId="17701"/>
    <cellStyle name="Komma 2 3 4 3 2 3" xfId="29075"/>
    <cellStyle name="Komma 2 3 4 3 3" xfId="12716"/>
    <cellStyle name="Komma 2 3 4 3 4" xfId="24074"/>
    <cellStyle name="Komma 2 3 4 4" xfId="3570"/>
    <cellStyle name="Komma 2 3 4 4 2" xfId="8555"/>
    <cellStyle name="Komma 2 3 4 4 2 2" xfId="19362"/>
    <cellStyle name="Komma 2 3 4 4 2 3" xfId="30736"/>
    <cellStyle name="Komma 2 3 4 4 3" xfId="14377"/>
    <cellStyle name="Komma 2 3 4 4 4" xfId="25735"/>
    <cellStyle name="Komma 2 3 4 5" xfId="5231"/>
    <cellStyle name="Komma 2 3 4 5 2" xfId="16040"/>
    <cellStyle name="Komma 2 3 4 5 3" xfId="27414"/>
    <cellStyle name="Komma 2 3 4 6" xfId="10496"/>
    <cellStyle name="Komma 2 3 4 6 2" xfId="21303"/>
    <cellStyle name="Komma 2 3 4 6 3" xfId="32677"/>
    <cellStyle name="Komma 2 3 4 7" xfId="11330"/>
    <cellStyle name="Komma 2 3 4 8" xfId="22136"/>
    <cellStyle name="Komma 2 3 4 9" xfId="22690"/>
    <cellStyle name="Komma 2 3 5" xfId="786"/>
    <cellStyle name="Komma 2 3 5 2" xfId="1620"/>
    <cellStyle name="Komma 2 3 5 2 2" xfId="3288"/>
    <cellStyle name="Komma 2 3 5 2 2 2" xfId="8276"/>
    <cellStyle name="Komma 2 3 5 2 2 2 2" xfId="19083"/>
    <cellStyle name="Komma 2 3 5 2 2 2 3" xfId="30457"/>
    <cellStyle name="Komma 2 3 5 2 2 3" xfId="14098"/>
    <cellStyle name="Komma 2 3 5 2 2 4" xfId="25456"/>
    <cellStyle name="Komma 2 3 5 2 3" xfId="4952"/>
    <cellStyle name="Komma 2 3 5 2 3 2" xfId="9937"/>
    <cellStyle name="Komma 2 3 5 2 3 2 2" xfId="20744"/>
    <cellStyle name="Komma 2 3 5 2 3 2 3" xfId="32118"/>
    <cellStyle name="Komma 2 3 5 2 3 3" xfId="15759"/>
    <cellStyle name="Komma 2 3 5 2 3 4" xfId="27117"/>
    <cellStyle name="Komma 2 3 5 2 4" xfId="6614"/>
    <cellStyle name="Komma 2 3 5 2 4 2" xfId="17422"/>
    <cellStyle name="Komma 2 3 5 2 4 3" xfId="28796"/>
    <cellStyle name="Komma 2 3 5 2 5" xfId="12437"/>
    <cellStyle name="Komma 2 3 5 2 6" xfId="23795"/>
    <cellStyle name="Komma 2 3 5 3" xfId="2457"/>
    <cellStyle name="Komma 2 3 5 3 2" xfId="7445"/>
    <cellStyle name="Komma 2 3 5 3 2 2" xfId="18252"/>
    <cellStyle name="Komma 2 3 5 3 2 3" xfId="29626"/>
    <cellStyle name="Komma 2 3 5 3 3" xfId="13267"/>
    <cellStyle name="Komma 2 3 5 3 4" xfId="24625"/>
    <cellStyle name="Komma 2 3 5 4" xfId="4121"/>
    <cellStyle name="Komma 2 3 5 4 2" xfId="9106"/>
    <cellStyle name="Komma 2 3 5 4 2 2" xfId="19913"/>
    <cellStyle name="Komma 2 3 5 4 2 3" xfId="31287"/>
    <cellStyle name="Komma 2 3 5 4 3" xfId="14928"/>
    <cellStyle name="Komma 2 3 5 4 4" xfId="26286"/>
    <cellStyle name="Komma 2 3 5 5" xfId="5783"/>
    <cellStyle name="Komma 2 3 5 5 2" xfId="16591"/>
    <cellStyle name="Komma 2 3 5 5 3" xfId="27965"/>
    <cellStyle name="Komma 2 3 5 6" xfId="10770"/>
    <cellStyle name="Komma 2 3 5 6 2" xfId="21577"/>
    <cellStyle name="Komma 2 3 5 6 3" xfId="32951"/>
    <cellStyle name="Komma 2 3 5 7" xfId="11605"/>
    <cellStyle name="Komma 2 3 5 8" xfId="22964"/>
    <cellStyle name="Komma 2 3 6" xfId="1067"/>
    <cellStyle name="Komma 2 3 6 2" xfId="2735"/>
    <cellStyle name="Komma 2 3 6 2 2" xfId="7723"/>
    <cellStyle name="Komma 2 3 6 2 2 2" xfId="18530"/>
    <cellStyle name="Komma 2 3 6 2 2 3" xfId="29904"/>
    <cellStyle name="Komma 2 3 6 2 3" xfId="13545"/>
    <cellStyle name="Komma 2 3 6 2 4" xfId="24903"/>
    <cellStyle name="Komma 2 3 6 3" xfId="4399"/>
    <cellStyle name="Komma 2 3 6 3 2" xfId="9384"/>
    <cellStyle name="Komma 2 3 6 3 2 2" xfId="20191"/>
    <cellStyle name="Komma 2 3 6 3 2 3" xfId="31565"/>
    <cellStyle name="Komma 2 3 6 3 3" xfId="15206"/>
    <cellStyle name="Komma 2 3 6 3 4" xfId="26564"/>
    <cellStyle name="Komma 2 3 6 4" xfId="6061"/>
    <cellStyle name="Komma 2 3 6 4 2" xfId="16869"/>
    <cellStyle name="Komma 2 3 6 4 3" xfId="28243"/>
    <cellStyle name="Komma 2 3 6 5" xfId="11884"/>
    <cellStyle name="Komma 2 3 6 6" xfId="23242"/>
    <cellStyle name="Komma 2 3 7" xfId="10216"/>
    <cellStyle name="Komma 2 3 7 2" xfId="21023"/>
    <cellStyle name="Komma 2 3 7 3" xfId="32397"/>
    <cellStyle name="Komma 2 3 8" xfId="11050"/>
    <cellStyle name="Komma 2 3 9" xfId="21857"/>
    <cellStyle name="Komma 2 4" xfId="188"/>
    <cellStyle name="Komma 2 4 10" xfId="21910"/>
    <cellStyle name="Komma 2 4 11" xfId="22463"/>
    <cellStyle name="Komma 2 4 12" xfId="33283"/>
    <cellStyle name="Komma 2 4 13" xfId="33558"/>
    <cellStyle name="Komma 2 4 14" xfId="33829"/>
    <cellStyle name="Komma 2 4 2" xfId="562"/>
    <cellStyle name="Komma 2 4 2 2" xfId="1399"/>
    <cellStyle name="Komma 2 4 2 2 2" xfId="3067"/>
    <cellStyle name="Komma 2 4 2 2 2 2" xfId="8055"/>
    <cellStyle name="Komma 2 4 2 2 2 2 2" xfId="18862"/>
    <cellStyle name="Komma 2 4 2 2 2 2 3" xfId="30236"/>
    <cellStyle name="Komma 2 4 2 2 2 3" xfId="13877"/>
    <cellStyle name="Komma 2 4 2 2 2 4" xfId="25235"/>
    <cellStyle name="Komma 2 4 2 2 3" xfId="4731"/>
    <cellStyle name="Komma 2 4 2 2 3 2" xfId="9716"/>
    <cellStyle name="Komma 2 4 2 2 3 2 2" xfId="20523"/>
    <cellStyle name="Komma 2 4 2 2 3 2 3" xfId="31897"/>
    <cellStyle name="Komma 2 4 2 2 3 3" xfId="15538"/>
    <cellStyle name="Komma 2 4 2 2 3 4" xfId="26896"/>
    <cellStyle name="Komma 2 4 2 2 4" xfId="6393"/>
    <cellStyle name="Komma 2 4 2 2 4 2" xfId="17201"/>
    <cellStyle name="Komma 2 4 2 2 4 3" xfId="28575"/>
    <cellStyle name="Komma 2 4 2 2 5" xfId="12216"/>
    <cellStyle name="Komma 2 4 2 2 6" xfId="23574"/>
    <cellStyle name="Komma 2 4 2 3" xfId="2236"/>
    <cellStyle name="Komma 2 4 2 3 2" xfId="7224"/>
    <cellStyle name="Komma 2 4 2 3 2 2" xfId="18031"/>
    <cellStyle name="Komma 2 4 2 3 2 3" xfId="29405"/>
    <cellStyle name="Komma 2 4 2 3 3" xfId="13046"/>
    <cellStyle name="Komma 2 4 2 3 4" xfId="24404"/>
    <cellStyle name="Komma 2 4 2 4" xfId="3900"/>
    <cellStyle name="Komma 2 4 2 4 2" xfId="8885"/>
    <cellStyle name="Komma 2 4 2 4 2 2" xfId="19692"/>
    <cellStyle name="Komma 2 4 2 4 2 3" xfId="31066"/>
    <cellStyle name="Komma 2 4 2 4 3" xfId="14707"/>
    <cellStyle name="Komma 2 4 2 4 4" xfId="26065"/>
    <cellStyle name="Komma 2 4 2 5" xfId="5562"/>
    <cellStyle name="Komma 2 4 2 5 2" xfId="16370"/>
    <cellStyle name="Komma 2 4 2 5 3" xfId="27744"/>
    <cellStyle name="Komma 2 4 2 6" xfId="10549"/>
    <cellStyle name="Komma 2 4 2 6 2" xfId="21356"/>
    <cellStyle name="Komma 2 4 2 6 3" xfId="32730"/>
    <cellStyle name="Komma 2 4 2 7" xfId="11383"/>
    <cellStyle name="Komma 2 4 2 8" xfId="22189"/>
    <cellStyle name="Komma 2 4 2 9" xfId="22743"/>
    <cellStyle name="Komma 2 4 3" xfId="839"/>
    <cellStyle name="Komma 2 4 3 2" xfId="1673"/>
    <cellStyle name="Komma 2 4 3 2 2" xfId="3341"/>
    <cellStyle name="Komma 2 4 3 2 2 2" xfId="8329"/>
    <cellStyle name="Komma 2 4 3 2 2 2 2" xfId="19136"/>
    <cellStyle name="Komma 2 4 3 2 2 2 3" xfId="30510"/>
    <cellStyle name="Komma 2 4 3 2 2 3" xfId="14151"/>
    <cellStyle name="Komma 2 4 3 2 2 4" xfId="25509"/>
    <cellStyle name="Komma 2 4 3 2 3" xfId="5005"/>
    <cellStyle name="Komma 2 4 3 2 3 2" xfId="9990"/>
    <cellStyle name="Komma 2 4 3 2 3 2 2" xfId="20797"/>
    <cellStyle name="Komma 2 4 3 2 3 2 3" xfId="32171"/>
    <cellStyle name="Komma 2 4 3 2 3 3" xfId="15812"/>
    <cellStyle name="Komma 2 4 3 2 3 4" xfId="27170"/>
    <cellStyle name="Komma 2 4 3 2 4" xfId="6667"/>
    <cellStyle name="Komma 2 4 3 2 4 2" xfId="17475"/>
    <cellStyle name="Komma 2 4 3 2 4 3" xfId="28849"/>
    <cellStyle name="Komma 2 4 3 2 5" xfId="12490"/>
    <cellStyle name="Komma 2 4 3 2 6" xfId="23848"/>
    <cellStyle name="Komma 2 4 3 3" xfId="2510"/>
    <cellStyle name="Komma 2 4 3 3 2" xfId="7498"/>
    <cellStyle name="Komma 2 4 3 3 2 2" xfId="18305"/>
    <cellStyle name="Komma 2 4 3 3 2 3" xfId="29679"/>
    <cellStyle name="Komma 2 4 3 3 3" xfId="13320"/>
    <cellStyle name="Komma 2 4 3 3 4" xfId="24678"/>
    <cellStyle name="Komma 2 4 3 4" xfId="4174"/>
    <cellStyle name="Komma 2 4 3 4 2" xfId="9159"/>
    <cellStyle name="Komma 2 4 3 4 2 2" xfId="19966"/>
    <cellStyle name="Komma 2 4 3 4 2 3" xfId="31340"/>
    <cellStyle name="Komma 2 4 3 4 3" xfId="14981"/>
    <cellStyle name="Komma 2 4 3 4 4" xfId="26339"/>
    <cellStyle name="Komma 2 4 3 5" xfId="5836"/>
    <cellStyle name="Komma 2 4 3 5 2" xfId="16644"/>
    <cellStyle name="Komma 2 4 3 5 3" xfId="28018"/>
    <cellStyle name="Komma 2 4 3 6" xfId="10823"/>
    <cellStyle name="Komma 2 4 3 6 2" xfId="21630"/>
    <cellStyle name="Komma 2 4 3 6 3" xfId="33004"/>
    <cellStyle name="Komma 2 4 3 7" xfId="11658"/>
    <cellStyle name="Komma 2 4 3 8" xfId="23017"/>
    <cellStyle name="Komma 2 4 4" xfId="1120"/>
    <cellStyle name="Komma 2 4 4 2" xfId="2788"/>
    <cellStyle name="Komma 2 4 4 2 2" xfId="7776"/>
    <cellStyle name="Komma 2 4 4 2 2 2" xfId="18583"/>
    <cellStyle name="Komma 2 4 4 2 2 3" xfId="29957"/>
    <cellStyle name="Komma 2 4 4 2 3" xfId="13598"/>
    <cellStyle name="Komma 2 4 4 2 4" xfId="24956"/>
    <cellStyle name="Komma 2 4 4 3" xfId="4452"/>
    <cellStyle name="Komma 2 4 4 3 2" xfId="9437"/>
    <cellStyle name="Komma 2 4 4 3 2 2" xfId="20244"/>
    <cellStyle name="Komma 2 4 4 3 2 3" xfId="31618"/>
    <cellStyle name="Komma 2 4 4 3 3" xfId="15259"/>
    <cellStyle name="Komma 2 4 4 3 4" xfId="26617"/>
    <cellStyle name="Komma 2 4 4 4" xfId="6114"/>
    <cellStyle name="Komma 2 4 4 4 2" xfId="16922"/>
    <cellStyle name="Komma 2 4 4 4 3" xfId="28296"/>
    <cellStyle name="Komma 2 4 4 5" xfId="11937"/>
    <cellStyle name="Komma 2 4 4 6" xfId="23295"/>
    <cellStyle name="Komma 2 4 5" xfId="1958"/>
    <cellStyle name="Komma 2 4 5 2" xfId="6946"/>
    <cellStyle name="Komma 2 4 5 2 2" xfId="17754"/>
    <cellStyle name="Komma 2 4 5 2 3" xfId="29128"/>
    <cellStyle name="Komma 2 4 5 3" xfId="12769"/>
    <cellStyle name="Komma 2 4 5 4" xfId="24127"/>
    <cellStyle name="Komma 2 4 6" xfId="3623"/>
    <cellStyle name="Komma 2 4 6 2" xfId="8608"/>
    <cellStyle name="Komma 2 4 6 2 2" xfId="19415"/>
    <cellStyle name="Komma 2 4 6 2 3" xfId="30789"/>
    <cellStyle name="Komma 2 4 6 3" xfId="14430"/>
    <cellStyle name="Komma 2 4 6 4" xfId="25788"/>
    <cellStyle name="Komma 2 4 7" xfId="5284"/>
    <cellStyle name="Komma 2 4 7 2" xfId="16093"/>
    <cellStyle name="Komma 2 4 7 3" xfId="27467"/>
    <cellStyle name="Komma 2 4 8" xfId="10269"/>
    <cellStyle name="Komma 2 4 8 2" xfId="21076"/>
    <cellStyle name="Komma 2 4 8 3" xfId="32450"/>
    <cellStyle name="Komma 2 4 9" xfId="11103"/>
    <cellStyle name="Komma 2 5" xfId="242"/>
    <cellStyle name="Komma 2 5 10" xfId="21964"/>
    <cellStyle name="Komma 2 5 11" xfId="22517"/>
    <cellStyle name="Komma 2 5 12" xfId="33337"/>
    <cellStyle name="Komma 2 5 13" xfId="33612"/>
    <cellStyle name="Komma 2 5 14" xfId="33883"/>
    <cellStyle name="Komma 2 5 2" xfId="616"/>
    <cellStyle name="Komma 2 5 2 2" xfId="1453"/>
    <cellStyle name="Komma 2 5 2 2 2" xfId="3121"/>
    <cellStyle name="Komma 2 5 2 2 2 2" xfId="8109"/>
    <cellStyle name="Komma 2 5 2 2 2 2 2" xfId="18916"/>
    <cellStyle name="Komma 2 5 2 2 2 2 3" xfId="30290"/>
    <cellStyle name="Komma 2 5 2 2 2 3" xfId="13931"/>
    <cellStyle name="Komma 2 5 2 2 2 4" xfId="25289"/>
    <cellStyle name="Komma 2 5 2 2 3" xfId="4785"/>
    <cellStyle name="Komma 2 5 2 2 3 2" xfId="9770"/>
    <cellStyle name="Komma 2 5 2 2 3 2 2" xfId="20577"/>
    <cellStyle name="Komma 2 5 2 2 3 2 3" xfId="31951"/>
    <cellStyle name="Komma 2 5 2 2 3 3" xfId="15592"/>
    <cellStyle name="Komma 2 5 2 2 3 4" xfId="26950"/>
    <cellStyle name="Komma 2 5 2 2 4" xfId="6447"/>
    <cellStyle name="Komma 2 5 2 2 4 2" xfId="17255"/>
    <cellStyle name="Komma 2 5 2 2 4 3" xfId="28629"/>
    <cellStyle name="Komma 2 5 2 2 5" xfId="12270"/>
    <cellStyle name="Komma 2 5 2 2 6" xfId="23628"/>
    <cellStyle name="Komma 2 5 2 3" xfId="2290"/>
    <cellStyle name="Komma 2 5 2 3 2" xfId="7278"/>
    <cellStyle name="Komma 2 5 2 3 2 2" xfId="18085"/>
    <cellStyle name="Komma 2 5 2 3 2 3" xfId="29459"/>
    <cellStyle name="Komma 2 5 2 3 3" xfId="13100"/>
    <cellStyle name="Komma 2 5 2 3 4" xfId="24458"/>
    <cellStyle name="Komma 2 5 2 4" xfId="3954"/>
    <cellStyle name="Komma 2 5 2 4 2" xfId="8939"/>
    <cellStyle name="Komma 2 5 2 4 2 2" xfId="19746"/>
    <cellStyle name="Komma 2 5 2 4 2 3" xfId="31120"/>
    <cellStyle name="Komma 2 5 2 4 3" xfId="14761"/>
    <cellStyle name="Komma 2 5 2 4 4" xfId="26119"/>
    <cellStyle name="Komma 2 5 2 5" xfId="5616"/>
    <cellStyle name="Komma 2 5 2 5 2" xfId="16424"/>
    <cellStyle name="Komma 2 5 2 5 3" xfId="27798"/>
    <cellStyle name="Komma 2 5 2 6" xfId="10603"/>
    <cellStyle name="Komma 2 5 2 6 2" xfId="21410"/>
    <cellStyle name="Komma 2 5 2 6 3" xfId="32784"/>
    <cellStyle name="Komma 2 5 2 7" xfId="11437"/>
    <cellStyle name="Komma 2 5 2 8" xfId="22243"/>
    <cellStyle name="Komma 2 5 2 9" xfId="22797"/>
    <cellStyle name="Komma 2 5 3" xfId="893"/>
    <cellStyle name="Komma 2 5 3 2" xfId="1727"/>
    <cellStyle name="Komma 2 5 3 2 2" xfId="3395"/>
    <cellStyle name="Komma 2 5 3 2 2 2" xfId="8383"/>
    <cellStyle name="Komma 2 5 3 2 2 2 2" xfId="19190"/>
    <cellStyle name="Komma 2 5 3 2 2 2 3" xfId="30564"/>
    <cellStyle name="Komma 2 5 3 2 2 3" xfId="14205"/>
    <cellStyle name="Komma 2 5 3 2 2 4" xfId="25563"/>
    <cellStyle name="Komma 2 5 3 2 3" xfId="5059"/>
    <cellStyle name="Komma 2 5 3 2 3 2" xfId="10044"/>
    <cellStyle name="Komma 2 5 3 2 3 2 2" xfId="20851"/>
    <cellStyle name="Komma 2 5 3 2 3 2 3" xfId="32225"/>
    <cellStyle name="Komma 2 5 3 2 3 3" xfId="15866"/>
    <cellStyle name="Komma 2 5 3 2 3 4" xfId="27224"/>
    <cellStyle name="Komma 2 5 3 2 4" xfId="6721"/>
    <cellStyle name="Komma 2 5 3 2 4 2" xfId="17529"/>
    <cellStyle name="Komma 2 5 3 2 4 3" xfId="28903"/>
    <cellStyle name="Komma 2 5 3 2 5" xfId="12544"/>
    <cellStyle name="Komma 2 5 3 2 6" xfId="23902"/>
    <cellStyle name="Komma 2 5 3 3" xfId="2564"/>
    <cellStyle name="Komma 2 5 3 3 2" xfId="7552"/>
    <cellStyle name="Komma 2 5 3 3 2 2" xfId="18359"/>
    <cellStyle name="Komma 2 5 3 3 2 3" xfId="29733"/>
    <cellStyle name="Komma 2 5 3 3 3" xfId="13374"/>
    <cellStyle name="Komma 2 5 3 3 4" xfId="24732"/>
    <cellStyle name="Komma 2 5 3 4" xfId="4228"/>
    <cellStyle name="Komma 2 5 3 4 2" xfId="9213"/>
    <cellStyle name="Komma 2 5 3 4 2 2" xfId="20020"/>
    <cellStyle name="Komma 2 5 3 4 2 3" xfId="31394"/>
    <cellStyle name="Komma 2 5 3 4 3" xfId="15035"/>
    <cellStyle name="Komma 2 5 3 4 4" xfId="26393"/>
    <cellStyle name="Komma 2 5 3 5" xfId="5890"/>
    <cellStyle name="Komma 2 5 3 5 2" xfId="16698"/>
    <cellStyle name="Komma 2 5 3 5 3" xfId="28072"/>
    <cellStyle name="Komma 2 5 3 6" xfId="10877"/>
    <cellStyle name="Komma 2 5 3 6 2" xfId="21684"/>
    <cellStyle name="Komma 2 5 3 6 3" xfId="33058"/>
    <cellStyle name="Komma 2 5 3 7" xfId="11712"/>
    <cellStyle name="Komma 2 5 3 8" xfId="23071"/>
    <cellStyle name="Komma 2 5 4" xfId="1174"/>
    <cellStyle name="Komma 2 5 4 2" xfId="2842"/>
    <cellStyle name="Komma 2 5 4 2 2" xfId="7830"/>
    <cellStyle name="Komma 2 5 4 2 2 2" xfId="18637"/>
    <cellStyle name="Komma 2 5 4 2 2 3" xfId="30011"/>
    <cellStyle name="Komma 2 5 4 2 3" xfId="13652"/>
    <cellStyle name="Komma 2 5 4 2 4" xfId="25010"/>
    <cellStyle name="Komma 2 5 4 3" xfId="4506"/>
    <cellStyle name="Komma 2 5 4 3 2" xfId="9491"/>
    <cellStyle name="Komma 2 5 4 3 2 2" xfId="20298"/>
    <cellStyle name="Komma 2 5 4 3 2 3" xfId="31672"/>
    <cellStyle name="Komma 2 5 4 3 3" xfId="15313"/>
    <cellStyle name="Komma 2 5 4 3 4" xfId="26671"/>
    <cellStyle name="Komma 2 5 4 4" xfId="6168"/>
    <cellStyle name="Komma 2 5 4 4 2" xfId="16976"/>
    <cellStyle name="Komma 2 5 4 4 3" xfId="28350"/>
    <cellStyle name="Komma 2 5 4 5" xfId="11991"/>
    <cellStyle name="Komma 2 5 4 6" xfId="23349"/>
    <cellStyle name="Komma 2 5 5" xfId="2012"/>
    <cellStyle name="Komma 2 5 5 2" xfId="7000"/>
    <cellStyle name="Komma 2 5 5 2 2" xfId="17808"/>
    <cellStyle name="Komma 2 5 5 2 3" xfId="29182"/>
    <cellStyle name="Komma 2 5 5 3" xfId="12823"/>
    <cellStyle name="Komma 2 5 5 4" xfId="24181"/>
    <cellStyle name="Komma 2 5 6" xfId="3677"/>
    <cellStyle name="Komma 2 5 6 2" xfId="8662"/>
    <cellStyle name="Komma 2 5 6 2 2" xfId="19469"/>
    <cellStyle name="Komma 2 5 6 2 3" xfId="30843"/>
    <cellStyle name="Komma 2 5 6 3" xfId="14484"/>
    <cellStyle name="Komma 2 5 6 4" xfId="25842"/>
    <cellStyle name="Komma 2 5 7" xfId="5338"/>
    <cellStyle name="Komma 2 5 7 2" xfId="16147"/>
    <cellStyle name="Komma 2 5 7 3" xfId="27521"/>
    <cellStyle name="Komma 2 5 8" xfId="10323"/>
    <cellStyle name="Komma 2 5 8 2" xfId="21130"/>
    <cellStyle name="Komma 2 5 8 3" xfId="32504"/>
    <cellStyle name="Komma 2 5 9" xfId="11157"/>
    <cellStyle name="Komma 2 6" xfId="298"/>
    <cellStyle name="Komma 2 6 10" xfId="22020"/>
    <cellStyle name="Komma 2 6 11" xfId="22573"/>
    <cellStyle name="Komma 2 6 12" xfId="33393"/>
    <cellStyle name="Komma 2 6 13" xfId="33668"/>
    <cellStyle name="Komma 2 6 14" xfId="33939"/>
    <cellStyle name="Komma 2 6 2" xfId="672"/>
    <cellStyle name="Komma 2 6 2 2" xfId="1509"/>
    <cellStyle name="Komma 2 6 2 2 2" xfId="3177"/>
    <cellStyle name="Komma 2 6 2 2 2 2" xfId="8165"/>
    <cellStyle name="Komma 2 6 2 2 2 2 2" xfId="18972"/>
    <cellStyle name="Komma 2 6 2 2 2 2 3" xfId="30346"/>
    <cellStyle name="Komma 2 6 2 2 2 3" xfId="13987"/>
    <cellStyle name="Komma 2 6 2 2 2 4" xfId="25345"/>
    <cellStyle name="Komma 2 6 2 2 3" xfId="4841"/>
    <cellStyle name="Komma 2 6 2 2 3 2" xfId="9826"/>
    <cellStyle name="Komma 2 6 2 2 3 2 2" xfId="20633"/>
    <cellStyle name="Komma 2 6 2 2 3 2 3" xfId="32007"/>
    <cellStyle name="Komma 2 6 2 2 3 3" xfId="15648"/>
    <cellStyle name="Komma 2 6 2 2 3 4" xfId="27006"/>
    <cellStyle name="Komma 2 6 2 2 4" xfId="6503"/>
    <cellStyle name="Komma 2 6 2 2 4 2" xfId="17311"/>
    <cellStyle name="Komma 2 6 2 2 4 3" xfId="28685"/>
    <cellStyle name="Komma 2 6 2 2 5" xfId="12326"/>
    <cellStyle name="Komma 2 6 2 2 6" xfId="23684"/>
    <cellStyle name="Komma 2 6 2 3" xfId="2346"/>
    <cellStyle name="Komma 2 6 2 3 2" xfId="7334"/>
    <cellStyle name="Komma 2 6 2 3 2 2" xfId="18141"/>
    <cellStyle name="Komma 2 6 2 3 2 3" xfId="29515"/>
    <cellStyle name="Komma 2 6 2 3 3" xfId="13156"/>
    <cellStyle name="Komma 2 6 2 3 4" xfId="24514"/>
    <cellStyle name="Komma 2 6 2 4" xfId="4010"/>
    <cellStyle name="Komma 2 6 2 4 2" xfId="8995"/>
    <cellStyle name="Komma 2 6 2 4 2 2" xfId="19802"/>
    <cellStyle name="Komma 2 6 2 4 2 3" xfId="31176"/>
    <cellStyle name="Komma 2 6 2 4 3" xfId="14817"/>
    <cellStyle name="Komma 2 6 2 4 4" xfId="26175"/>
    <cellStyle name="Komma 2 6 2 5" xfId="5672"/>
    <cellStyle name="Komma 2 6 2 5 2" xfId="16480"/>
    <cellStyle name="Komma 2 6 2 5 3" xfId="27854"/>
    <cellStyle name="Komma 2 6 2 6" xfId="10659"/>
    <cellStyle name="Komma 2 6 2 6 2" xfId="21466"/>
    <cellStyle name="Komma 2 6 2 6 3" xfId="32840"/>
    <cellStyle name="Komma 2 6 2 7" xfId="11493"/>
    <cellStyle name="Komma 2 6 2 8" xfId="22299"/>
    <cellStyle name="Komma 2 6 2 9" xfId="22853"/>
    <cellStyle name="Komma 2 6 3" xfId="949"/>
    <cellStyle name="Komma 2 6 3 2" xfId="1783"/>
    <cellStyle name="Komma 2 6 3 2 2" xfId="3451"/>
    <cellStyle name="Komma 2 6 3 2 2 2" xfId="8439"/>
    <cellStyle name="Komma 2 6 3 2 2 2 2" xfId="19246"/>
    <cellStyle name="Komma 2 6 3 2 2 2 3" xfId="30620"/>
    <cellStyle name="Komma 2 6 3 2 2 3" xfId="14261"/>
    <cellStyle name="Komma 2 6 3 2 2 4" xfId="25619"/>
    <cellStyle name="Komma 2 6 3 2 3" xfId="5115"/>
    <cellStyle name="Komma 2 6 3 2 3 2" xfId="10100"/>
    <cellStyle name="Komma 2 6 3 2 3 2 2" xfId="20907"/>
    <cellStyle name="Komma 2 6 3 2 3 2 3" xfId="32281"/>
    <cellStyle name="Komma 2 6 3 2 3 3" xfId="15922"/>
    <cellStyle name="Komma 2 6 3 2 3 4" xfId="27280"/>
    <cellStyle name="Komma 2 6 3 2 4" xfId="6777"/>
    <cellStyle name="Komma 2 6 3 2 4 2" xfId="17585"/>
    <cellStyle name="Komma 2 6 3 2 4 3" xfId="28959"/>
    <cellStyle name="Komma 2 6 3 2 5" xfId="12600"/>
    <cellStyle name="Komma 2 6 3 2 6" xfId="23958"/>
    <cellStyle name="Komma 2 6 3 3" xfId="2620"/>
    <cellStyle name="Komma 2 6 3 3 2" xfId="7608"/>
    <cellStyle name="Komma 2 6 3 3 2 2" xfId="18415"/>
    <cellStyle name="Komma 2 6 3 3 2 3" xfId="29789"/>
    <cellStyle name="Komma 2 6 3 3 3" xfId="13430"/>
    <cellStyle name="Komma 2 6 3 3 4" xfId="24788"/>
    <cellStyle name="Komma 2 6 3 4" xfId="4284"/>
    <cellStyle name="Komma 2 6 3 4 2" xfId="9269"/>
    <cellStyle name="Komma 2 6 3 4 2 2" xfId="20076"/>
    <cellStyle name="Komma 2 6 3 4 2 3" xfId="31450"/>
    <cellStyle name="Komma 2 6 3 4 3" xfId="15091"/>
    <cellStyle name="Komma 2 6 3 4 4" xfId="26449"/>
    <cellStyle name="Komma 2 6 3 5" xfId="5946"/>
    <cellStyle name="Komma 2 6 3 5 2" xfId="16754"/>
    <cellStyle name="Komma 2 6 3 5 3" xfId="28128"/>
    <cellStyle name="Komma 2 6 3 6" xfId="10933"/>
    <cellStyle name="Komma 2 6 3 6 2" xfId="21740"/>
    <cellStyle name="Komma 2 6 3 6 3" xfId="33114"/>
    <cellStyle name="Komma 2 6 3 7" xfId="11768"/>
    <cellStyle name="Komma 2 6 3 8" xfId="23127"/>
    <cellStyle name="Komma 2 6 4" xfId="1230"/>
    <cellStyle name="Komma 2 6 4 2" xfId="2898"/>
    <cellStyle name="Komma 2 6 4 2 2" xfId="7886"/>
    <cellStyle name="Komma 2 6 4 2 2 2" xfId="18693"/>
    <cellStyle name="Komma 2 6 4 2 2 3" xfId="30067"/>
    <cellStyle name="Komma 2 6 4 2 3" xfId="13708"/>
    <cellStyle name="Komma 2 6 4 2 4" xfId="25066"/>
    <cellStyle name="Komma 2 6 4 3" xfId="4562"/>
    <cellStyle name="Komma 2 6 4 3 2" xfId="9547"/>
    <cellStyle name="Komma 2 6 4 3 2 2" xfId="20354"/>
    <cellStyle name="Komma 2 6 4 3 2 3" xfId="31728"/>
    <cellStyle name="Komma 2 6 4 3 3" xfId="15369"/>
    <cellStyle name="Komma 2 6 4 3 4" xfId="26727"/>
    <cellStyle name="Komma 2 6 4 4" xfId="6224"/>
    <cellStyle name="Komma 2 6 4 4 2" xfId="17032"/>
    <cellStyle name="Komma 2 6 4 4 3" xfId="28406"/>
    <cellStyle name="Komma 2 6 4 5" xfId="12047"/>
    <cellStyle name="Komma 2 6 4 6" xfId="23405"/>
    <cellStyle name="Komma 2 6 5" xfId="2068"/>
    <cellStyle name="Komma 2 6 5 2" xfId="7056"/>
    <cellStyle name="Komma 2 6 5 2 2" xfId="17864"/>
    <cellStyle name="Komma 2 6 5 2 3" xfId="29238"/>
    <cellStyle name="Komma 2 6 5 3" xfId="12879"/>
    <cellStyle name="Komma 2 6 5 4" xfId="24237"/>
    <cellStyle name="Komma 2 6 6" xfId="3733"/>
    <cellStyle name="Komma 2 6 6 2" xfId="8718"/>
    <cellStyle name="Komma 2 6 6 2 2" xfId="19525"/>
    <cellStyle name="Komma 2 6 6 2 3" xfId="30899"/>
    <cellStyle name="Komma 2 6 6 3" xfId="14540"/>
    <cellStyle name="Komma 2 6 6 4" xfId="25898"/>
    <cellStyle name="Komma 2 6 7" xfId="5394"/>
    <cellStyle name="Komma 2 6 7 2" xfId="16203"/>
    <cellStyle name="Komma 2 6 7 3" xfId="27577"/>
    <cellStyle name="Komma 2 6 8" xfId="10379"/>
    <cellStyle name="Komma 2 6 8 2" xfId="21186"/>
    <cellStyle name="Komma 2 6 8 3" xfId="32560"/>
    <cellStyle name="Komma 2 6 9" xfId="11213"/>
    <cellStyle name="Komma 2 7" xfId="423"/>
    <cellStyle name="Komma 2 7 2" xfId="988"/>
    <cellStyle name="Komma 2 7 2 2" xfId="1268"/>
    <cellStyle name="Komma 2 7 2 2 2" xfId="2936"/>
    <cellStyle name="Komma 2 7 2 2 2 2" xfId="7924"/>
    <cellStyle name="Komma 2 7 2 2 2 2 2" xfId="18731"/>
    <cellStyle name="Komma 2 7 2 2 2 2 3" xfId="30105"/>
    <cellStyle name="Komma 2 7 2 2 2 3" xfId="13746"/>
    <cellStyle name="Komma 2 7 2 2 2 4" xfId="25104"/>
    <cellStyle name="Komma 2 7 2 2 3" xfId="4600"/>
    <cellStyle name="Komma 2 7 2 2 3 2" xfId="9585"/>
    <cellStyle name="Komma 2 7 2 2 3 2 2" xfId="20392"/>
    <cellStyle name="Komma 2 7 2 2 3 2 3" xfId="31766"/>
    <cellStyle name="Komma 2 7 2 2 3 3" xfId="15407"/>
    <cellStyle name="Komma 2 7 2 2 3 4" xfId="26765"/>
    <cellStyle name="Komma 2 7 2 2 4" xfId="6262"/>
    <cellStyle name="Komma 2 7 2 2 4 2" xfId="17070"/>
    <cellStyle name="Komma 2 7 2 2 4 3" xfId="28444"/>
    <cellStyle name="Komma 2 7 2 2 5" xfId="12085"/>
    <cellStyle name="Komma 2 7 2 2 6" xfId="23443"/>
    <cellStyle name="Komma 2 7 2 3" xfId="2106"/>
    <cellStyle name="Komma 2 7 2 3 2" xfId="7094"/>
    <cellStyle name="Komma 2 7 2 3 2 2" xfId="17902"/>
    <cellStyle name="Komma 2 7 2 3 2 3" xfId="29276"/>
    <cellStyle name="Komma 2 7 2 3 3" xfId="12917"/>
    <cellStyle name="Komma 2 7 2 3 4" xfId="24275"/>
    <cellStyle name="Komma 2 7 2 4" xfId="3771"/>
    <cellStyle name="Komma 2 7 2 4 2" xfId="8756"/>
    <cellStyle name="Komma 2 7 2 4 2 2" xfId="19563"/>
    <cellStyle name="Komma 2 7 2 4 2 3" xfId="30937"/>
    <cellStyle name="Komma 2 7 2 4 3" xfId="14578"/>
    <cellStyle name="Komma 2 7 2 4 4" xfId="25936"/>
    <cellStyle name="Komma 2 7 2 5" xfId="5432"/>
    <cellStyle name="Komma 2 7 2 5 2" xfId="16241"/>
    <cellStyle name="Komma 2 7 2 5 3" xfId="27615"/>
    <cellStyle name="Komma 2 7 2 6" xfId="10418"/>
    <cellStyle name="Komma 2 7 2 6 2" xfId="21225"/>
    <cellStyle name="Komma 2 7 2 6 3" xfId="32599"/>
    <cellStyle name="Komma 2 7 2 7" xfId="11807"/>
    <cellStyle name="Komma 2 7 2 8" xfId="22612"/>
    <cellStyle name="Komma 2 8" xfId="454"/>
    <cellStyle name="Komma 2 8 2" xfId="1291"/>
    <cellStyle name="Komma 2 8 2 2" xfId="2959"/>
    <cellStyle name="Komma 2 8 2 2 2" xfId="7947"/>
    <cellStyle name="Komma 2 8 2 2 2 2" xfId="18754"/>
    <cellStyle name="Komma 2 8 2 2 2 3" xfId="30128"/>
    <cellStyle name="Komma 2 8 2 2 3" xfId="13769"/>
    <cellStyle name="Komma 2 8 2 2 4" xfId="25127"/>
    <cellStyle name="Komma 2 8 2 3" xfId="4623"/>
    <cellStyle name="Komma 2 8 2 3 2" xfId="9608"/>
    <cellStyle name="Komma 2 8 2 3 2 2" xfId="20415"/>
    <cellStyle name="Komma 2 8 2 3 2 3" xfId="31789"/>
    <cellStyle name="Komma 2 8 2 3 3" xfId="15430"/>
    <cellStyle name="Komma 2 8 2 3 4" xfId="26788"/>
    <cellStyle name="Komma 2 8 2 4" xfId="6285"/>
    <cellStyle name="Komma 2 8 2 4 2" xfId="17093"/>
    <cellStyle name="Komma 2 8 2 4 3" xfId="28467"/>
    <cellStyle name="Komma 2 8 2 5" xfId="12108"/>
    <cellStyle name="Komma 2 8 2 6" xfId="23466"/>
    <cellStyle name="Komma 2 8 3" xfId="2130"/>
    <cellStyle name="Komma 2 8 3 2" xfId="7118"/>
    <cellStyle name="Komma 2 8 3 2 2" xfId="17925"/>
    <cellStyle name="Komma 2 8 3 2 3" xfId="29299"/>
    <cellStyle name="Komma 2 8 3 3" xfId="12940"/>
    <cellStyle name="Komma 2 8 3 4" xfId="24298"/>
    <cellStyle name="Komma 2 8 4" xfId="3794"/>
    <cellStyle name="Komma 2 8 4 2" xfId="8779"/>
    <cellStyle name="Komma 2 8 4 2 2" xfId="19586"/>
    <cellStyle name="Komma 2 8 4 2 3" xfId="30960"/>
    <cellStyle name="Komma 2 8 4 3" xfId="14601"/>
    <cellStyle name="Komma 2 8 4 4" xfId="25959"/>
    <cellStyle name="Komma 2 8 5" xfId="5456"/>
    <cellStyle name="Komma 2 8 5 2" xfId="16264"/>
    <cellStyle name="Komma 2 8 5 3" xfId="27638"/>
    <cellStyle name="Komma 2 8 6" xfId="10452"/>
    <cellStyle name="Komma 2 8 6 2" xfId="21259"/>
    <cellStyle name="Komma 2 8 6 3" xfId="32633"/>
    <cellStyle name="Komma 2 8 7" xfId="11275"/>
    <cellStyle name="Komma 2 8 8" xfId="22081"/>
    <cellStyle name="Komma 2 8 9" xfId="22635"/>
    <cellStyle name="Komma 2 9" xfId="731"/>
    <cellStyle name="Komma 2 9 2" xfId="1565"/>
    <cellStyle name="Komma 2 9 2 2" xfId="3233"/>
    <cellStyle name="Komma 2 9 2 2 2" xfId="8221"/>
    <cellStyle name="Komma 2 9 2 2 2 2" xfId="19028"/>
    <cellStyle name="Komma 2 9 2 2 2 3" xfId="30402"/>
    <cellStyle name="Komma 2 9 2 2 3" xfId="14043"/>
    <cellStyle name="Komma 2 9 2 2 4" xfId="25401"/>
    <cellStyle name="Komma 2 9 2 3" xfId="4897"/>
    <cellStyle name="Komma 2 9 2 3 2" xfId="9882"/>
    <cellStyle name="Komma 2 9 2 3 2 2" xfId="20689"/>
    <cellStyle name="Komma 2 9 2 3 2 3" xfId="32063"/>
    <cellStyle name="Komma 2 9 2 3 3" xfId="15704"/>
    <cellStyle name="Komma 2 9 2 3 4" xfId="27062"/>
    <cellStyle name="Komma 2 9 2 4" xfId="6559"/>
    <cellStyle name="Komma 2 9 2 4 2" xfId="17367"/>
    <cellStyle name="Komma 2 9 2 4 3" xfId="28741"/>
    <cellStyle name="Komma 2 9 2 5" xfId="12382"/>
    <cellStyle name="Komma 2 9 2 6" xfId="23740"/>
    <cellStyle name="Komma 2 9 3" xfId="2402"/>
    <cellStyle name="Komma 2 9 3 2" xfId="7390"/>
    <cellStyle name="Komma 2 9 3 2 2" xfId="18197"/>
    <cellStyle name="Komma 2 9 3 2 3" xfId="29571"/>
    <cellStyle name="Komma 2 9 3 3" xfId="13212"/>
    <cellStyle name="Komma 2 9 3 4" xfId="24570"/>
    <cellStyle name="Komma 2 9 4" xfId="4066"/>
    <cellStyle name="Komma 2 9 4 2" xfId="9051"/>
    <cellStyle name="Komma 2 9 4 2 2" xfId="19858"/>
    <cellStyle name="Komma 2 9 4 2 3" xfId="31232"/>
    <cellStyle name="Komma 2 9 4 3" xfId="14873"/>
    <cellStyle name="Komma 2 9 4 4" xfId="26231"/>
    <cellStyle name="Komma 2 9 5" xfId="5728"/>
    <cellStyle name="Komma 2 9 5 2" xfId="16536"/>
    <cellStyle name="Komma 2 9 5 3" xfId="27910"/>
    <cellStyle name="Komma 2 9 6" xfId="10715"/>
    <cellStyle name="Komma 2 9 6 2" xfId="21522"/>
    <cellStyle name="Komma 2 9 6 3" xfId="32896"/>
    <cellStyle name="Komma 2 9 7" xfId="11550"/>
    <cellStyle name="Komma 2 9 8" xfId="22909"/>
    <cellStyle name="Komma 2_Ark1" xfId="15962"/>
    <cellStyle name="Komma 20" xfId="33426"/>
    <cellStyle name="Komma 20 2" xfId="34080"/>
    <cellStyle name="Komma 21" xfId="33973"/>
    <cellStyle name="Komma 21 2" xfId="34082"/>
    <cellStyle name="Komma 22" xfId="33975"/>
    <cellStyle name="Komma 22 2" xfId="34085"/>
    <cellStyle name="Komma 23" xfId="33977"/>
    <cellStyle name="Komma 24" xfId="27335"/>
    <cellStyle name="Komma 25" xfId="33990"/>
    <cellStyle name="Komma 3" xfId="83"/>
    <cellStyle name="Komma 3 2" xfId="380"/>
    <cellStyle name="Komma 3 2 2" xfId="33993"/>
    <cellStyle name="Komma 3 3" xfId="402"/>
    <cellStyle name="Komma 3 4" xfId="33984"/>
    <cellStyle name="Komma 4" xfId="67"/>
    <cellStyle name="Komma 4 10" xfId="3519"/>
    <cellStyle name="Komma 4 10 2" xfId="8504"/>
    <cellStyle name="Komma 4 10 2 2" xfId="19311"/>
    <cellStyle name="Komma 4 10 2 3" xfId="30685"/>
    <cellStyle name="Komma 4 10 3" xfId="14326"/>
    <cellStyle name="Komma 4 10 4" xfId="25684"/>
    <cellStyle name="Komma 4 11" xfId="5180"/>
    <cellStyle name="Komma 4 11 2" xfId="15989"/>
    <cellStyle name="Komma 4 11 3" xfId="27363"/>
    <cellStyle name="Komma 4 12" xfId="10164"/>
    <cellStyle name="Komma 4 12 2" xfId="20971"/>
    <cellStyle name="Komma 4 12 3" xfId="32345"/>
    <cellStyle name="Komma 4 13" xfId="10998"/>
    <cellStyle name="Komma 4 14" xfId="21805"/>
    <cellStyle name="Komma 4 15" xfId="22358"/>
    <cellStyle name="Komma 4 16" xfId="33178"/>
    <cellStyle name="Komma 4 17" xfId="33447"/>
    <cellStyle name="Komma 4 18" xfId="33718"/>
    <cellStyle name="Komma 4 2" xfId="136"/>
    <cellStyle name="Komma 4 2 10" xfId="22412"/>
    <cellStyle name="Komma 4 2 11" xfId="33232"/>
    <cellStyle name="Komma 4 2 12" xfId="33507"/>
    <cellStyle name="Komma 4 2 13" xfId="33778"/>
    <cellStyle name="Komma 4 2 2" xfId="343"/>
    <cellStyle name="Komma 4 2 3" xfId="428"/>
    <cellStyle name="Komma 4 2 3 10" xfId="22611"/>
    <cellStyle name="Komma 4 2 3 2" xfId="987"/>
    <cellStyle name="Komma 4 2 3 2 2" xfId="1821"/>
    <cellStyle name="Komma 4 2 3 2 2 2" xfId="3489"/>
    <cellStyle name="Komma 4 2 3 2 2 2 2" xfId="8477"/>
    <cellStyle name="Komma 4 2 3 2 2 2 2 2" xfId="19284"/>
    <cellStyle name="Komma 4 2 3 2 2 2 2 3" xfId="30658"/>
    <cellStyle name="Komma 4 2 3 2 2 2 3" xfId="14299"/>
    <cellStyle name="Komma 4 2 3 2 2 2 4" xfId="25657"/>
    <cellStyle name="Komma 4 2 3 2 2 3" xfId="5153"/>
    <cellStyle name="Komma 4 2 3 2 2 3 2" xfId="10138"/>
    <cellStyle name="Komma 4 2 3 2 2 3 2 2" xfId="20945"/>
    <cellStyle name="Komma 4 2 3 2 2 3 2 3" xfId="32319"/>
    <cellStyle name="Komma 4 2 3 2 2 3 3" xfId="15960"/>
    <cellStyle name="Komma 4 2 3 2 2 3 4" xfId="27318"/>
    <cellStyle name="Komma 4 2 3 2 2 4" xfId="6815"/>
    <cellStyle name="Komma 4 2 3 2 2 4 2" xfId="17623"/>
    <cellStyle name="Komma 4 2 3 2 2 4 3" xfId="28997"/>
    <cellStyle name="Komma 4 2 3 2 2 5" xfId="12638"/>
    <cellStyle name="Komma 4 2 3 2 2 6" xfId="23996"/>
    <cellStyle name="Komma 4 2 3 2 3" xfId="2658"/>
    <cellStyle name="Komma 4 2 3 2 3 2" xfId="7646"/>
    <cellStyle name="Komma 4 2 3 2 3 2 2" xfId="18453"/>
    <cellStyle name="Komma 4 2 3 2 3 2 3" xfId="29827"/>
    <cellStyle name="Komma 4 2 3 2 3 3" xfId="13468"/>
    <cellStyle name="Komma 4 2 3 2 3 4" xfId="24826"/>
    <cellStyle name="Komma 4 2 3 2 4" xfId="4322"/>
    <cellStyle name="Komma 4 2 3 2 4 2" xfId="9307"/>
    <cellStyle name="Komma 4 2 3 2 4 2 2" xfId="20114"/>
    <cellStyle name="Komma 4 2 3 2 4 2 3" xfId="31488"/>
    <cellStyle name="Komma 4 2 3 2 4 3" xfId="15129"/>
    <cellStyle name="Komma 4 2 3 2 4 4" xfId="26487"/>
    <cellStyle name="Komma 4 2 3 2 5" xfId="5984"/>
    <cellStyle name="Komma 4 2 3 2 5 2" xfId="16792"/>
    <cellStyle name="Komma 4 2 3 2 5 3" xfId="28166"/>
    <cellStyle name="Komma 4 2 3 2 6" xfId="10971"/>
    <cellStyle name="Komma 4 2 3 2 6 2" xfId="21778"/>
    <cellStyle name="Komma 4 2 3 2 6 3" xfId="33152"/>
    <cellStyle name="Komma 4 2 3 2 7" xfId="11806"/>
    <cellStyle name="Komma 4 2 3 2 8" xfId="23165"/>
    <cellStyle name="Komma 4 2 3 3" xfId="1267"/>
    <cellStyle name="Komma 4 2 3 3 2" xfId="2935"/>
    <cellStyle name="Komma 4 2 3 3 2 2" xfId="7923"/>
    <cellStyle name="Komma 4 2 3 3 2 2 2" xfId="18730"/>
    <cellStyle name="Komma 4 2 3 3 2 2 3" xfId="30104"/>
    <cellStyle name="Komma 4 2 3 3 2 3" xfId="13745"/>
    <cellStyle name="Komma 4 2 3 3 2 4" xfId="25103"/>
    <cellStyle name="Komma 4 2 3 3 3" xfId="4599"/>
    <cellStyle name="Komma 4 2 3 3 3 2" xfId="9584"/>
    <cellStyle name="Komma 4 2 3 3 3 2 2" xfId="20391"/>
    <cellStyle name="Komma 4 2 3 3 3 2 3" xfId="31765"/>
    <cellStyle name="Komma 4 2 3 3 3 3" xfId="15406"/>
    <cellStyle name="Komma 4 2 3 3 3 4" xfId="26764"/>
    <cellStyle name="Komma 4 2 3 3 4" xfId="6261"/>
    <cellStyle name="Komma 4 2 3 3 4 2" xfId="17069"/>
    <cellStyle name="Komma 4 2 3 3 4 3" xfId="28443"/>
    <cellStyle name="Komma 4 2 3 3 5" xfId="12084"/>
    <cellStyle name="Komma 4 2 3 3 6" xfId="23442"/>
    <cellStyle name="Komma 4 2 3 4" xfId="2105"/>
    <cellStyle name="Komma 4 2 3 4 2" xfId="7093"/>
    <cellStyle name="Komma 4 2 3 4 2 2" xfId="17901"/>
    <cellStyle name="Komma 4 2 3 4 2 3" xfId="29275"/>
    <cellStyle name="Komma 4 2 3 4 3" xfId="12916"/>
    <cellStyle name="Komma 4 2 3 4 4" xfId="24274"/>
    <cellStyle name="Komma 4 2 3 5" xfId="3770"/>
    <cellStyle name="Komma 4 2 3 5 2" xfId="8755"/>
    <cellStyle name="Komma 4 2 3 5 2 2" xfId="19562"/>
    <cellStyle name="Komma 4 2 3 5 2 3" xfId="30936"/>
    <cellStyle name="Komma 4 2 3 5 3" xfId="14577"/>
    <cellStyle name="Komma 4 2 3 5 4" xfId="25935"/>
    <cellStyle name="Komma 4 2 3 6" xfId="5431"/>
    <cellStyle name="Komma 4 2 3 6 2" xfId="16240"/>
    <cellStyle name="Komma 4 2 3 6 3" xfId="27614"/>
    <cellStyle name="Komma 4 2 3 7" xfId="10417"/>
    <cellStyle name="Komma 4 2 3 7 2" xfId="21224"/>
    <cellStyle name="Komma 4 2 3 7 3" xfId="32598"/>
    <cellStyle name="Komma 4 2 3 8" xfId="11251"/>
    <cellStyle name="Komma 4 2 3 9" xfId="22058"/>
    <cellStyle name="Komma 4 2 4" xfId="511"/>
    <cellStyle name="Komma 4 2 4 2" xfId="1348"/>
    <cellStyle name="Komma 4 2 4 2 2" xfId="3016"/>
    <cellStyle name="Komma 4 2 4 2 2 2" xfId="8004"/>
    <cellStyle name="Komma 4 2 4 2 2 2 2" xfId="18811"/>
    <cellStyle name="Komma 4 2 4 2 2 2 3" xfId="30185"/>
    <cellStyle name="Komma 4 2 4 2 2 3" xfId="13826"/>
    <cellStyle name="Komma 4 2 4 2 2 4" xfId="25184"/>
    <cellStyle name="Komma 4 2 4 2 3" xfId="4680"/>
    <cellStyle name="Komma 4 2 4 2 3 2" xfId="9665"/>
    <cellStyle name="Komma 4 2 4 2 3 2 2" xfId="20472"/>
    <cellStyle name="Komma 4 2 4 2 3 2 3" xfId="31846"/>
    <cellStyle name="Komma 4 2 4 2 3 3" xfId="15487"/>
    <cellStyle name="Komma 4 2 4 2 3 4" xfId="26845"/>
    <cellStyle name="Komma 4 2 4 2 4" xfId="6342"/>
    <cellStyle name="Komma 4 2 4 2 4 2" xfId="17150"/>
    <cellStyle name="Komma 4 2 4 2 4 3" xfId="28524"/>
    <cellStyle name="Komma 4 2 4 2 5" xfId="12165"/>
    <cellStyle name="Komma 4 2 4 2 6" xfId="23523"/>
    <cellStyle name="Komma 4 2 4 3" xfId="1907"/>
    <cellStyle name="Komma 4 2 4 3 2" xfId="6895"/>
    <cellStyle name="Komma 4 2 4 3 2 2" xfId="17703"/>
    <cellStyle name="Komma 4 2 4 3 2 3" xfId="29077"/>
    <cellStyle name="Komma 4 2 4 3 3" xfId="12718"/>
    <cellStyle name="Komma 4 2 4 3 4" xfId="24076"/>
    <cellStyle name="Komma 4 2 4 4" xfId="3572"/>
    <cellStyle name="Komma 4 2 4 4 2" xfId="8557"/>
    <cellStyle name="Komma 4 2 4 4 2 2" xfId="19364"/>
    <cellStyle name="Komma 4 2 4 4 2 3" xfId="30738"/>
    <cellStyle name="Komma 4 2 4 4 3" xfId="14379"/>
    <cellStyle name="Komma 4 2 4 4 4" xfId="25737"/>
    <cellStyle name="Komma 4 2 4 5" xfId="5233"/>
    <cellStyle name="Komma 4 2 4 5 2" xfId="16042"/>
    <cellStyle name="Komma 4 2 4 5 3" xfId="27416"/>
    <cellStyle name="Komma 4 2 4 6" xfId="10498"/>
    <cellStyle name="Komma 4 2 4 6 2" xfId="21305"/>
    <cellStyle name="Komma 4 2 4 6 3" xfId="32679"/>
    <cellStyle name="Komma 4 2 4 7" xfId="11332"/>
    <cellStyle name="Komma 4 2 4 8" xfId="22138"/>
    <cellStyle name="Komma 4 2 4 9" xfId="22692"/>
    <cellStyle name="Komma 4 2 5" xfId="788"/>
    <cellStyle name="Komma 4 2 5 2" xfId="1622"/>
    <cellStyle name="Komma 4 2 5 2 2" xfId="3290"/>
    <cellStyle name="Komma 4 2 5 2 2 2" xfId="8278"/>
    <cellStyle name="Komma 4 2 5 2 2 2 2" xfId="19085"/>
    <cellStyle name="Komma 4 2 5 2 2 2 3" xfId="30459"/>
    <cellStyle name="Komma 4 2 5 2 2 3" xfId="14100"/>
    <cellStyle name="Komma 4 2 5 2 2 4" xfId="25458"/>
    <cellStyle name="Komma 4 2 5 2 3" xfId="4954"/>
    <cellStyle name="Komma 4 2 5 2 3 2" xfId="9939"/>
    <cellStyle name="Komma 4 2 5 2 3 2 2" xfId="20746"/>
    <cellStyle name="Komma 4 2 5 2 3 2 3" xfId="32120"/>
    <cellStyle name="Komma 4 2 5 2 3 3" xfId="15761"/>
    <cellStyle name="Komma 4 2 5 2 3 4" xfId="27119"/>
    <cellStyle name="Komma 4 2 5 2 4" xfId="6616"/>
    <cellStyle name="Komma 4 2 5 2 4 2" xfId="17424"/>
    <cellStyle name="Komma 4 2 5 2 4 3" xfId="28798"/>
    <cellStyle name="Komma 4 2 5 2 5" xfId="12439"/>
    <cellStyle name="Komma 4 2 5 2 6" xfId="23797"/>
    <cellStyle name="Komma 4 2 5 3" xfId="2459"/>
    <cellStyle name="Komma 4 2 5 3 2" xfId="7447"/>
    <cellStyle name="Komma 4 2 5 3 2 2" xfId="18254"/>
    <cellStyle name="Komma 4 2 5 3 2 3" xfId="29628"/>
    <cellStyle name="Komma 4 2 5 3 3" xfId="13269"/>
    <cellStyle name="Komma 4 2 5 3 4" xfId="24627"/>
    <cellStyle name="Komma 4 2 5 4" xfId="4123"/>
    <cellStyle name="Komma 4 2 5 4 2" xfId="9108"/>
    <cellStyle name="Komma 4 2 5 4 2 2" xfId="19915"/>
    <cellStyle name="Komma 4 2 5 4 2 3" xfId="31289"/>
    <cellStyle name="Komma 4 2 5 4 3" xfId="14930"/>
    <cellStyle name="Komma 4 2 5 4 4" xfId="26288"/>
    <cellStyle name="Komma 4 2 5 5" xfId="5785"/>
    <cellStyle name="Komma 4 2 5 5 2" xfId="16593"/>
    <cellStyle name="Komma 4 2 5 5 3" xfId="27967"/>
    <cellStyle name="Komma 4 2 5 6" xfId="10772"/>
    <cellStyle name="Komma 4 2 5 6 2" xfId="21579"/>
    <cellStyle name="Komma 4 2 5 6 3" xfId="32953"/>
    <cellStyle name="Komma 4 2 5 7" xfId="11607"/>
    <cellStyle name="Komma 4 2 5 8" xfId="22966"/>
    <cellStyle name="Komma 4 2 6" xfId="1069"/>
    <cellStyle name="Komma 4 2 6 2" xfId="2737"/>
    <cellStyle name="Komma 4 2 6 2 2" xfId="7725"/>
    <cellStyle name="Komma 4 2 6 2 2 2" xfId="18532"/>
    <cellStyle name="Komma 4 2 6 2 2 3" xfId="29906"/>
    <cellStyle name="Komma 4 2 6 2 3" xfId="13547"/>
    <cellStyle name="Komma 4 2 6 2 4" xfId="24905"/>
    <cellStyle name="Komma 4 2 6 3" xfId="4401"/>
    <cellStyle name="Komma 4 2 6 3 2" xfId="9386"/>
    <cellStyle name="Komma 4 2 6 3 2 2" xfId="20193"/>
    <cellStyle name="Komma 4 2 6 3 2 3" xfId="31567"/>
    <cellStyle name="Komma 4 2 6 3 3" xfId="15208"/>
    <cellStyle name="Komma 4 2 6 3 4" xfId="26566"/>
    <cellStyle name="Komma 4 2 6 4" xfId="6063"/>
    <cellStyle name="Komma 4 2 6 4 2" xfId="16871"/>
    <cellStyle name="Komma 4 2 6 4 3" xfId="28245"/>
    <cellStyle name="Komma 4 2 6 5" xfId="11886"/>
    <cellStyle name="Komma 4 2 6 6" xfId="23244"/>
    <cellStyle name="Komma 4 2 7" xfId="10218"/>
    <cellStyle name="Komma 4 2 7 2" xfId="21025"/>
    <cellStyle name="Komma 4 2 7 3" xfId="32399"/>
    <cellStyle name="Komma 4 2 8" xfId="11052"/>
    <cellStyle name="Komma 4 2 9" xfId="21859"/>
    <cellStyle name="Komma 4 3" xfId="191"/>
    <cellStyle name="Komma 4 3 10" xfId="21913"/>
    <cellStyle name="Komma 4 3 11" xfId="22466"/>
    <cellStyle name="Komma 4 3 12" xfId="33286"/>
    <cellStyle name="Komma 4 3 13" xfId="33561"/>
    <cellStyle name="Komma 4 3 14" xfId="33832"/>
    <cellStyle name="Komma 4 3 2" xfId="565"/>
    <cellStyle name="Komma 4 3 2 2" xfId="1402"/>
    <cellStyle name="Komma 4 3 2 2 2" xfId="3070"/>
    <cellStyle name="Komma 4 3 2 2 2 2" xfId="8058"/>
    <cellStyle name="Komma 4 3 2 2 2 2 2" xfId="18865"/>
    <cellStyle name="Komma 4 3 2 2 2 2 3" xfId="30239"/>
    <cellStyle name="Komma 4 3 2 2 2 3" xfId="13880"/>
    <cellStyle name="Komma 4 3 2 2 2 4" xfId="25238"/>
    <cellStyle name="Komma 4 3 2 2 3" xfId="4734"/>
    <cellStyle name="Komma 4 3 2 2 3 2" xfId="9719"/>
    <cellStyle name="Komma 4 3 2 2 3 2 2" xfId="20526"/>
    <cellStyle name="Komma 4 3 2 2 3 2 3" xfId="31900"/>
    <cellStyle name="Komma 4 3 2 2 3 3" xfId="15541"/>
    <cellStyle name="Komma 4 3 2 2 3 4" xfId="26899"/>
    <cellStyle name="Komma 4 3 2 2 4" xfId="6396"/>
    <cellStyle name="Komma 4 3 2 2 4 2" xfId="17204"/>
    <cellStyle name="Komma 4 3 2 2 4 3" xfId="28578"/>
    <cellStyle name="Komma 4 3 2 2 5" xfId="12219"/>
    <cellStyle name="Komma 4 3 2 2 6" xfId="23577"/>
    <cellStyle name="Komma 4 3 2 3" xfId="2239"/>
    <cellStyle name="Komma 4 3 2 3 2" xfId="7227"/>
    <cellStyle name="Komma 4 3 2 3 2 2" xfId="18034"/>
    <cellStyle name="Komma 4 3 2 3 2 3" xfId="29408"/>
    <cellStyle name="Komma 4 3 2 3 3" xfId="13049"/>
    <cellStyle name="Komma 4 3 2 3 4" xfId="24407"/>
    <cellStyle name="Komma 4 3 2 4" xfId="3903"/>
    <cellStyle name="Komma 4 3 2 4 2" xfId="8888"/>
    <cellStyle name="Komma 4 3 2 4 2 2" xfId="19695"/>
    <cellStyle name="Komma 4 3 2 4 2 3" xfId="31069"/>
    <cellStyle name="Komma 4 3 2 4 3" xfId="14710"/>
    <cellStyle name="Komma 4 3 2 4 4" xfId="26068"/>
    <cellStyle name="Komma 4 3 2 5" xfId="5565"/>
    <cellStyle name="Komma 4 3 2 5 2" xfId="16373"/>
    <cellStyle name="Komma 4 3 2 5 3" xfId="27747"/>
    <cellStyle name="Komma 4 3 2 6" xfId="10552"/>
    <cellStyle name="Komma 4 3 2 6 2" xfId="21359"/>
    <cellStyle name="Komma 4 3 2 6 3" xfId="32733"/>
    <cellStyle name="Komma 4 3 2 7" xfId="11386"/>
    <cellStyle name="Komma 4 3 2 8" xfId="22192"/>
    <cellStyle name="Komma 4 3 2 9" xfId="22746"/>
    <cellStyle name="Komma 4 3 3" xfId="842"/>
    <cellStyle name="Komma 4 3 3 2" xfId="1676"/>
    <cellStyle name="Komma 4 3 3 2 2" xfId="3344"/>
    <cellStyle name="Komma 4 3 3 2 2 2" xfId="8332"/>
    <cellStyle name="Komma 4 3 3 2 2 2 2" xfId="19139"/>
    <cellStyle name="Komma 4 3 3 2 2 2 3" xfId="30513"/>
    <cellStyle name="Komma 4 3 3 2 2 3" xfId="14154"/>
    <cellStyle name="Komma 4 3 3 2 2 4" xfId="25512"/>
    <cellStyle name="Komma 4 3 3 2 3" xfId="5008"/>
    <cellStyle name="Komma 4 3 3 2 3 2" xfId="9993"/>
    <cellStyle name="Komma 4 3 3 2 3 2 2" xfId="20800"/>
    <cellStyle name="Komma 4 3 3 2 3 2 3" xfId="32174"/>
    <cellStyle name="Komma 4 3 3 2 3 3" xfId="15815"/>
    <cellStyle name="Komma 4 3 3 2 3 4" xfId="27173"/>
    <cellStyle name="Komma 4 3 3 2 4" xfId="6670"/>
    <cellStyle name="Komma 4 3 3 2 4 2" xfId="17478"/>
    <cellStyle name="Komma 4 3 3 2 4 3" xfId="28852"/>
    <cellStyle name="Komma 4 3 3 2 5" xfId="12493"/>
    <cellStyle name="Komma 4 3 3 2 6" xfId="23851"/>
    <cellStyle name="Komma 4 3 3 3" xfId="2513"/>
    <cellStyle name="Komma 4 3 3 3 2" xfId="7501"/>
    <cellStyle name="Komma 4 3 3 3 2 2" xfId="18308"/>
    <cellStyle name="Komma 4 3 3 3 2 3" xfId="29682"/>
    <cellStyle name="Komma 4 3 3 3 3" xfId="13323"/>
    <cellStyle name="Komma 4 3 3 3 4" xfId="24681"/>
    <cellStyle name="Komma 4 3 3 4" xfId="4177"/>
    <cellStyle name="Komma 4 3 3 4 2" xfId="9162"/>
    <cellStyle name="Komma 4 3 3 4 2 2" xfId="19969"/>
    <cellStyle name="Komma 4 3 3 4 2 3" xfId="31343"/>
    <cellStyle name="Komma 4 3 3 4 3" xfId="14984"/>
    <cellStyle name="Komma 4 3 3 4 4" xfId="26342"/>
    <cellStyle name="Komma 4 3 3 5" xfId="5839"/>
    <cellStyle name="Komma 4 3 3 5 2" xfId="16647"/>
    <cellStyle name="Komma 4 3 3 5 3" xfId="28021"/>
    <cellStyle name="Komma 4 3 3 6" xfId="10826"/>
    <cellStyle name="Komma 4 3 3 6 2" xfId="21633"/>
    <cellStyle name="Komma 4 3 3 6 3" xfId="33007"/>
    <cellStyle name="Komma 4 3 3 7" xfId="11661"/>
    <cellStyle name="Komma 4 3 3 8" xfId="23020"/>
    <cellStyle name="Komma 4 3 4" xfId="1123"/>
    <cellStyle name="Komma 4 3 4 2" xfId="2791"/>
    <cellStyle name="Komma 4 3 4 2 2" xfId="7779"/>
    <cellStyle name="Komma 4 3 4 2 2 2" xfId="18586"/>
    <cellStyle name="Komma 4 3 4 2 2 3" xfId="29960"/>
    <cellStyle name="Komma 4 3 4 2 3" xfId="13601"/>
    <cellStyle name="Komma 4 3 4 2 4" xfId="24959"/>
    <cellStyle name="Komma 4 3 4 3" xfId="4455"/>
    <cellStyle name="Komma 4 3 4 3 2" xfId="9440"/>
    <cellStyle name="Komma 4 3 4 3 2 2" xfId="20247"/>
    <cellStyle name="Komma 4 3 4 3 2 3" xfId="31621"/>
    <cellStyle name="Komma 4 3 4 3 3" xfId="15262"/>
    <cellStyle name="Komma 4 3 4 3 4" xfId="26620"/>
    <cellStyle name="Komma 4 3 4 4" xfId="6117"/>
    <cellStyle name="Komma 4 3 4 4 2" xfId="16925"/>
    <cellStyle name="Komma 4 3 4 4 3" xfId="28299"/>
    <cellStyle name="Komma 4 3 4 5" xfId="11940"/>
    <cellStyle name="Komma 4 3 4 6" xfId="23298"/>
    <cellStyle name="Komma 4 3 5" xfId="1961"/>
    <cellStyle name="Komma 4 3 5 2" xfId="6949"/>
    <cellStyle name="Komma 4 3 5 2 2" xfId="17757"/>
    <cellStyle name="Komma 4 3 5 2 3" xfId="29131"/>
    <cellStyle name="Komma 4 3 5 3" xfId="12772"/>
    <cellStyle name="Komma 4 3 5 4" xfId="24130"/>
    <cellStyle name="Komma 4 3 6" xfId="3626"/>
    <cellStyle name="Komma 4 3 6 2" xfId="8611"/>
    <cellStyle name="Komma 4 3 6 2 2" xfId="19418"/>
    <cellStyle name="Komma 4 3 6 2 3" xfId="30792"/>
    <cellStyle name="Komma 4 3 6 3" xfId="14433"/>
    <cellStyle name="Komma 4 3 6 4" xfId="25791"/>
    <cellStyle name="Komma 4 3 7" xfId="5287"/>
    <cellStyle name="Komma 4 3 7 2" xfId="16096"/>
    <cellStyle name="Komma 4 3 7 3" xfId="27470"/>
    <cellStyle name="Komma 4 3 8" xfId="10272"/>
    <cellStyle name="Komma 4 3 8 2" xfId="21079"/>
    <cellStyle name="Komma 4 3 8 3" xfId="32453"/>
    <cellStyle name="Komma 4 3 9" xfId="11106"/>
    <cellStyle name="Komma 4 4" xfId="246"/>
    <cellStyle name="Komma 4 4 10" xfId="21968"/>
    <cellStyle name="Komma 4 4 11" xfId="22521"/>
    <cellStyle name="Komma 4 4 12" xfId="33341"/>
    <cellStyle name="Komma 4 4 13" xfId="33616"/>
    <cellStyle name="Komma 4 4 14" xfId="33887"/>
    <cellStyle name="Komma 4 4 2" xfId="620"/>
    <cellStyle name="Komma 4 4 2 2" xfId="1457"/>
    <cellStyle name="Komma 4 4 2 2 2" xfId="3125"/>
    <cellStyle name="Komma 4 4 2 2 2 2" xfId="8113"/>
    <cellStyle name="Komma 4 4 2 2 2 2 2" xfId="18920"/>
    <cellStyle name="Komma 4 4 2 2 2 2 3" xfId="30294"/>
    <cellStyle name="Komma 4 4 2 2 2 3" xfId="13935"/>
    <cellStyle name="Komma 4 4 2 2 2 4" xfId="25293"/>
    <cellStyle name="Komma 4 4 2 2 3" xfId="4789"/>
    <cellStyle name="Komma 4 4 2 2 3 2" xfId="9774"/>
    <cellStyle name="Komma 4 4 2 2 3 2 2" xfId="20581"/>
    <cellStyle name="Komma 4 4 2 2 3 2 3" xfId="31955"/>
    <cellStyle name="Komma 4 4 2 2 3 3" xfId="15596"/>
    <cellStyle name="Komma 4 4 2 2 3 4" xfId="26954"/>
    <cellStyle name="Komma 4 4 2 2 4" xfId="6451"/>
    <cellStyle name="Komma 4 4 2 2 4 2" xfId="17259"/>
    <cellStyle name="Komma 4 4 2 2 4 3" xfId="28633"/>
    <cellStyle name="Komma 4 4 2 2 5" xfId="12274"/>
    <cellStyle name="Komma 4 4 2 2 6" xfId="23632"/>
    <cellStyle name="Komma 4 4 2 3" xfId="2294"/>
    <cellStyle name="Komma 4 4 2 3 2" xfId="7282"/>
    <cellStyle name="Komma 4 4 2 3 2 2" xfId="18089"/>
    <cellStyle name="Komma 4 4 2 3 2 3" xfId="29463"/>
    <cellStyle name="Komma 4 4 2 3 3" xfId="13104"/>
    <cellStyle name="Komma 4 4 2 3 4" xfId="24462"/>
    <cellStyle name="Komma 4 4 2 4" xfId="3958"/>
    <cellStyle name="Komma 4 4 2 4 2" xfId="8943"/>
    <cellStyle name="Komma 4 4 2 4 2 2" xfId="19750"/>
    <cellStyle name="Komma 4 4 2 4 2 3" xfId="31124"/>
    <cellStyle name="Komma 4 4 2 4 3" xfId="14765"/>
    <cellStyle name="Komma 4 4 2 4 4" xfId="26123"/>
    <cellStyle name="Komma 4 4 2 5" xfId="5620"/>
    <cellStyle name="Komma 4 4 2 5 2" xfId="16428"/>
    <cellStyle name="Komma 4 4 2 5 3" xfId="27802"/>
    <cellStyle name="Komma 4 4 2 6" xfId="10607"/>
    <cellStyle name="Komma 4 4 2 6 2" xfId="21414"/>
    <cellStyle name="Komma 4 4 2 6 3" xfId="32788"/>
    <cellStyle name="Komma 4 4 2 7" xfId="11441"/>
    <cellStyle name="Komma 4 4 2 8" xfId="22247"/>
    <cellStyle name="Komma 4 4 2 9" xfId="22801"/>
    <cellStyle name="Komma 4 4 3" xfId="897"/>
    <cellStyle name="Komma 4 4 3 2" xfId="1731"/>
    <cellStyle name="Komma 4 4 3 2 2" xfId="3399"/>
    <cellStyle name="Komma 4 4 3 2 2 2" xfId="8387"/>
    <cellStyle name="Komma 4 4 3 2 2 2 2" xfId="19194"/>
    <cellStyle name="Komma 4 4 3 2 2 2 3" xfId="30568"/>
    <cellStyle name="Komma 4 4 3 2 2 3" xfId="14209"/>
    <cellStyle name="Komma 4 4 3 2 2 4" xfId="25567"/>
    <cellStyle name="Komma 4 4 3 2 3" xfId="5063"/>
    <cellStyle name="Komma 4 4 3 2 3 2" xfId="10048"/>
    <cellStyle name="Komma 4 4 3 2 3 2 2" xfId="20855"/>
    <cellStyle name="Komma 4 4 3 2 3 2 3" xfId="32229"/>
    <cellStyle name="Komma 4 4 3 2 3 3" xfId="15870"/>
    <cellStyle name="Komma 4 4 3 2 3 4" xfId="27228"/>
    <cellStyle name="Komma 4 4 3 2 4" xfId="6725"/>
    <cellStyle name="Komma 4 4 3 2 4 2" xfId="17533"/>
    <cellStyle name="Komma 4 4 3 2 4 3" xfId="28907"/>
    <cellStyle name="Komma 4 4 3 2 5" xfId="12548"/>
    <cellStyle name="Komma 4 4 3 2 6" xfId="23906"/>
    <cellStyle name="Komma 4 4 3 3" xfId="2568"/>
    <cellStyle name="Komma 4 4 3 3 2" xfId="7556"/>
    <cellStyle name="Komma 4 4 3 3 2 2" xfId="18363"/>
    <cellStyle name="Komma 4 4 3 3 2 3" xfId="29737"/>
    <cellStyle name="Komma 4 4 3 3 3" xfId="13378"/>
    <cellStyle name="Komma 4 4 3 3 4" xfId="24736"/>
    <cellStyle name="Komma 4 4 3 4" xfId="4232"/>
    <cellStyle name="Komma 4 4 3 4 2" xfId="9217"/>
    <cellStyle name="Komma 4 4 3 4 2 2" xfId="20024"/>
    <cellStyle name="Komma 4 4 3 4 2 3" xfId="31398"/>
    <cellStyle name="Komma 4 4 3 4 3" xfId="15039"/>
    <cellStyle name="Komma 4 4 3 4 4" xfId="26397"/>
    <cellStyle name="Komma 4 4 3 5" xfId="5894"/>
    <cellStyle name="Komma 4 4 3 5 2" xfId="16702"/>
    <cellStyle name="Komma 4 4 3 5 3" xfId="28076"/>
    <cellStyle name="Komma 4 4 3 6" xfId="10881"/>
    <cellStyle name="Komma 4 4 3 6 2" xfId="21688"/>
    <cellStyle name="Komma 4 4 3 6 3" xfId="33062"/>
    <cellStyle name="Komma 4 4 3 7" xfId="11716"/>
    <cellStyle name="Komma 4 4 3 8" xfId="23075"/>
    <cellStyle name="Komma 4 4 4" xfId="1178"/>
    <cellStyle name="Komma 4 4 4 2" xfId="2846"/>
    <cellStyle name="Komma 4 4 4 2 2" xfId="7834"/>
    <cellStyle name="Komma 4 4 4 2 2 2" xfId="18641"/>
    <cellStyle name="Komma 4 4 4 2 2 3" xfId="30015"/>
    <cellStyle name="Komma 4 4 4 2 3" xfId="13656"/>
    <cellStyle name="Komma 4 4 4 2 4" xfId="25014"/>
    <cellStyle name="Komma 4 4 4 3" xfId="4510"/>
    <cellStyle name="Komma 4 4 4 3 2" xfId="9495"/>
    <cellStyle name="Komma 4 4 4 3 2 2" xfId="20302"/>
    <cellStyle name="Komma 4 4 4 3 2 3" xfId="31676"/>
    <cellStyle name="Komma 4 4 4 3 3" xfId="15317"/>
    <cellStyle name="Komma 4 4 4 3 4" xfId="26675"/>
    <cellStyle name="Komma 4 4 4 4" xfId="6172"/>
    <cellStyle name="Komma 4 4 4 4 2" xfId="16980"/>
    <cellStyle name="Komma 4 4 4 4 3" xfId="28354"/>
    <cellStyle name="Komma 4 4 4 5" xfId="11995"/>
    <cellStyle name="Komma 4 4 4 6" xfId="23353"/>
    <cellStyle name="Komma 4 4 5" xfId="2016"/>
    <cellStyle name="Komma 4 4 5 2" xfId="7004"/>
    <cellStyle name="Komma 4 4 5 2 2" xfId="17812"/>
    <cellStyle name="Komma 4 4 5 2 3" xfId="29186"/>
    <cellStyle name="Komma 4 4 5 3" xfId="12827"/>
    <cellStyle name="Komma 4 4 5 4" xfId="24185"/>
    <cellStyle name="Komma 4 4 6" xfId="3681"/>
    <cellStyle name="Komma 4 4 6 2" xfId="8666"/>
    <cellStyle name="Komma 4 4 6 2 2" xfId="19473"/>
    <cellStyle name="Komma 4 4 6 2 3" xfId="30847"/>
    <cellStyle name="Komma 4 4 6 3" xfId="14488"/>
    <cellStyle name="Komma 4 4 6 4" xfId="25846"/>
    <cellStyle name="Komma 4 4 7" xfId="5342"/>
    <cellStyle name="Komma 4 4 7 2" xfId="16151"/>
    <cellStyle name="Komma 4 4 7 3" xfId="27525"/>
    <cellStyle name="Komma 4 4 8" xfId="10327"/>
    <cellStyle name="Komma 4 4 8 2" xfId="21134"/>
    <cellStyle name="Komma 4 4 8 3" xfId="32508"/>
    <cellStyle name="Komma 4 4 9" xfId="11161"/>
    <cellStyle name="Komma 4 5" xfId="302"/>
    <cellStyle name="Komma 4 5 10" xfId="22024"/>
    <cellStyle name="Komma 4 5 11" xfId="22577"/>
    <cellStyle name="Komma 4 5 12" xfId="33397"/>
    <cellStyle name="Komma 4 5 13" xfId="33672"/>
    <cellStyle name="Komma 4 5 14" xfId="33943"/>
    <cellStyle name="Komma 4 5 2" xfId="676"/>
    <cellStyle name="Komma 4 5 2 2" xfId="1513"/>
    <cellStyle name="Komma 4 5 2 2 2" xfId="3181"/>
    <cellStyle name="Komma 4 5 2 2 2 2" xfId="8169"/>
    <cellStyle name="Komma 4 5 2 2 2 2 2" xfId="18976"/>
    <cellStyle name="Komma 4 5 2 2 2 2 3" xfId="30350"/>
    <cellStyle name="Komma 4 5 2 2 2 3" xfId="13991"/>
    <cellStyle name="Komma 4 5 2 2 2 4" xfId="25349"/>
    <cellStyle name="Komma 4 5 2 2 3" xfId="4845"/>
    <cellStyle name="Komma 4 5 2 2 3 2" xfId="9830"/>
    <cellStyle name="Komma 4 5 2 2 3 2 2" xfId="20637"/>
    <cellStyle name="Komma 4 5 2 2 3 2 3" xfId="32011"/>
    <cellStyle name="Komma 4 5 2 2 3 3" xfId="15652"/>
    <cellStyle name="Komma 4 5 2 2 3 4" xfId="27010"/>
    <cellStyle name="Komma 4 5 2 2 4" xfId="6507"/>
    <cellStyle name="Komma 4 5 2 2 4 2" xfId="17315"/>
    <cellStyle name="Komma 4 5 2 2 4 3" xfId="28689"/>
    <cellStyle name="Komma 4 5 2 2 5" xfId="12330"/>
    <cellStyle name="Komma 4 5 2 2 6" xfId="23688"/>
    <cellStyle name="Komma 4 5 2 3" xfId="2350"/>
    <cellStyle name="Komma 4 5 2 3 2" xfId="7338"/>
    <cellStyle name="Komma 4 5 2 3 2 2" xfId="18145"/>
    <cellStyle name="Komma 4 5 2 3 2 3" xfId="29519"/>
    <cellStyle name="Komma 4 5 2 3 3" xfId="13160"/>
    <cellStyle name="Komma 4 5 2 3 4" xfId="24518"/>
    <cellStyle name="Komma 4 5 2 4" xfId="4014"/>
    <cellStyle name="Komma 4 5 2 4 2" xfId="8999"/>
    <cellStyle name="Komma 4 5 2 4 2 2" xfId="19806"/>
    <cellStyle name="Komma 4 5 2 4 2 3" xfId="31180"/>
    <cellStyle name="Komma 4 5 2 4 3" xfId="14821"/>
    <cellStyle name="Komma 4 5 2 4 4" xfId="26179"/>
    <cellStyle name="Komma 4 5 2 5" xfId="5676"/>
    <cellStyle name="Komma 4 5 2 5 2" xfId="16484"/>
    <cellStyle name="Komma 4 5 2 5 3" xfId="27858"/>
    <cellStyle name="Komma 4 5 2 6" xfId="10663"/>
    <cellStyle name="Komma 4 5 2 6 2" xfId="21470"/>
    <cellStyle name="Komma 4 5 2 6 3" xfId="32844"/>
    <cellStyle name="Komma 4 5 2 7" xfId="11497"/>
    <cellStyle name="Komma 4 5 2 8" xfId="22303"/>
    <cellStyle name="Komma 4 5 2 9" xfId="22857"/>
    <cellStyle name="Komma 4 5 3" xfId="953"/>
    <cellStyle name="Komma 4 5 3 2" xfId="1787"/>
    <cellStyle name="Komma 4 5 3 2 2" xfId="3455"/>
    <cellStyle name="Komma 4 5 3 2 2 2" xfId="8443"/>
    <cellStyle name="Komma 4 5 3 2 2 2 2" xfId="19250"/>
    <cellStyle name="Komma 4 5 3 2 2 2 3" xfId="30624"/>
    <cellStyle name="Komma 4 5 3 2 2 3" xfId="14265"/>
    <cellStyle name="Komma 4 5 3 2 2 4" xfId="25623"/>
    <cellStyle name="Komma 4 5 3 2 3" xfId="5119"/>
    <cellStyle name="Komma 4 5 3 2 3 2" xfId="10104"/>
    <cellStyle name="Komma 4 5 3 2 3 2 2" xfId="20911"/>
    <cellStyle name="Komma 4 5 3 2 3 2 3" xfId="32285"/>
    <cellStyle name="Komma 4 5 3 2 3 3" xfId="15926"/>
    <cellStyle name="Komma 4 5 3 2 3 4" xfId="27284"/>
    <cellStyle name="Komma 4 5 3 2 4" xfId="6781"/>
    <cellStyle name="Komma 4 5 3 2 4 2" xfId="17589"/>
    <cellStyle name="Komma 4 5 3 2 4 3" xfId="28963"/>
    <cellStyle name="Komma 4 5 3 2 5" xfId="12604"/>
    <cellStyle name="Komma 4 5 3 2 6" xfId="23962"/>
    <cellStyle name="Komma 4 5 3 3" xfId="2624"/>
    <cellStyle name="Komma 4 5 3 3 2" xfId="7612"/>
    <cellStyle name="Komma 4 5 3 3 2 2" xfId="18419"/>
    <cellStyle name="Komma 4 5 3 3 2 3" xfId="29793"/>
    <cellStyle name="Komma 4 5 3 3 3" xfId="13434"/>
    <cellStyle name="Komma 4 5 3 3 4" xfId="24792"/>
    <cellStyle name="Komma 4 5 3 4" xfId="4288"/>
    <cellStyle name="Komma 4 5 3 4 2" xfId="9273"/>
    <cellStyle name="Komma 4 5 3 4 2 2" xfId="20080"/>
    <cellStyle name="Komma 4 5 3 4 2 3" xfId="31454"/>
    <cellStyle name="Komma 4 5 3 4 3" xfId="15095"/>
    <cellStyle name="Komma 4 5 3 4 4" xfId="26453"/>
    <cellStyle name="Komma 4 5 3 5" xfId="5950"/>
    <cellStyle name="Komma 4 5 3 5 2" xfId="16758"/>
    <cellStyle name="Komma 4 5 3 5 3" xfId="28132"/>
    <cellStyle name="Komma 4 5 3 6" xfId="10937"/>
    <cellStyle name="Komma 4 5 3 6 2" xfId="21744"/>
    <cellStyle name="Komma 4 5 3 6 3" xfId="33118"/>
    <cellStyle name="Komma 4 5 3 7" xfId="11772"/>
    <cellStyle name="Komma 4 5 3 8" xfId="23131"/>
    <cellStyle name="Komma 4 5 4" xfId="1234"/>
    <cellStyle name="Komma 4 5 4 2" xfId="2902"/>
    <cellStyle name="Komma 4 5 4 2 2" xfId="7890"/>
    <cellStyle name="Komma 4 5 4 2 2 2" xfId="18697"/>
    <cellStyle name="Komma 4 5 4 2 2 3" xfId="30071"/>
    <cellStyle name="Komma 4 5 4 2 3" xfId="13712"/>
    <cellStyle name="Komma 4 5 4 2 4" xfId="25070"/>
    <cellStyle name="Komma 4 5 4 3" xfId="4566"/>
    <cellStyle name="Komma 4 5 4 3 2" xfId="9551"/>
    <cellStyle name="Komma 4 5 4 3 2 2" xfId="20358"/>
    <cellStyle name="Komma 4 5 4 3 2 3" xfId="31732"/>
    <cellStyle name="Komma 4 5 4 3 3" xfId="15373"/>
    <cellStyle name="Komma 4 5 4 3 4" xfId="26731"/>
    <cellStyle name="Komma 4 5 4 4" xfId="6228"/>
    <cellStyle name="Komma 4 5 4 4 2" xfId="17036"/>
    <cellStyle name="Komma 4 5 4 4 3" xfId="28410"/>
    <cellStyle name="Komma 4 5 4 5" xfId="12051"/>
    <cellStyle name="Komma 4 5 4 6" xfId="23409"/>
    <cellStyle name="Komma 4 5 5" xfId="2072"/>
    <cellStyle name="Komma 4 5 5 2" xfId="7060"/>
    <cellStyle name="Komma 4 5 5 2 2" xfId="17868"/>
    <cellStyle name="Komma 4 5 5 2 3" xfId="29242"/>
    <cellStyle name="Komma 4 5 5 3" xfId="12883"/>
    <cellStyle name="Komma 4 5 5 4" xfId="24241"/>
    <cellStyle name="Komma 4 5 6" xfId="3737"/>
    <cellStyle name="Komma 4 5 6 2" xfId="8722"/>
    <cellStyle name="Komma 4 5 6 2 2" xfId="19529"/>
    <cellStyle name="Komma 4 5 6 2 3" xfId="30903"/>
    <cellStyle name="Komma 4 5 6 3" xfId="14544"/>
    <cellStyle name="Komma 4 5 6 4" xfId="25902"/>
    <cellStyle name="Komma 4 5 7" xfId="5398"/>
    <cellStyle name="Komma 4 5 7 2" xfId="16207"/>
    <cellStyle name="Komma 4 5 7 3" xfId="27581"/>
    <cellStyle name="Komma 4 5 8" xfId="10383"/>
    <cellStyle name="Komma 4 5 8 2" xfId="21190"/>
    <cellStyle name="Komma 4 5 8 3" xfId="32564"/>
    <cellStyle name="Komma 4 5 9" xfId="11217"/>
    <cellStyle name="Komma 4 6" xfId="457"/>
    <cellStyle name="Komma 4 6 2" xfId="1294"/>
    <cellStyle name="Komma 4 6 2 2" xfId="2962"/>
    <cellStyle name="Komma 4 6 2 2 2" xfId="7950"/>
    <cellStyle name="Komma 4 6 2 2 2 2" xfId="18757"/>
    <cellStyle name="Komma 4 6 2 2 2 3" xfId="30131"/>
    <cellStyle name="Komma 4 6 2 2 3" xfId="13772"/>
    <cellStyle name="Komma 4 6 2 2 4" xfId="25130"/>
    <cellStyle name="Komma 4 6 2 3" xfId="4626"/>
    <cellStyle name="Komma 4 6 2 3 2" xfId="9611"/>
    <cellStyle name="Komma 4 6 2 3 2 2" xfId="20418"/>
    <cellStyle name="Komma 4 6 2 3 2 3" xfId="31792"/>
    <cellStyle name="Komma 4 6 2 3 3" xfId="15433"/>
    <cellStyle name="Komma 4 6 2 3 4" xfId="26791"/>
    <cellStyle name="Komma 4 6 2 4" xfId="6288"/>
    <cellStyle name="Komma 4 6 2 4 2" xfId="17096"/>
    <cellStyle name="Komma 4 6 2 4 3" xfId="28470"/>
    <cellStyle name="Komma 4 6 2 5" xfId="12111"/>
    <cellStyle name="Komma 4 6 2 6" xfId="23469"/>
    <cellStyle name="Komma 4 6 3" xfId="2133"/>
    <cellStyle name="Komma 4 6 3 2" xfId="7121"/>
    <cellStyle name="Komma 4 6 3 2 2" xfId="17928"/>
    <cellStyle name="Komma 4 6 3 2 3" xfId="29302"/>
    <cellStyle name="Komma 4 6 3 3" xfId="12943"/>
    <cellStyle name="Komma 4 6 3 4" xfId="24301"/>
    <cellStyle name="Komma 4 6 4" xfId="3797"/>
    <cellStyle name="Komma 4 6 4 2" xfId="8782"/>
    <cellStyle name="Komma 4 6 4 2 2" xfId="19589"/>
    <cellStyle name="Komma 4 6 4 2 3" xfId="30963"/>
    <cellStyle name="Komma 4 6 4 3" xfId="14604"/>
    <cellStyle name="Komma 4 6 4 4" xfId="25962"/>
    <cellStyle name="Komma 4 6 5" xfId="5459"/>
    <cellStyle name="Komma 4 6 5 2" xfId="16267"/>
    <cellStyle name="Komma 4 6 5 3" xfId="27641"/>
    <cellStyle name="Komma 4 6 6" xfId="10426"/>
    <cellStyle name="Komma 4 6 6 2" xfId="21233"/>
    <cellStyle name="Komma 4 6 6 3" xfId="32607"/>
    <cellStyle name="Komma 4 6 7" xfId="11278"/>
    <cellStyle name="Komma 4 6 8" xfId="22084"/>
    <cellStyle name="Komma 4 6 9" xfId="22638"/>
    <cellStyle name="Komma 4 7" xfId="734"/>
    <cellStyle name="Komma 4 7 2" xfId="1568"/>
    <cellStyle name="Komma 4 7 2 2" xfId="3236"/>
    <cellStyle name="Komma 4 7 2 2 2" xfId="8224"/>
    <cellStyle name="Komma 4 7 2 2 2 2" xfId="19031"/>
    <cellStyle name="Komma 4 7 2 2 2 3" xfId="30405"/>
    <cellStyle name="Komma 4 7 2 2 3" xfId="14046"/>
    <cellStyle name="Komma 4 7 2 2 4" xfId="25404"/>
    <cellStyle name="Komma 4 7 2 3" xfId="4900"/>
    <cellStyle name="Komma 4 7 2 3 2" xfId="9885"/>
    <cellStyle name="Komma 4 7 2 3 2 2" xfId="20692"/>
    <cellStyle name="Komma 4 7 2 3 2 3" xfId="32066"/>
    <cellStyle name="Komma 4 7 2 3 3" xfId="15707"/>
    <cellStyle name="Komma 4 7 2 3 4" xfId="27065"/>
    <cellStyle name="Komma 4 7 2 4" xfId="6562"/>
    <cellStyle name="Komma 4 7 2 4 2" xfId="17370"/>
    <cellStyle name="Komma 4 7 2 4 3" xfId="28744"/>
    <cellStyle name="Komma 4 7 2 5" xfId="12385"/>
    <cellStyle name="Komma 4 7 2 6" xfId="23743"/>
    <cellStyle name="Komma 4 7 3" xfId="2405"/>
    <cellStyle name="Komma 4 7 3 2" xfId="7393"/>
    <cellStyle name="Komma 4 7 3 2 2" xfId="18200"/>
    <cellStyle name="Komma 4 7 3 2 3" xfId="29574"/>
    <cellStyle name="Komma 4 7 3 3" xfId="13215"/>
    <cellStyle name="Komma 4 7 3 4" xfId="24573"/>
    <cellStyle name="Komma 4 7 4" xfId="4069"/>
    <cellStyle name="Komma 4 7 4 2" xfId="9054"/>
    <cellStyle name="Komma 4 7 4 2 2" xfId="19861"/>
    <cellStyle name="Komma 4 7 4 2 3" xfId="31235"/>
    <cellStyle name="Komma 4 7 4 3" xfId="14876"/>
    <cellStyle name="Komma 4 7 4 4" xfId="26234"/>
    <cellStyle name="Komma 4 7 5" xfId="5731"/>
    <cellStyle name="Komma 4 7 5 2" xfId="16539"/>
    <cellStyle name="Komma 4 7 5 3" xfId="27913"/>
    <cellStyle name="Komma 4 7 6" xfId="10718"/>
    <cellStyle name="Komma 4 7 6 2" xfId="21525"/>
    <cellStyle name="Komma 4 7 6 3" xfId="32899"/>
    <cellStyle name="Komma 4 7 7" xfId="11553"/>
    <cellStyle name="Komma 4 7 8" xfId="22912"/>
    <cellStyle name="Komma 4 8" xfId="1015"/>
    <cellStyle name="Komma 4 8 2" xfId="2683"/>
    <cellStyle name="Komma 4 8 2 2" xfId="7671"/>
    <cellStyle name="Komma 4 8 2 2 2" xfId="18478"/>
    <cellStyle name="Komma 4 8 2 2 3" xfId="29852"/>
    <cellStyle name="Komma 4 8 2 3" xfId="13493"/>
    <cellStyle name="Komma 4 8 2 4" xfId="24851"/>
    <cellStyle name="Komma 4 8 3" xfId="4347"/>
    <cellStyle name="Komma 4 8 3 2" xfId="9332"/>
    <cellStyle name="Komma 4 8 3 2 2" xfId="20139"/>
    <cellStyle name="Komma 4 8 3 2 3" xfId="31513"/>
    <cellStyle name="Komma 4 8 3 3" xfId="15154"/>
    <cellStyle name="Komma 4 8 3 4" xfId="26512"/>
    <cellStyle name="Komma 4 8 4" xfId="6009"/>
    <cellStyle name="Komma 4 8 4 2" xfId="16817"/>
    <cellStyle name="Komma 4 8 4 3" xfId="28191"/>
    <cellStyle name="Komma 4 8 5" xfId="11832"/>
    <cellStyle name="Komma 4 8 6" xfId="23190"/>
    <cellStyle name="Komma 4 9" xfId="1851"/>
    <cellStyle name="Komma 4 9 2" xfId="6842"/>
    <cellStyle name="Komma 4 9 2 2" xfId="17650"/>
    <cellStyle name="Komma 4 9 2 3" xfId="29024"/>
    <cellStyle name="Komma 4 9 3" xfId="12665"/>
    <cellStyle name="Komma 4 9 4" xfId="24023"/>
    <cellStyle name="Komma 5" xfId="95"/>
    <cellStyle name="Komma 5 10" xfId="1034"/>
    <cellStyle name="Komma 5 10 2" xfId="2702"/>
    <cellStyle name="Komma 5 10 2 2" xfId="7690"/>
    <cellStyle name="Komma 5 10 2 2 2" xfId="18497"/>
    <cellStyle name="Komma 5 10 2 2 3" xfId="29871"/>
    <cellStyle name="Komma 5 10 2 3" xfId="13512"/>
    <cellStyle name="Komma 5 10 2 4" xfId="24870"/>
    <cellStyle name="Komma 5 10 3" xfId="4366"/>
    <cellStyle name="Komma 5 10 3 2" xfId="9351"/>
    <cellStyle name="Komma 5 10 3 2 2" xfId="20158"/>
    <cellStyle name="Komma 5 10 3 2 3" xfId="31532"/>
    <cellStyle name="Komma 5 10 3 3" xfId="15173"/>
    <cellStyle name="Komma 5 10 3 4" xfId="26531"/>
    <cellStyle name="Komma 5 10 4" xfId="6028"/>
    <cellStyle name="Komma 5 10 4 2" xfId="16836"/>
    <cellStyle name="Komma 5 10 4 3" xfId="28210"/>
    <cellStyle name="Komma 5 10 5" xfId="11851"/>
    <cellStyle name="Komma 5 10 6" xfId="23209"/>
    <cellStyle name="Komma 5 11" xfId="1870"/>
    <cellStyle name="Komma 5 11 2" xfId="6861"/>
    <cellStyle name="Komma 5 11 2 2" xfId="17669"/>
    <cellStyle name="Komma 5 11 2 3" xfId="29043"/>
    <cellStyle name="Komma 5 11 3" xfId="12684"/>
    <cellStyle name="Komma 5 11 4" xfId="24042"/>
    <cellStyle name="Komma 5 12" xfId="3538"/>
    <cellStyle name="Komma 5 12 2" xfId="8523"/>
    <cellStyle name="Komma 5 12 2 2" xfId="19330"/>
    <cellStyle name="Komma 5 12 2 3" xfId="30704"/>
    <cellStyle name="Komma 5 12 3" xfId="14345"/>
    <cellStyle name="Komma 5 12 4" xfId="25703"/>
    <cellStyle name="Komma 5 13" xfId="5199"/>
    <cellStyle name="Komma 5 13 2" xfId="16008"/>
    <cellStyle name="Komma 5 13 3" xfId="27382"/>
    <cellStyle name="Komma 5 14" xfId="10183"/>
    <cellStyle name="Komma 5 14 2" xfId="20990"/>
    <cellStyle name="Komma 5 14 3" xfId="32364"/>
    <cellStyle name="Komma 5 15" xfId="11017"/>
    <cellStyle name="Komma 5 16" xfId="21824"/>
    <cellStyle name="Komma 5 17" xfId="22377"/>
    <cellStyle name="Komma 5 18" xfId="33197"/>
    <cellStyle name="Komma 5 19" xfId="33471"/>
    <cellStyle name="Komma 5 2" xfId="155"/>
    <cellStyle name="Komma 5 2 10" xfId="21878"/>
    <cellStyle name="Komma 5 2 11" xfId="22431"/>
    <cellStyle name="Komma 5 2 12" xfId="33251"/>
    <cellStyle name="Komma 5 2 13" xfId="33526"/>
    <cellStyle name="Komma 5 2 14" xfId="33797"/>
    <cellStyle name="Komma 5 2 2" xfId="530"/>
    <cellStyle name="Komma 5 2 2 2" xfId="1367"/>
    <cellStyle name="Komma 5 2 2 2 2" xfId="3035"/>
    <cellStyle name="Komma 5 2 2 2 2 2" xfId="8023"/>
    <cellStyle name="Komma 5 2 2 2 2 2 2" xfId="18830"/>
    <cellStyle name="Komma 5 2 2 2 2 2 3" xfId="30204"/>
    <cellStyle name="Komma 5 2 2 2 2 3" xfId="13845"/>
    <cellStyle name="Komma 5 2 2 2 2 4" xfId="25203"/>
    <cellStyle name="Komma 5 2 2 2 3" xfId="4699"/>
    <cellStyle name="Komma 5 2 2 2 3 2" xfId="9684"/>
    <cellStyle name="Komma 5 2 2 2 3 2 2" xfId="20491"/>
    <cellStyle name="Komma 5 2 2 2 3 2 3" xfId="31865"/>
    <cellStyle name="Komma 5 2 2 2 3 3" xfId="15506"/>
    <cellStyle name="Komma 5 2 2 2 3 4" xfId="26864"/>
    <cellStyle name="Komma 5 2 2 2 4" xfId="6361"/>
    <cellStyle name="Komma 5 2 2 2 4 2" xfId="17169"/>
    <cellStyle name="Komma 5 2 2 2 4 3" xfId="28543"/>
    <cellStyle name="Komma 5 2 2 2 5" xfId="12184"/>
    <cellStyle name="Komma 5 2 2 2 6" xfId="23542"/>
    <cellStyle name="Komma 5 2 2 3" xfId="2204"/>
    <cellStyle name="Komma 5 2 2 3 2" xfId="7192"/>
    <cellStyle name="Komma 5 2 2 3 2 2" xfId="17999"/>
    <cellStyle name="Komma 5 2 2 3 2 3" xfId="29373"/>
    <cellStyle name="Komma 5 2 2 3 3" xfId="13014"/>
    <cellStyle name="Komma 5 2 2 3 4" xfId="24372"/>
    <cellStyle name="Komma 5 2 2 4" xfId="3868"/>
    <cellStyle name="Komma 5 2 2 4 2" xfId="8853"/>
    <cellStyle name="Komma 5 2 2 4 2 2" xfId="19660"/>
    <cellStyle name="Komma 5 2 2 4 2 3" xfId="31034"/>
    <cellStyle name="Komma 5 2 2 4 3" xfId="14675"/>
    <cellStyle name="Komma 5 2 2 4 4" xfId="26033"/>
    <cellStyle name="Komma 5 2 2 5" xfId="5530"/>
    <cellStyle name="Komma 5 2 2 5 2" xfId="16338"/>
    <cellStyle name="Komma 5 2 2 5 3" xfId="27712"/>
    <cellStyle name="Komma 5 2 2 6" xfId="10517"/>
    <cellStyle name="Komma 5 2 2 6 2" xfId="21324"/>
    <cellStyle name="Komma 5 2 2 6 3" xfId="32698"/>
    <cellStyle name="Komma 5 2 2 7" xfId="11351"/>
    <cellStyle name="Komma 5 2 2 8" xfId="22157"/>
    <cellStyle name="Komma 5 2 2 9" xfId="22711"/>
    <cellStyle name="Komma 5 2 3" xfId="807"/>
    <cellStyle name="Komma 5 2 3 2" xfId="1641"/>
    <cellStyle name="Komma 5 2 3 2 2" xfId="3309"/>
    <cellStyle name="Komma 5 2 3 2 2 2" xfId="8297"/>
    <cellStyle name="Komma 5 2 3 2 2 2 2" xfId="19104"/>
    <cellStyle name="Komma 5 2 3 2 2 2 3" xfId="30478"/>
    <cellStyle name="Komma 5 2 3 2 2 3" xfId="14119"/>
    <cellStyle name="Komma 5 2 3 2 2 4" xfId="25477"/>
    <cellStyle name="Komma 5 2 3 2 3" xfId="4973"/>
    <cellStyle name="Komma 5 2 3 2 3 2" xfId="9958"/>
    <cellStyle name="Komma 5 2 3 2 3 2 2" xfId="20765"/>
    <cellStyle name="Komma 5 2 3 2 3 2 3" xfId="32139"/>
    <cellStyle name="Komma 5 2 3 2 3 3" xfId="15780"/>
    <cellStyle name="Komma 5 2 3 2 3 4" xfId="27138"/>
    <cellStyle name="Komma 5 2 3 2 4" xfId="6635"/>
    <cellStyle name="Komma 5 2 3 2 4 2" xfId="17443"/>
    <cellStyle name="Komma 5 2 3 2 4 3" xfId="28817"/>
    <cellStyle name="Komma 5 2 3 2 5" xfId="12458"/>
    <cellStyle name="Komma 5 2 3 2 6" xfId="23816"/>
    <cellStyle name="Komma 5 2 3 3" xfId="2478"/>
    <cellStyle name="Komma 5 2 3 3 2" xfId="7466"/>
    <cellStyle name="Komma 5 2 3 3 2 2" xfId="18273"/>
    <cellStyle name="Komma 5 2 3 3 2 3" xfId="29647"/>
    <cellStyle name="Komma 5 2 3 3 3" xfId="13288"/>
    <cellStyle name="Komma 5 2 3 3 4" xfId="24646"/>
    <cellStyle name="Komma 5 2 3 4" xfId="4142"/>
    <cellStyle name="Komma 5 2 3 4 2" xfId="9127"/>
    <cellStyle name="Komma 5 2 3 4 2 2" xfId="19934"/>
    <cellStyle name="Komma 5 2 3 4 2 3" xfId="31308"/>
    <cellStyle name="Komma 5 2 3 4 3" xfId="14949"/>
    <cellStyle name="Komma 5 2 3 4 4" xfId="26307"/>
    <cellStyle name="Komma 5 2 3 5" xfId="5804"/>
    <cellStyle name="Komma 5 2 3 5 2" xfId="16612"/>
    <cellStyle name="Komma 5 2 3 5 3" xfId="27986"/>
    <cellStyle name="Komma 5 2 3 6" xfId="10791"/>
    <cellStyle name="Komma 5 2 3 6 2" xfId="21598"/>
    <cellStyle name="Komma 5 2 3 6 3" xfId="32972"/>
    <cellStyle name="Komma 5 2 3 7" xfId="11626"/>
    <cellStyle name="Komma 5 2 3 8" xfId="22985"/>
    <cellStyle name="Komma 5 2 4" xfId="1088"/>
    <cellStyle name="Komma 5 2 4 2" xfId="2756"/>
    <cellStyle name="Komma 5 2 4 2 2" xfId="7744"/>
    <cellStyle name="Komma 5 2 4 2 2 2" xfId="18551"/>
    <cellStyle name="Komma 5 2 4 2 2 3" xfId="29925"/>
    <cellStyle name="Komma 5 2 4 2 3" xfId="13566"/>
    <cellStyle name="Komma 5 2 4 2 4" xfId="24924"/>
    <cellStyle name="Komma 5 2 4 3" xfId="4420"/>
    <cellStyle name="Komma 5 2 4 3 2" xfId="9405"/>
    <cellStyle name="Komma 5 2 4 3 2 2" xfId="20212"/>
    <cellStyle name="Komma 5 2 4 3 2 3" xfId="31586"/>
    <cellStyle name="Komma 5 2 4 3 3" xfId="15227"/>
    <cellStyle name="Komma 5 2 4 3 4" xfId="26585"/>
    <cellStyle name="Komma 5 2 4 4" xfId="6082"/>
    <cellStyle name="Komma 5 2 4 4 2" xfId="16890"/>
    <cellStyle name="Komma 5 2 4 4 3" xfId="28264"/>
    <cellStyle name="Komma 5 2 4 5" xfId="11905"/>
    <cellStyle name="Komma 5 2 4 6" xfId="23263"/>
    <cellStyle name="Komma 5 2 5" xfId="1926"/>
    <cellStyle name="Komma 5 2 5 2" xfId="6914"/>
    <cellStyle name="Komma 5 2 5 2 2" xfId="17722"/>
    <cellStyle name="Komma 5 2 5 2 3" xfId="29096"/>
    <cellStyle name="Komma 5 2 5 3" xfId="12737"/>
    <cellStyle name="Komma 5 2 5 4" xfId="24095"/>
    <cellStyle name="Komma 5 2 6" xfId="3591"/>
    <cellStyle name="Komma 5 2 6 2" xfId="8576"/>
    <cellStyle name="Komma 5 2 6 2 2" xfId="19383"/>
    <cellStyle name="Komma 5 2 6 2 3" xfId="30757"/>
    <cellStyle name="Komma 5 2 6 3" xfId="14398"/>
    <cellStyle name="Komma 5 2 6 4" xfId="25756"/>
    <cellStyle name="Komma 5 2 7" xfId="5252"/>
    <cellStyle name="Komma 5 2 7 2" xfId="16061"/>
    <cellStyle name="Komma 5 2 7 3" xfId="27435"/>
    <cellStyle name="Komma 5 2 8" xfId="10237"/>
    <cellStyle name="Komma 5 2 8 2" xfId="21044"/>
    <cellStyle name="Komma 5 2 8 3" xfId="32418"/>
    <cellStyle name="Komma 5 2 9" xfId="11071"/>
    <cellStyle name="Komma 5 20" xfId="33742"/>
    <cellStyle name="Komma 5 3" xfId="210"/>
    <cellStyle name="Komma 5 3 10" xfId="21932"/>
    <cellStyle name="Komma 5 3 11" xfId="22485"/>
    <cellStyle name="Komma 5 3 12" xfId="33305"/>
    <cellStyle name="Komma 5 3 13" xfId="33580"/>
    <cellStyle name="Komma 5 3 14" xfId="33851"/>
    <cellStyle name="Komma 5 3 2" xfId="584"/>
    <cellStyle name="Komma 5 3 2 2" xfId="1421"/>
    <cellStyle name="Komma 5 3 2 2 2" xfId="3089"/>
    <cellStyle name="Komma 5 3 2 2 2 2" xfId="8077"/>
    <cellStyle name="Komma 5 3 2 2 2 2 2" xfId="18884"/>
    <cellStyle name="Komma 5 3 2 2 2 2 3" xfId="30258"/>
    <cellStyle name="Komma 5 3 2 2 2 3" xfId="13899"/>
    <cellStyle name="Komma 5 3 2 2 2 4" xfId="25257"/>
    <cellStyle name="Komma 5 3 2 2 3" xfId="4753"/>
    <cellStyle name="Komma 5 3 2 2 3 2" xfId="9738"/>
    <cellStyle name="Komma 5 3 2 2 3 2 2" xfId="20545"/>
    <cellStyle name="Komma 5 3 2 2 3 2 3" xfId="31919"/>
    <cellStyle name="Komma 5 3 2 2 3 3" xfId="15560"/>
    <cellStyle name="Komma 5 3 2 2 3 4" xfId="26918"/>
    <cellStyle name="Komma 5 3 2 2 4" xfId="6415"/>
    <cellStyle name="Komma 5 3 2 2 4 2" xfId="17223"/>
    <cellStyle name="Komma 5 3 2 2 4 3" xfId="28597"/>
    <cellStyle name="Komma 5 3 2 2 5" xfId="12238"/>
    <cellStyle name="Komma 5 3 2 2 6" xfId="23596"/>
    <cellStyle name="Komma 5 3 2 3" xfId="2258"/>
    <cellStyle name="Komma 5 3 2 3 2" xfId="7246"/>
    <cellStyle name="Komma 5 3 2 3 2 2" xfId="18053"/>
    <cellStyle name="Komma 5 3 2 3 2 3" xfId="29427"/>
    <cellStyle name="Komma 5 3 2 3 3" xfId="13068"/>
    <cellStyle name="Komma 5 3 2 3 4" xfId="24426"/>
    <cellStyle name="Komma 5 3 2 4" xfId="3922"/>
    <cellStyle name="Komma 5 3 2 4 2" xfId="8907"/>
    <cellStyle name="Komma 5 3 2 4 2 2" xfId="19714"/>
    <cellStyle name="Komma 5 3 2 4 2 3" xfId="31088"/>
    <cellStyle name="Komma 5 3 2 4 3" xfId="14729"/>
    <cellStyle name="Komma 5 3 2 4 4" xfId="26087"/>
    <cellStyle name="Komma 5 3 2 5" xfId="5584"/>
    <cellStyle name="Komma 5 3 2 5 2" xfId="16392"/>
    <cellStyle name="Komma 5 3 2 5 3" xfId="27766"/>
    <cellStyle name="Komma 5 3 2 6" xfId="10571"/>
    <cellStyle name="Komma 5 3 2 6 2" xfId="21378"/>
    <cellStyle name="Komma 5 3 2 6 3" xfId="32752"/>
    <cellStyle name="Komma 5 3 2 7" xfId="11405"/>
    <cellStyle name="Komma 5 3 2 8" xfId="22211"/>
    <cellStyle name="Komma 5 3 2 9" xfId="22765"/>
    <cellStyle name="Komma 5 3 3" xfId="861"/>
    <cellStyle name="Komma 5 3 3 2" xfId="1695"/>
    <cellStyle name="Komma 5 3 3 2 2" xfId="3363"/>
    <cellStyle name="Komma 5 3 3 2 2 2" xfId="8351"/>
    <cellStyle name="Komma 5 3 3 2 2 2 2" xfId="19158"/>
    <cellStyle name="Komma 5 3 3 2 2 2 3" xfId="30532"/>
    <cellStyle name="Komma 5 3 3 2 2 3" xfId="14173"/>
    <cellStyle name="Komma 5 3 3 2 2 4" xfId="25531"/>
    <cellStyle name="Komma 5 3 3 2 3" xfId="5027"/>
    <cellStyle name="Komma 5 3 3 2 3 2" xfId="10012"/>
    <cellStyle name="Komma 5 3 3 2 3 2 2" xfId="20819"/>
    <cellStyle name="Komma 5 3 3 2 3 2 3" xfId="32193"/>
    <cellStyle name="Komma 5 3 3 2 3 3" xfId="15834"/>
    <cellStyle name="Komma 5 3 3 2 3 4" xfId="27192"/>
    <cellStyle name="Komma 5 3 3 2 4" xfId="6689"/>
    <cellStyle name="Komma 5 3 3 2 4 2" xfId="17497"/>
    <cellStyle name="Komma 5 3 3 2 4 3" xfId="28871"/>
    <cellStyle name="Komma 5 3 3 2 5" xfId="12512"/>
    <cellStyle name="Komma 5 3 3 2 6" xfId="23870"/>
    <cellStyle name="Komma 5 3 3 3" xfId="2532"/>
    <cellStyle name="Komma 5 3 3 3 2" xfId="7520"/>
    <cellStyle name="Komma 5 3 3 3 2 2" xfId="18327"/>
    <cellStyle name="Komma 5 3 3 3 2 3" xfId="29701"/>
    <cellStyle name="Komma 5 3 3 3 3" xfId="13342"/>
    <cellStyle name="Komma 5 3 3 3 4" xfId="24700"/>
    <cellStyle name="Komma 5 3 3 4" xfId="4196"/>
    <cellStyle name="Komma 5 3 3 4 2" xfId="9181"/>
    <cellStyle name="Komma 5 3 3 4 2 2" xfId="19988"/>
    <cellStyle name="Komma 5 3 3 4 2 3" xfId="31362"/>
    <cellStyle name="Komma 5 3 3 4 3" xfId="15003"/>
    <cellStyle name="Komma 5 3 3 4 4" xfId="26361"/>
    <cellStyle name="Komma 5 3 3 5" xfId="5858"/>
    <cellStyle name="Komma 5 3 3 5 2" xfId="16666"/>
    <cellStyle name="Komma 5 3 3 5 3" xfId="28040"/>
    <cellStyle name="Komma 5 3 3 6" xfId="10845"/>
    <cellStyle name="Komma 5 3 3 6 2" xfId="21652"/>
    <cellStyle name="Komma 5 3 3 6 3" xfId="33026"/>
    <cellStyle name="Komma 5 3 3 7" xfId="11680"/>
    <cellStyle name="Komma 5 3 3 8" xfId="23039"/>
    <cellStyle name="Komma 5 3 4" xfId="1142"/>
    <cellStyle name="Komma 5 3 4 2" xfId="2810"/>
    <cellStyle name="Komma 5 3 4 2 2" xfId="7798"/>
    <cellStyle name="Komma 5 3 4 2 2 2" xfId="18605"/>
    <cellStyle name="Komma 5 3 4 2 2 3" xfId="29979"/>
    <cellStyle name="Komma 5 3 4 2 3" xfId="13620"/>
    <cellStyle name="Komma 5 3 4 2 4" xfId="24978"/>
    <cellStyle name="Komma 5 3 4 3" xfId="4474"/>
    <cellStyle name="Komma 5 3 4 3 2" xfId="9459"/>
    <cellStyle name="Komma 5 3 4 3 2 2" xfId="20266"/>
    <cellStyle name="Komma 5 3 4 3 2 3" xfId="31640"/>
    <cellStyle name="Komma 5 3 4 3 3" xfId="15281"/>
    <cellStyle name="Komma 5 3 4 3 4" xfId="26639"/>
    <cellStyle name="Komma 5 3 4 4" xfId="6136"/>
    <cellStyle name="Komma 5 3 4 4 2" xfId="16944"/>
    <cellStyle name="Komma 5 3 4 4 3" xfId="28318"/>
    <cellStyle name="Komma 5 3 4 5" xfId="11959"/>
    <cellStyle name="Komma 5 3 4 6" xfId="23317"/>
    <cellStyle name="Komma 5 3 5" xfId="1980"/>
    <cellStyle name="Komma 5 3 5 2" xfId="6968"/>
    <cellStyle name="Komma 5 3 5 2 2" xfId="17776"/>
    <cellStyle name="Komma 5 3 5 2 3" xfId="29150"/>
    <cellStyle name="Komma 5 3 5 3" xfId="12791"/>
    <cellStyle name="Komma 5 3 5 4" xfId="24149"/>
    <cellStyle name="Komma 5 3 6" xfId="3645"/>
    <cellStyle name="Komma 5 3 6 2" xfId="8630"/>
    <cellStyle name="Komma 5 3 6 2 2" xfId="19437"/>
    <cellStyle name="Komma 5 3 6 2 3" xfId="30811"/>
    <cellStyle name="Komma 5 3 6 3" xfId="14452"/>
    <cellStyle name="Komma 5 3 6 4" xfId="25810"/>
    <cellStyle name="Komma 5 3 7" xfId="5306"/>
    <cellStyle name="Komma 5 3 7 2" xfId="16115"/>
    <cellStyle name="Komma 5 3 7 3" xfId="27489"/>
    <cellStyle name="Komma 5 3 8" xfId="10291"/>
    <cellStyle name="Komma 5 3 8 2" xfId="21098"/>
    <cellStyle name="Komma 5 3 8 3" xfId="32472"/>
    <cellStyle name="Komma 5 3 9" xfId="11125"/>
    <cellStyle name="Komma 5 4" xfId="265"/>
    <cellStyle name="Komma 5 4 10" xfId="21987"/>
    <cellStyle name="Komma 5 4 11" xfId="22540"/>
    <cellStyle name="Komma 5 4 12" xfId="33360"/>
    <cellStyle name="Komma 5 4 13" xfId="33635"/>
    <cellStyle name="Komma 5 4 14" xfId="33906"/>
    <cellStyle name="Komma 5 4 2" xfId="639"/>
    <cellStyle name="Komma 5 4 2 2" xfId="1476"/>
    <cellStyle name="Komma 5 4 2 2 2" xfId="3144"/>
    <cellStyle name="Komma 5 4 2 2 2 2" xfId="8132"/>
    <cellStyle name="Komma 5 4 2 2 2 2 2" xfId="18939"/>
    <cellStyle name="Komma 5 4 2 2 2 2 3" xfId="30313"/>
    <cellStyle name="Komma 5 4 2 2 2 3" xfId="13954"/>
    <cellStyle name="Komma 5 4 2 2 2 4" xfId="25312"/>
    <cellStyle name="Komma 5 4 2 2 3" xfId="4808"/>
    <cellStyle name="Komma 5 4 2 2 3 2" xfId="9793"/>
    <cellStyle name="Komma 5 4 2 2 3 2 2" xfId="20600"/>
    <cellStyle name="Komma 5 4 2 2 3 2 3" xfId="31974"/>
    <cellStyle name="Komma 5 4 2 2 3 3" xfId="15615"/>
    <cellStyle name="Komma 5 4 2 2 3 4" xfId="26973"/>
    <cellStyle name="Komma 5 4 2 2 4" xfId="6470"/>
    <cellStyle name="Komma 5 4 2 2 4 2" xfId="17278"/>
    <cellStyle name="Komma 5 4 2 2 4 3" xfId="28652"/>
    <cellStyle name="Komma 5 4 2 2 5" xfId="12293"/>
    <cellStyle name="Komma 5 4 2 2 6" xfId="23651"/>
    <cellStyle name="Komma 5 4 2 3" xfId="2313"/>
    <cellStyle name="Komma 5 4 2 3 2" xfId="7301"/>
    <cellStyle name="Komma 5 4 2 3 2 2" xfId="18108"/>
    <cellStyle name="Komma 5 4 2 3 2 3" xfId="29482"/>
    <cellStyle name="Komma 5 4 2 3 3" xfId="13123"/>
    <cellStyle name="Komma 5 4 2 3 4" xfId="24481"/>
    <cellStyle name="Komma 5 4 2 4" xfId="3977"/>
    <cellStyle name="Komma 5 4 2 4 2" xfId="8962"/>
    <cellStyle name="Komma 5 4 2 4 2 2" xfId="19769"/>
    <cellStyle name="Komma 5 4 2 4 2 3" xfId="31143"/>
    <cellStyle name="Komma 5 4 2 4 3" xfId="14784"/>
    <cellStyle name="Komma 5 4 2 4 4" xfId="26142"/>
    <cellStyle name="Komma 5 4 2 5" xfId="5639"/>
    <cellStyle name="Komma 5 4 2 5 2" xfId="16447"/>
    <cellStyle name="Komma 5 4 2 5 3" xfId="27821"/>
    <cellStyle name="Komma 5 4 2 6" xfId="10626"/>
    <cellStyle name="Komma 5 4 2 6 2" xfId="21433"/>
    <cellStyle name="Komma 5 4 2 6 3" xfId="32807"/>
    <cellStyle name="Komma 5 4 2 7" xfId="11460"/>
    <cellStyle name="Komma 5 4 2 8" xfId="22266"/>
    <cellStyle name="Komma 5 4 2 9" xfId="22820"/>
    <cellStyle name="Komma 5 4 3" xfId="916"/>
    <cellStyle name="Komma 5 4 3 2" xfId="1750"/>
    <cellStyle name="Komma 5 4 3 2 2" xfId="3418"/>
    <cellStyle name="Komma 5 4 3 2 2 2" xfId="8406"/>
    <cellStyle name="Komma 5 4 3 2 2 2 2" xfId="19213"/>
    <cellStyle name="Komma 5 4 3 2 2 2 3" xfId="30587"/>
    <cellStyle name="Komma 5 4 3 2 2 3" xfId="14228"/>
    <cellStyle name="Komma 5 4 3 2 2 4" xfId="25586"/>
    <cellStyle name="Komma 5 4 3 2 3" xfId="5082"/>
    <cellStyle name="Komma 5 4 3 2 3 2" xfId="10067"/>
    <cellStyle name="Komma 5 4 3 2 3 2 2" xfId="20874"/>
    <cellStyle name="Komma 5 4 3 2 3 2 3" xfId="32248"/>
    <cellStyle name="Komma 5 4 3 2 3 3" xfId="15889"/>
    <cellStyle name="Komma 5 4 3 2 3 4" xfId="27247"/>
    <cellStyle name="Komma 5 4 3 2 4" xfId="6744"/>
    <cellStyle name="Komma 5 4 3 2 4 2" xfId="17552"/>
    <cellStyle name="Komma 5 4 3 2 4 3" xfId="28926"/>
    <cellStyle name="Komma 5 4 3 2 5" xfId="12567"/>
    <cellStyle name="Komma 5 4 3 2 6" xfId="23925"/>
    <cellStyle name="Komma 5 4 3 3" xfId="2587"/>
    <cellStyle name="Komma 5 4 3 3 2" xfId="7575"/>
    <cellStyle name="Komma 5 4 3 3 2 2" xfId="18382"/>
    <cellStyle name="Komma 5 4 3 3 2 3" xfId="29756"/>
    <cellStyle name="Komma 5 4 3 3 3" xfId="13397"/>
    <cellStyle name="Komma 5 4 3 3 4" xfId="24755"/>
    <cellStyle name="Komma 5 4 3 4" xfId="4251"/>
    <cellStyle name="Komma 5 4 3 4 2" xfId="9236"/>
    <cellStyle name="Komma 5 4 3 4 2 2" xfId="20043"/>
    <cellStyle name="Komma 5 4 3 4 2 3" xfId="31417"/>
    <cellStyle name="Komma 5 4 3 4 3" xfId="15058"/>
    <cellStyle name="Komma 5 4 3 4 4" xfId="26416"/>
    <cellStyle name="Komma 5 4 3 5" xfId="5913"/>
    <cellStyle name="Komma 5 4 3 5 2" xfId="16721"/>
    <cellStyle name="Komma 5 4 3 5 3" xfId="28095"/>
    <cellStyle name="Komma 5 4 3 6" xfId="10900"/>
    <cellStyle name="Komma 5 4 3 6 2" xfId="21707"/>
    <cellStyle name="Komma 5 4 3 6 3" xfId="33081"/>
    <cellStyle name="Komma 5 4 3 7" xfId="11735"/>
    <cellStyle name="Komma 5 4 3 8" xfId="23094"/>
    <cellStyle name="Komma 5 4 4" xfId="1197"/>
    <cellStyle name="Komma 5 4 4 2" xfId="2865"/>
    <cellStyle name="Komma 5 4 4 2 2" xfId="7853"/>
    <cellStyle name="Komma 5 4 4 2 2 2" xfId="18660"/>
    <cellStyle name="Komma 5 4 4 2 2 3" xfId="30034"/>
    <cellStyle name="Komma 5 4 4 2 3" xfId="13675"/>
    <cellStyle name="Komma 5 4 4 2 4" xfId="25033"/>
    <cellStyle name="Komma 5 4 4 3" xfId="4529"/>
    <cellStyle name="Komma 5 4 4 3 2" xfId="9514"/>
    <cellStyle name="Komma 5 4 4 3 2 2" xfId="20321"/>
    <cellStyle name="Komma 5 4 4 3 2 3" xfId="31695"/>
    <cellStyle name="Komma 5 4 4 3 3" xfId="15336"/>
    <cellStyle name="Komma 5 4 4 3 4" xfId="26694"/>
    <cellStyle name="Komma 5 4 4 4" xfId="6191"/>
    <cellStyle name="Komma 5 4 4 4 2" xfId="16999"/>
    <cellStyle name="Komma 5 4 4 4 3" xfId="28373"/>
    <cellStyle name="Komma 5 4 4 5" xfId="12014"/>
    <cellStyle name="Komma 5 4 4 6" xfId="23372"/>
    <cellStyle name="Komma 5 4 5" xfId="2035"/>
    <cellStyle name="Komma 5 4 5 2" xfId="7023"/>
    <cellStyle name="Komma 5 4 5 2 2" xfId="17831"/>
    <cellStyle name="Komma 5 4 5 2 3" xfId="29205"/>
    <cellStyle name="Komma 5 4 5 3" xfId="12846"/>
    <cellStyle name="Komma 5 4 5 4" xfId="24204"/>
    <cellStyle name="Komma 5 4 6" xfId="3700"/>
    <cellStyle name="Komma 5 4 6 2" xfId="8685"/>
    <cellStyle name="Komma 5 4 6 2 2" xfId="19492"/>
    <cellStyle name="Komma 5 4 6 2 3" xfId="30866"/>
    <cellStyle name="Komma 5 4 6 3" xfId="14507"/>
    <cellStyle name="Komma 5 4 6 4" xfId="25865"/>
    <cellStyle name="Komma 5 4 7" xfId="5361"/>
    <cellStyle name="Komma 5 4 7 2" xfId="16170"/>
    <cellStyle name="Komma 5 4 7 3" xfId="27544"/>
    <cellStyle name="Komma 5 4 8" xfId="10346"/>
    <cellStyle name="Komma 5 4 8 2" xfId="21153"/>
    <cellStyle name="Komma 5 4 8 3" xfId="32527"/>
    <cellStyle name="Komma 5 4 9" xfId="11180"/>
    <cellStyle name="Komma 5 5" xfId="321"/>
    <cellStyle name="Komma 5 5 10" xfId="22043"/>
    <cellStyle name="Komma 5 5 11" xfId="22596"/>
    <cellStyle name="Komma 5 5 12" xfId="33416"/>
    <cellStyle name="Komma 5 5 13" xfId="33691"/>
    <cellStyle name="Komma 5 5 14" xfId="33962"/>
    <cellStyle name="Komma 5 5 2" xfId="695"/>
    <cellStyle name="Komma 5 5 2 2" xfId="1532"/>
    <cellStyle name="Komma 5 5 2 2 2" xfId="3200"/>
    <cellStyle name="Komma 5 5 2 2 2 2" xfId="8188"/>
    <cellStyle name="Komma 5 5 2 2 2 2 2" xfId="18995"/>
    <cellStyle name="Komma 5 5 2 2 2 2 3" xfId="30369"/>
    <cellStyle name="Komma 5 5 2 2 2 3" xfId="14010"/>
    <cellStyle name="Komma 5 5 2 2 2 4" xfId="25368"/>
    <cellStyle name="Komma 5 5 2 2 3" xfId="4864"/>
    <cellStyle name="Komma 5 5 2 2 3 2" xfId="9849"/>
    <cellStyle name="Komma 5 5 2 2 3 2 2" xfId="20656"/>
    <cellStyle name="Komma 5 5 2 2 3 2 3" xfId="32030"/>
    <cellStyle name="Komma 5 5 2 2 3 3" xfId="15671"/>
    <cellStyle name="Komma 5 5 2 2 3 4" xfId="27029"/>
    <cellStyle name="Komma 5 5 2 2 4" xfId="6526"/>
    <cellStyle name="Komma 5 5 2 2 4 2" xfId="17334"/>
    <cellStyle name="Komma 5 5 2 2 4 3" xfId="28708"/>
    <cellStyle name="Komma 5 5 2 2 5" xfId="12349"/>
    <cellStyle name="Komma 5 5 2 2 6" xfId="23707"/>
    <cellStyle name="Komma 5 5 2 3" xfId="2369"/>
    <cellStyle name="Komma 5 5 2 3 2" xfId="7357"/>
    <cellStyle name="Komma 5 5 2 3 2 2" xfId="18164"/>
    <cellStyle name="Komma 5 5 2 3 2 3" xfId="29538"/>
    <cellStyle name="Komma 5 5 2 3 3" xfId="13179"/>
    <cellStyle name="Komma 5 5 2 3 4" xfId="24537"/>
    <cellStyle name="Komma 5 5 2 4" xfId="4033"/>
    <cellStyle name="Komma 5 5 2 4 2" xfId="9018"/>
    <cellStyle name="Komma 5 5 2 4 2 2" xfId="19825"/>
    <cellStyle name="Komma 5 5 2 4 2 3" xfId="31199"/>
    <cellStyle name="Komma 5 5 2 4 3" xfId="14840"/>
    <cellStyle name="Komma 5 5 2 4 4" xfId="26198"/>
    <cellStyle name="Komma 5 5 2 5" xfId="5695"/>
    <cellStyle name="Komma 5 5 2 5 2" xfId="16503"/>
    <cellStyle name="Komma 5 5 2 5 3" xfId="27877"/>
    <cellStyle name="Komma 5 5 2 6" xfId="10682"/>
    <cellStyle name="Komma 5 5 2 6 2" xfId="21489"/>
    <cellStyle name="Komma 5 5 2 6 3" xfId="32863"/>
    <cellStyle name="Komma 5 5 2 7" xfId="11516"/>
    <cellStyle name="Komma 5 5 2 8" xfId="22322"/>
    <cellStyle name="Komma 5 5 2 9" xfId="22876"/>
    <cellStyle name="Komma 5 5 3" xfId="972"/>
    <cellStyle name="Komma 5 5 3 2" xfId="1806"/>
    <cellStyle name="Komma 5 5 3 2 2" xfId="3474"/>
    <cellStyle name="Komma 5 5 3 2 2 2" xfId="8462"/>
    <cellStyle name="Komma 5 5 3 2 2 2 2" xfId="19269"/>
    <cellStyle name="Komma 5 5 3 2 2 2 3" xfId="30643"/>
    <cellStyle name="Komma 5 5 3 2 2 3" xfId="14284"/>
    <cellStyle name="Komma 5 5 3 2 2 4" xfId="25642"/>
    <cellStyle name="Komma 5 5 3 2 3" xfId="5138"/>
    <cellStyle name="Komma 5 5 3 2 3 2" xfId="10123"/>
    <cellStyle name="Komma 5 5 3 2 3 2 2" xfId="20930"/>
    <cellStyle name="Komma 5 5 3 2 3 2 3" xfId="32304"/>
    <cellStyle name="Komma 5 5 3 2 3 3" xfId="15945"/>
    <cellStyle name="Komma 5 5 3 2 3 4" xfId="27303"/>
    <cellStyle name="Komma 5 5 3 2 4" xfId="6800"/>
    <cellStyle name="Komma 5 5 3 2 4 2" xfId="17608"/>
    <cellStyle name="Komma 5 5 3 2 4 3" xfId="28982"/>
    <cellStyle name="Komma 5 5 3 2 5" xfId="12623"/>
    <cellStyle name="Komma 5 5 3 2 6" xfId="23981"/>
    <cellStyle name="Komma 5 5 3 3" xfId="2643"/>
    <cellStyle name="Komma 5 5 3 3 2" xfId="7631"/>
    <cellStyle name="Komma 5 5 3 3 2 2" xfId="18438"/>
    <cellStyle name="Komma 5 5 3 3 2 3" xfId="29812"/>
    <cellStyle name="Komma 5 5 3 3 3" xfId="13453"/>
    <cellStyle name="Komma 5 5 3 3 4" xfId="24811"/>
    <cellStyle name="Komma 5 5 3 4" xfId="4307"/>
    <cellStyle name="Komma 5 5 3 4 2" xfId="9292"/>
    <cellStyle name="Komma 5 5 3 4 2 2" xfId="20099"/>
    <cellStyle name="Komma 5 5 3 4 2 3" xfId="31473"/>
    <cellStyle name="Komma 5 5 3 4 3" xfId="15114"/>
    <cellStyle name="Komma 5 5 3 4 4" xfId="26472"/>
    <cellStyle name="Komma 5 5 3 5" xfId="5969"/>
    <cellStyle name="Komma 5 5 3 5 2" xfId="16777"/>
    <cellStyle name="Komma 5 5 3 5 3" xfId="28151"/>
    <cellStyle name="Komma 5 5 3 6" xfId="10956"/>
    <cellStyle name="Komma 5 5 3 6 2" xfId="21763"/>
    <cellStyle name="Komma 5 5 3 6 3" xfId="33137"/>
    <cellStyle name="Komma 5 5 3 7" xfId="11791"/>
    <cellStyle name="Komma 5 5 3 8" xfId="23150"/>
    <cellStyle name="Komma 5 5 4" xfId="1253"/>
    <cellStyle name="Komma 5 5 4 2" xfId="2921"/>
    <cellStyle name="Komma 5 5 4 2 2" xfId="7909"/>
    <cellStyle name="Komma 5 5 4 2 2 2" xfId="18716"/>
    <cellStyle name="Komma 5 5 4 2 2 3" xfId="30090"/>
    <cellStyle name="Komma 5 5 4 2 3" xfId="13731"/>
    <cellStyle name="Komma 5 5 4 2 4" xfId="25089"/>
    <cellStyle name="Komma 5 5 4 3" xfId="4585"/>
    <cellStyle name="Komma 5 5 4 3 2" xfId="9570"/>
    <cellStyle name="Komma 5 5 4 3 2 2" xfId="20377"/>
    <cellStyle name="Komma 5 5 4 3 2 3" xfId="31751"/>
    <cellStyle name="Komma 5 5 4 3 3" xfId="15392"/>
    <cellStyle name="Komma 5 5 4 3 4" xfId="26750"/>
    <cellStyle name="Komma 5 5 4 4" xfId="6247"/>
    <cellStyle name="Komma 5 5 4 4 2" xfId="17055"/>
    <cellStyle name="Komma 5 5 4 4 3" xfId="28429"/>
    <cellStyle name="Komma 5 5 4 5" xfId="12070"/>
    <cellStyle name="Komma 5 5 4 6" xfId="23428"/>
    <cellStyle name="Komma 5 5 5" xfId="2091"/>
    <cellStyle name="Komma 5 5 5 2" xfId="7079"/>
    <cellStyle name="Komma 5 5 5 2 2" xfId="17887"/>
    <cellStyle name="Komma 5 5 5 2 3" xfId="29261"/>
    <cellStyle name="Komma 5 5 5 3" xfId="12902"/>
    <cellStyle name="Komma 5 5 5 4" xfId="24260"/>
    <cellStyle name="Komma 5 5 6" xfId="3756"/>
    <cellStyle name="Komma 5 5 6 2" xfId="8741"/>
    <cellStyle name="Komma 5 5 6 2 2" xfId="19548"/>
    <cellStyle name="Komma 5 5 6 2 3" xfId="30922"/>
    <cellStyle name="Komma 5 5 6 3" xfId="14563"/>
    <cellStyle name="Komma 5 5 6 4" xfId="25921"/>
    <cellStyle name="Komma 5 5 7" xfId="5417"/>
    <cellStyle name="Komma 5 5 7 2" xfId="16226"/>
    <cellStyle name="Komma 5 5 7 3" xfId="27600"/>
    <cellStyle name="Komma 5 5 8" xfId="10402"/>
    <cellStyle name="Komma 5 5 8 2" xfId="21209"/>
    <cellStyle name="Komma 5 5 8 3" xfId="32583"/>
    <cellStyle name="Komma 5 5 9" xfId="11236"/>
    <cellStyle name="Komma 5 6" xfId="420"/>
    <cellStyle name="Komma 5 6 10" xfId="22608"/>
    <cellStyle name="Komma 5 6 11" xfId="33428"/>
    <cellStyle name="Komma 5 6 2" xfId="984"/>
    <cellStyle name="Komma 5 6 2 2" xfId="1818"/>
    <cellStyle name="Komma 5 6 2 2 2" xfId="3486"/>
    <cellStyle name="Komma 5 6 2 2 2 2" xfId="8474"/>
    <cellStyle name="Komma 5 6 2 2 2 2 2" xfId="19281"/>
    <cellStyle name="Komma 5 6 2 2 2 2 3" xfId="30655"/>
    <cellStyle name="Komma 5 6 2 2 2 3" xfId="14296"/>
    <cellStyle name="Komma 5 6 2 2 2 4" xfId="25654"/>
    <cellStyle name="Komma 5 6 2 2 3" xfId="5150"/>
    <cellStyle name="Komma 5 6 2 2 3 2" xfId="10135"/>
    <cellStyle name="Komma 5 6 2 2 3 2 2" xfId="20942"/>
    <cellStyle name="Komma 5 6 2 2 3 2 3" xfId="32316"/>
    <cellStyle name="Komma 5 6 2 2 3 3" xfId="15957"/>
    <cellStyle name="Komma 5 6 2 2 3 4" xfId="27315"/>
    <cellStyle name="Komma 5 6 2 2 4" xfId="6812"/>
    <cellStyle name="Komma 5 6 2 2 4 2" xfId="17620"/>
    <cellStyle name="Komma 5 6 2 2 4 3" xfId="28994"/>
    <cellStyle name="Komma 5 6 2 2 5" xfId="12635"/>
    <cellStyle name="Komma 5 6 2 2 6" xfId="23993"/>
    <cellStyle name="Komma 5 6 2 3" xfId="2655"/>
    <cellStyle name="Komma 5 6 2 3 2" xfId="7643"/>
    <cellStyle name="Komma 5 6 2 3 2 2" xfId="18450"/>
    <cellStyle name="Komma 5 6 2 3 2 3" xfId="29824"/>
    <cellStyle name="Komma 5 6 2 3 3" xfId="13465"/>
    <cellStyle name="Komma 5 6 2 3 4" xfId="24823"/>
    <cellStyle name="Komma 5 6 2 4" xfId="4319"/>
    <cellStyle name="Komma 5 6 2 4 2" xfId="9304"/>
    <cellStyle name="Komma 5 6 2 4 2 2" xfId="20111"/>
    <cellStyle name="Komma 5 6 2 4 2 3" xfId="31485"/>
    <cellStyle name="Komma 5 6 2 4 3" xfId="15126"/>
    <cellStyle name="Komma 5 6 2 4 4" xfId="26484"/>
    <cellStyle name="Komma 5 6 2 5" xfId="5981"/>
    <cellStyle name="Komma 5 6 2 5 2" xfId="16789"/>
    <cellStyle name="Komma 5 6 2 5 3" xfId="28163"/>
    <cellStyle name="Komma 5 6 2 6" xfId="10968"/>
    <cellStyle name="Komma 5 6 2 6 2" xfId="21775"/>
    <cellStyle name="Komma 5 6 2 6 3" xfId="33149"/>
    <cellStyle name="Komma 5 6 2 7" xfId="11803"/>
    <cellStyle name="Komma 5 6 2 8" xfId="23162"/>
    <cellStyle name="Komma 5 6 3" xfId="1264"/>
    <cellStyle name="Komma 5 6 3 2" xfId="2932"/>
    <cellStyle name="Komma 5 6 3 2 2" xfId="7920"/>
    <cellStyle name="Komma 5 6 3 2 2 2" xfId="18727"/>
    <cellStyle name="Komma 5 6 3 2 2 3" xfId="30101"/>
    <cellStyle name="Komma 5 6 3 2 3" xfId="13742"/>
    <cellStyle name="Komma 5 6 3 2 4" xfId="25100"/>
    <cellStyle name="Komma 5 6 3 3" xfId="4596"/>
    <cellStyle name="Komma 5 6 3 3 2" xfId="9581"/>
    <cellStyle name="Komma 5 6 3 3 2 2" xfId="20388"/>
    <cellStyle name="Komma 5 6 3 3 2 3" xfId="31762"/>
    <cellStyle name="Komma 5 6 3 3 3" xfId="15403"/>
    <cellStyle name="Komma 5 6 3 3 4" xfId="26761"/>
    <cellStyle name="Komma 5 6 3 4" xfId="6258"/>
    <cellStyle name="Komma 5 6 3 4 2" xfId="17066"/>
    <cellStyle name="Komma 5 6 3 4 3" xfId="28440"/>
    <cellStyle name="Komma 5 6 3 5" xfId="12081"/>
    <cellStyle name="Komma 5 6 3 6" xfId="23439"/>
    <cellStyle name="Komma 5 6 4" xfId="2102"/>
    <cellStyle name="Komma 5 6 4 2" xfId="7090"/>
    <cellStyle name="Komma 5 6 4 2 2" xfId="17898"/>
    <cellStyle name="Komma 5 6 4 2 3" xfId="29272"/>
    <cellStyle name="Komma 5 6 4 3" xfId="12913"/>
    <cellStyle name="Komma 5 6 4 4" xfId="24271"/>
    <cellStyle name="Komma 5 6 5" xfId="3767"/>
    <cellStyle name="Komma 5 6 5 2" xfId="8752"/>
    <cellStyle name="Komma 5 6 5 2 2" xfId="19559"/>
    <cellStyle name="Komma 5 6 5 2 3" xfId="30933"/>
    <cellStyle name="Komma 5 6 5 3" xfId="14574"/>
    <cellStyle name="Komma 5 6 5 4" xfId="25932"/>
    <cellStyle name="Komma 5 6 6" xfId="5428"/>
    <cellStyle name="Komma 5 6 6 2" xfId="16237"/>
    <cellStyle name="Komma 5 6 6 3" xfId="27611"/>
    <cellStyle name="Komma 5 6 7" xfId="10414"/>
    <cellStyle name="Komma 5 6 7 2" xfId="21221"/>
    <cellStyle name="Komma 5 6 7 3" xfId="32595"/>
    <cellStyle name="Komma 5 6 8" xfId="11248"/>
    <cellStyle name="Komma 5 6 9" xfId="22055"/>
    <cellStyle name="Komma 5 7" xfId="414"/>
    <cellStyle name="Komma 5 8" xfId="476"/>
    <cellStyle name="Komma 5 8 2" xfId="1313"/>
    <cellStyle name="Komma 5 8 2 2" xfId="2981"/>
    <cellStyle name="Komma 5 8 2 2 2" xfId="7969"/>
    <cellStyle name="Komma 5 8 2 2 2 2" xfId="18776"/>
    <cellStyle name="Komma 5 8 2 2 2 3" xfId="30150"/>
    <cellStyle name="Komma 5 8 2 2 3" xfId="13791"/>
    <cellStyle name="Komma 5 8 2 2 4" xfId="25149"/>
    <cellStyle name="Komma 5 8 2 3" xfId="4645"/>
    <cellStyle name="Komma 5 8 2 3 2" xfId="9630"/>
    <cellStyle name="Komma 5 8 2 3 2 2" xfId="20437"/>
    <cellStyle name="Komma 5 8 2 3 2 3" xfId="31811"/>
    <cellStyle name="Komma 5 8 2 3 3" xfId="15452"/>
    <cellStyle name="Komma 5 8 2 3 4" xfId="26810"/>
    <cellStyle name="Komma 5 8 2 4" xfId="6307"/>
    <cellStyle name="Komma 5 8 2 4 2" xfId="17115"/>
    <cellStyle name="Komma 5 8 2 4 3" xfId="28489"/>
    <cellStyle name="Komma 5 8 2 5" xfId="12130"/>
    <cellStyle name="Komma 5 8 2 6" xfId="23488"/>
    <cellStyle name="Komma 5 8 3" xfId="2152"/>
    <cellStyle name="Komma 5 8 3 2" xfId="7140"/>
    <cellStyle name="Komma 5 8 3 2 2" xfId="17947"/>
    <cellStyle name="Komma 5 8 3 2 3" xfId="29321"/>
    <cellStyle name="Komma 5 8 3 3" xfId="12962"/>
    <cellStyle name="Komma 5 8 3 4" xfId="24320"/>
    <cellStyle name="Komma 5 8 4" xfId="3816"/>
    <cellStyle name="Komma 5 8 4 2" xfId="8801"/>
    <cellStyle name="Komma 5 8 4 2 2" xfId="19608"/>
    <cellStyle name="Komma 5 8 4 2 3" xfId="30982"/>
    <cellStyle name="Komma 5 8 4 3" xfId="14623"/>
    <cellStyle name="Komma 5 8 4 4" xfId="25981"/>
    <cellStyle name="Komma 5 8 5" xfId="5478"/>
    <cellStyle name="Komma 5 8 5 2" xfId="16286"/>
    <cellStyle name="Komma 5 8 5 3" xfId="27660"/>
    <cellStyle name="Komma 5 8 6" xfId="10463"/>
    <cellStyle name="Komma 5 8 6 2" xfId="21270"/>
    <cellStyle name="Komma 5 8 6 3" xfId="32644"/>
    <cellStyle name="Komma 5 8 7" xfId="11297"/>
    <cellStyle name="Komma 5 8 8" xfId="22103"/>
    <cellStyle name="Komma 5 8 9" xfId="22657"/>
    <cellStyle name="Komma 5 9" xfId="753"/>
    <cellStyle name="Komma 5 9 2" xfId="1587"/>
    <cellStyle name="Komma 5 9 2 2" xfId="3255"/>
    <cellStyle name="Komma 5 9 2 2 2" xfId="8243"/>
    <cellStyle name="Komma 5 9 2 2 2 2" xfId="19050"/>
    <cellStyle name="Komma 5 9 2 2 2 3" xfId="30424"/>
    <cellStyle name="Komma 5 9 2 2 3" xfId="14065"/>
    <cellStyle name="Komma 5 9 2 2 4" xfId="25423"/>
    <cellStyle name="Komma 5 9 2 3" xfId="4919"/>
    <cellStyle name="Komma 5 9 2 3 2" xfId="9904"/>
    <cellStyle name="Komma 5 9 2 3 2 2" xfId="20711"/>
    <cellStyle name="Komma 5 9 2 3 2 3" xfId="32085"/>
    <cellStyle name="Komma 5 9 2 3 3" xfId="15726"/>
    <cellStyle name="Komma 5 9 2 3 4" xfId="27084"/>
    <cellStyle name="Komma 5 9 2 4" xfId="6581"/>
    <cellStyle name="Komma 5 9 2 4 2" xfId="17389"/>
    <cellStyle name="Komma 5 9 2 4 3" xfId="28763"/>
    <cellStyle name="Komma 5 9 2 5" xfId="12404"/>
    <cellStyle name="Komma 5 9 2 6" xfId="23762"/>
    <cellStyle name="Komma 5 9 3" xfId="2424"/>
    <cellStyle name="Komma 5 9 3 2" xfId="7412"/>
    <cellStyle name="Komma 5 9 3 2 2" xfId="18219"/>
    <cellStyle name="Komma 5 9 3 2 3" xfId="29593"/>
    <cellStyle name="Komma 5 9 3 3" xfId="13234"/>
    <cellStyle name="Komma 5 9 3 4" xfId="24592"/>
    <cellStyle name="Komma 5 9 4" xfId="4088"/>
    <cellStyle name="Komma 5 9 4 2" xfId="9073"/>
    <cellStyle name="Komma 5 9 4 2 2" xfId="19880"/>
    <cellStyle name="Komma 5 9 4 2 3" xfId="31254"/>
    <cellStyle name="Komma 5 9 4 3" xfId="14895"/>
    <cellStyle name="Komma 5 9 4 4" xfId="26253"/>
    <cellStyle name="Komma 5 9 5" xfId="5750"/>
    <cellStyle name="Komma 5 9 5 2" xfId="16558"/>
    <cellStyle name="Komma 5 9 5 3" xfId="27932"/>
    <cellStyle name="Komma 5 9 6" xfId="10737"/>
    <cellStyle name="Komma 5 9 6 2" xfId="21544"/>
    <cellStyle name="Komma 5 9 6 3" xfId="32918"/>
    <cellStyle name="Komma 5 9 7" xfId="11572"/>
    <cellStyle name="Komma 5 9 8" xfId="22931"/>
    <cellStyle name="Komma 5_Ark1" xfId="417"/>
    <cellStyle name="Komma 6" xfId="61"/>
    <cellStyle name="Komma 6 2" xfId="398"/>
    <cellStyle name="Komma 7" xfId="113"/>
    <cellStyle name="Komma 7 10" xfId="21836"/>
    <cellStyle name="Komma 7 11" xfId="22389"/>
    <cellStyle name="Komma 7 12" xfId="33209"/>
    <cellStyle name="Komma 7 13" xfId="33482"/>
    <cellStyle name="Komma 7 14" xfId="33753"/>
    <cellStyle name="Komma 7 2" xfId="488"/>
    <cellStyle name="Komma 7 2 2" xfId="1325"/>
    <cellStyle name="Komma 7 2 2 2" xfId="2993"/>
    <cellStyle name="Komma 7 2 2 2 2" xfId="7981"/>
    <cellStyle name="Komma 7 2 2 2 2 2" xfId="18788"/>
    <cellStyle name="Komma 7 2 2 2 2 3" xfId="30162"/>
    <cellStyle name="Komma 7 2 2 2 3" xfId="13803"/>
    <cellStyle name="Komma 7 2 2 2 4" xfId="25161"/>
    <cellStyle name="Komma 7 2 2 3" xfId="4657"/>
    <cellStyle name="Komma 7 2 2 3 2" xfId="9642"/>
    <cellStyle name="Komma 7 2 2 3 2 2" xfId="20449"/>
    <cellStyle name="Komma 7 2 2 3 2 3" xfId="31823"/>
    <cellStyle name="Komma 7 2 2 3 3" xfId="15464"/>
    <cellStyle name="Komma 7 2 2 3 4" xfId="26822"/>
    <cellStyle name="Komma 7 2 2 4" xfId="6319"/>
    <cellStyle name="Komma 7 2 2 4 2" xfId="17127"/>
    <cellStyle name="Komma 7 2 2 4 3" xfId="28501"/>
    <cellStyle name="Komma 7 2 2 5" xfId="12142"/>
    <cellStyle name="Komma 7 2 2 6" xfId="23500"/>
    <cellStyle name="Komma 7 2 3" xfId="2164"/>
    <cellStyle name="Komma 7 2 3 2" xfId="7152"/>
    <cellStyle name="Komma 7 2 3 2 2" xfId="17959"/>
    <cellStyle name="Komma 7 2 3 2 3" xfId="29333"/>
    <cellStyle name="Komma 7 2 3 3" xfId="12974"/>
    <cellStyle name="Komma 7 2 3 4" xfId="24332"/>
    <cellStyle name="Komma 7 2 4" xfId="3828"/>
    <cellStyle name="Komma 7 2 4 2" xfId="8813"/>
    <cellStyle name="Komma 7 2 4 2 2" xfId="19620"/>
    <cellStyle name="Komma 7 2 4 2 3" xfId="30994"/>
    <cellStyle name="Komma 7 2 4 3" xfId="14635"/>
    <cellStyle name="Komma 7 2 4 4" xfId="25993"/>
    <cellStyle name="Komma 7 2 5" xfId="5490"/>
    <cellStyle name="Komma 7 2 5 2" xfId="16298"/>
    <cellStyle name="Komma 7 2 5 3" xfId="27672"/>
    <cellStyle name="Komma 7 2 6" xfId="10475"/>
    <cellStyle name="Komma 7 2 6 2" xfId="21282"/>
    <cellStyle name="Komma 7 2 6 3" xfId="32656"/>
    <cellStyle name="Komma 7 2 7" xfId="11309"/>
    <cellStyle name="Komma 7 2 8" xfId="22115"/>
    <cellStyle name="Komma 7 2 9" xfId="22669"/>
    <cellStyle name="Komma 7 3" xfId="765"/>
    <cellStyle name="Komma 7 3 2" xfId="1599"/>
    <cellStyle name="Komma 7 3 2 2" xfId="3267"/>
    <cellStyle name="Komma 7 3 2 2 2" xfId="8255"/>
    <cellStyle name="Komma 7 3 2 2 2 2" xfId="19062"/>
    <cellStyle name="Komma 7 3 2 2 2 3" xfId="30436"/>
    <cellStyle name="Komma 7 3 2 2 3" xfId="14077"/>
    <cellStyle name="Komma 7 3 2 2 4" xfId="25435"/>
    <cellStyle name="Komma 7 3 2 3" xfId="4931"/>
    <cellStyle name="Komma 7 3 2 3 2" xfId="9916"/>
    <cellStyle name="Komma 7 3 2 3 2 2" xfId="20723"/>
    <cellStyle name="Komma 7 3 2 3 2 3" xfId="32097"/>
    <cellStyle name="Komma 7 3 2 3 3" xfId="15738"/>
    <cellStyle name="Komma 7 3 2 3 4" xfId="27096"/>
    <cellStyle name="Komma 7 3 2 4" xfId="6593"/>
    <cellStyle name="Komma 7 3 2 4 2" xfId="17401"/>
    <cellStyle name="Komma 7 3 2 4 3" xfId="28775"/>
    <cellStyle name="Komma 7 3 2 5" xfId="12416"/>
    <cellStyle name="Komma 7 3 2 6" xfId="23774"/>
    <cellStyle name="Komma 7 3 3" xfId="2436"/>
    <cellStyle name="Komma 7 3 3 2" xfId="7424"/>
    <cellStyle name="Komma 7 3 3 2 2" xfId="18231"/>
    <cellStyle name="Komma 7 3 3 2 3" xfId="29605"/>
    <cellStyle name="Komma 7 3 3 3" xfId="13246"/>
    <cellStyle name="Komma 7 3 3 4" xfId="24604"/>
    <cellStyle name="Komma 7 3 4" xfId="4100"/>
    <cellStyle name="Komma 7 3 4 2" xfId="9085"/>
    <cellStyle name="Komma 7 3 4 2 2" xfId="19892"/>
    <cellStyle name="Komma 7 3 4 2 3" xfId="31266"/>
    <cellStyle name="Komma 7 3 4 3" xfId="14907"/>
    <cellStyle name="Komma 7 3 4 4" xfId="26265"/>
    <cellStyle name="Komma 7 3 5" xfId="5762"/>
    <cellStyle name="Komma 7 3 5 2" xfId="16570"/>
    <cellStyle name="Komma 7 3 5 3" xfId="27944"/>
    <cellStyle name="Komma 7 3 6" xfId="10749"/>
    <cellStyle name="Komma 7 3 6 2" xfId="21556"/>
    <cellStyle name="Komma 7 3 6 3" xfId="32930"/>
    <cellStyle name="Komma 7 3 7" xfId="11584"/>
    <cellStyle name="Komma 7 3 8" xfId="22943"/>
    <cellStyle name="Komma 7 4" xfId="1046"/>
    <cellStyle name="Komma 7 4 2" xfId="2714"/>
    <cellStyle name="Komma 7 4 2 2" xfId="7702"/>
    <cellStyle name="Komma 7 4 2 2 2" xfId="18509"/>
    <cellStyle name="Komma 7 4 2 2 3" xfId="29883"/>
    <cellStyle name="Komma 7 4 2 3" xfId="13524"/>
    <cellStyle name="Komma 7 4 2 4" xfId="24882"/>
    <cellStyle name="Komma 7 4 3" xfId="4378"/>
    <cellStyle name="Komma 7 4 3 2" xfId="9363"/>
    <cellStyle name="Komma 7 4 3 2 2" xfId="20170"/>
    <cellStyle name="Komma 7 4 3 2 3" xfId="31544"/>
    <cellStyle name="Komma 7 4 3 3" xfId="15185"/>
    <cellStyle name="Komma 7 4 3 4" xfId="26543"/>
    <cellStyle name="Komma 7 4 4" xfId="6040"/>
    <cellStyle name="Komma 7 4 4 2" xfId="16848"/>
    <cellStyle name="Komma 7 4 4 3" xfId="28222"/>
    <cellStyle name="Komma 7 4 5" xfId="11863"/>
    <cellStyle name="Komma 7 4 6" xfId="23221"/>
    <cellStyle name="Komma 7 5" xfId="1884"/>
    <cellStyle name="Komma 7 5 2" xfId="6872"/>
    <cellStyle name="Komma 7 5 2 2" xfId="17680"/>
    <cellStyle name="Komma 7 5 2 3" xfId="29054"/>
    <cellStyle name="Komma 7 5 3" xfId="12695"/>
    <cellStyle name="Komma 7 5 4" xfId="24053"/>
    <cellStyle name="Komma 7 6" xfId="3549"/>
    <cellStyle name="Komma 7 6 2" xfId="8534"/>
    <cellStyle name="Komma 7 6 2 2" xfId="19341"/>
    <cellStyle name="Komma 7 6 2 3" xfId="30715"/>
    <cellStyle name="Komma 7 6 3" xfId="14356"/>
    <cellStyle name="Komma 7 6 4" xfId="25714"/>
    <cellStyle name="Komma 7 7" xfId="5210"/>
    <cellStyle name="Komma 7 7 2" xfId="16019"/>
    <cellStyle name="Komma 7 7 3" xfId="27393"/>
    <cellStyle name="Komma 7 8" xfId="10195"/>
    <cellStyle name="Komma 7 8 2" xfId="21002"/>
    <cellStyle name="Komma 7 8 3" xfId="32376"/>
    <cellStyle name="Komma 7 9" xfId="11029"/>
    <cellStyle name="Komma 8" xfId="275"/>
    <cellStyle name="Komma 8 10" xfId="21997"/>
    <cellStyle name="Komma 8 11" xfId="22550"/>
    <cellStyle name="Komma 8 12" xfId="33370"/>
    <cellStyle name="Komma 8 13" xfId="33645"/>
    <cellStyle name="Komma 8 14" xfId="33916"/>
    <cellStyle name="Komma 8 2" xfId="649"/>
    <cellStyle name="Komma 8 2 2" xfId="1486"/>
    <cellStyle name="Komma 8 2 2 2" xfId="3154"/>
    <cellStyle name="Komma 8 2 2 2 2" xfId="8142"/>
    <cellStyle name="Komma 8 2 2 2 2 2" xfId="18949"/>
    <cellStyle name="Komma 8 2 2 2 2 3" xfId="30323"/>
    <cellStyle name="Komma 8 2 2 2 3" xfId="13964"/>
    <cellStyle name="Komma 8 2 2 2 4" xfId="25322"/>
    <cellStyle name="Komma 8 2 2 3" xfId="4818"/>
    <cellStyle name="Komma 8 2 2 3 2" xfId="9803"/>
    <cellStyle name="Komma 8 2 2 3 2 2" xfId="20610"/>
    <cellStyle name="Komma 8 2 2 3 2 3" xfId="31984"/>
    <cellStyle name="Komma 8 2 2 3 3" xfId="15625"/>
    <cellStyle name="Komma 8 2 2 3 4" xfId="26983"/>
    <cellStyle name="Komma 8 2 2 4" xfId="6480"/>
    <cellStyle name="Komma 8 2 2 4 2" xfId="17288"/>
    <cellStyle name="Komma 8 2 2 4 3" xfId="28662"/>
    <cellStyle name="Komma 8 2 2 5" xfId="12303"/>
    <cellStyle name="Komma 8 2 2 6" xfId="23661"/>
    <cellStyle name="Komma 8 2 3" xfId="2323"/>
    <cellStyle name="Komma 8 2 3 2" xfId="7311"/>
    <cellStyle name="Komma 8 2 3 2 2" xfId="18118"/>
    <cellStyle name="Komma 8 2 3 2 3" xfId="29492"/>
    <cellStyle name="Komma 8 2 3 3" xfId="13133"/>
    <cellStyle name="Komma 8 2 3 4" xfId="24491"/>
    <cellStyle name="Komma 8 2 4" xfId="3987"/>
    <cellStyle name="Komma 8 2 4 2" xfId="8972"/>
    <cellStyle name="Komma 8 2 4 2 2" xfId="19779"/>
    <cellStyle name="Komma 8 2 4 2 3" xfId="31153"/>
    <cellStyle name="Komma 8 2 4 3" xfId="14794"/>
    <cellStyle name="Komma 8 2 4 4" xfId="26152"/>
    <cellStyle name="Komma 8 2 5" xfId="5649"/>
    <cellStyle name="Komma 8 2 5 2" xfId="16457"/>
    <cellStyle name="Komma 8 2 5 3" xfId="27831"/>
    <cellStyle name="Komma 8 2 6" xfId="10636"/>
    <cellStyle name="Komma 8 2 6 2" xfId="21443"/>
    <cellStyle name="Komma 8 2 6 3" xfId="32817"/>
    <cellStyle name="Komma 8 2 7" xfId="11470"/>
    <cellStyle name="Komma 8 2 8" xfId="22276"/>
    <cellStyle name="Komma 8 2 9" xfId="22830"/>
    <cellStyle name="Komma 8 3" xfId="926"/>
    <cellStyle name="Komma 8 3 2" xfId="1760"/>
    <cellStyle name="Komma 8 3 2 2" xfId="3428"/>
    <cellStyle name="Komma 8 3 2 2 2" xfId="8416"/>
    <cellStyle name="Komma 8 3 2 2 2 2" xfId="19223"/>
    <cellStyle name="Komma 8 3 2 2 2 3" xfId="30597"/>
    <cellStyle name="Komma 8 3 2 2 3" xfId="14238"/>
    <cellStyle name="Komma 8 3 2 2 4" xfId="25596"/>
    <cellStyle name="Komma 8 3 2 3" xfId="5092"/>
    <cellStyle name="Komma 8 3 2 3 2" xfId="10077"/>
    <cellStyle name="Komma 8 3 2 3 2 2" xfId="20884"/>
    <cellStyle name="Komma 8 3 2 3 2 3" xfId="32258"/>
    <cellStyle name="Komma 8 3 2 3 3" xfId="15899"/>
    <cellStyle name="Komma 8 3 2 3 4" xfId="27257"/>
    <cellStyle name="Komma 8 3 2 4" xfId="6754"/>
    <cellStyle name="Komma 8 3 2 4 2" xfId="17562"/>
    <cellStyle name="Komma 8 3 2 4 3" xfId="28936"/>
    <cellStyle name="Komma 8 3 2 5" xfId="12577"/>
    <cellStyle name="Komma 8 3 2 6" xfId="23935"/>
    <cellStyle name="Komma 8 3 3" xfId="2597"/>
    <cellStyle name="Komma 8 3 3 2" xfId="7585"/>
    <cellStyle name="Komma 8 3 3 2 2" xfId="18392"/>
    <cellStyle name="Komma 8 3 3 2 3" xfId="29766"/>
    <cellStyle name="Komma 8 3 3 3" xfId="13407"/>
    <cellStyle name="Komma 8 3 3 4" xfId="24765"/>
    <cellStyle name="Komma 8 3 4" xfId="4261"/>
    <cellStyle name="Komma 8 3 4 2" xfId="9246"/>
    <cellStyle name="Komma 8 3 4 2 2" xfId="20053"/>
    <cellStyle name="Komma 8 3 4 2 3" xfId="31427"/>
    <cellStyle name="Komma 8 3 4 3" xfId="15068"/>
    <cellStyle name="Komma 8 3 4 4" xfId="26426"/>
    <cellStyle name="Komma 8 3 5" xfId="5923"/>
    <cellStyle name="Komma 8 3 5 2" xfId="16731"/>
    <cellStyle name="Komma 8 3 5 3" xfId="28105"/>
    <cellStyle name="Komma 8 3 6" xfId="10910"/>
    <cellStyle name="Komma 8 3 6 2" xfId="21717"/>
    <cellStyle name="Komma 8 3 6 3" xfId="33091"/>
    <cellStyle name="Komma 8 3 7" xfId="11745"/>
    <cellStyle name="Komma 8 3 8" xfId="23104"/>
    <cellStyle name="Komma 8 4" xfId="1207"/>
    <cellStyle name="Komma 8 4 2" xfId="2875"/>
    <cellStyle name="Komma 8 4 2 2" xfId="7863"/>
    <cellStyle name="Komma 8 4 2 2 2" xfId="18670"/>
    <cellStyle name="Komma 8 4 2 2 3" xfId="30044"/>
    <cellStyle name="Komma 8 4 2 3" xfId="13685"/>
    <cellStyle name="Komma 8 4 2 4" xfId="25043"/>
    <cellStyle name="Komma 8 4 3" xfId="4539"/>
    <cellStyle name="Komma 8 4 3 2" xfId="9524"/>
    <cellStyle name="Komma 8 4 3 2 2" xfId="20331"/>
    <cellStyle name="Komma 8 4 3 2 3" xfId="31705"/>
    <cellStyle name="Komma 8 4 3 3" xfId="15346"/>
    <cellStyle name="Komma 8 4 3 4" xfId="26704"/>
    <cellStyle name="Komma 8 4 4" xfId="6201"/>
    <cellStyle name="Komma 8 4 4 2" xfId="17009"/>
    <cellStyle name="Komma 8 4 4 3" xfId="28383"/>
    <cellStyle name="Komma 8 4 5" xfId="12024"/>
    <cellStyle name="Komma 8 4 6" xfId="23382"/>
    <cellStyle name="Komma 8 5" xfId="2045"/>
    <cellStyle name="Komma 8 5 2" xfId="7033"/>
    <cellStyle name="Komma 8 5 2 2" xfId="17841"/>
    <cellStyle name="Komma 8 5 2 3" xfId="29215"/>
    <cellStyle name="Komma 8 5 3" xfId="12856"/>
    <cellStyle name="Komma 8 5 4" xfId="24214"/>
    <cellStyle name="Komma 8 6" xfId="3710"/>
    <cellStyle name="Komma 8 6 2" xfId="8695"/>
    <cellStyle name="Komma 8 6 2 2" xfId="19502"/>
    <cellStyle name="Komma 8 6 2 3" xfId="30876"/>
    <cellStyle name="Komma 8 6 3" xfId="14517"/>
    <cellStyle name="Komma 8 6 4" xfId="25875"/>
    <cellStyle name="Komma 8 7" xfId="5371"/>
    <cellStyle name="Komma 8 7 2" xfId="16180"/>
    <cellStyle name="Komma 8 7 3" xfId="27554"/>
    <cellStyle name="Komma 8 8" xfId="10356"/>
    <cellStyle name="Komma 8 8 2" xfId="21163"/>
    <cellStyle name="Komma 8 8 3" xfId="32537"/>
    <cellStyle name="Komma 8 9" xfId="11190"/>
    <cellStyle name="Komma 9" xfId="277"/>
    <cellStyle name="Komma 9 10" xfId="21999"/>
    <cellStyle name="Komma 9 11" xfId="22552"/>
    <cellStyle name="Komma 9 12" xfId="33372"/>
    <cellStyle name="Komma 9 13" xfId="33647"/>
    <cellStyle name="Komma 9 14" xfId="33918"/>
    <cellStyle name="Komma 9 2" xfId="651"/>
    <cellStyle name="Komma 9 2 2" xfId="1488"/>
    <cellStyle name="Komma 9 2 2 2" xfId="3156"/>
    <cellStyle name="Komma 9 2 2 2 2" xfId="8144"/>
    <cellStyle name="Komma 9 2 2 2 2 2" xfId="18951"/>
    <cellStyle name="Komma 9 2 2 2 2 3" xfId="30325"/>
    <cellStyle name="Komma 9 2 2 2 3" xfId="13966"/>
    <cellStyle name="Komma 9 2 2 2 4" xfId="25324"/>
    <cellStyle name="Komma 9 2 2 3" xfId="4820"/>
    <cellStyle name="Komma 9 2 2 3 2" xfId="9805"/>
    <cellStyle name="Komma 9 2 2 3 2 2" xfId="20612"/>
    <cellStyle name="Komma 9 2 2 3 2 3" xfId="31986"/>
    <cellStyle name="Komma 9 2 2 3 3" xfId="15627"/>
    <cellStyle name="Komma 9 2 2 3 4" xfId="26985"/>
    <cellStyle name="Komma 9 2 2 4" xfId="6482"/>
    <cellStyle name="Komma 9 2 2 4 2" xfId="17290"/>
    <cellStyle name="Komma 9 2 2 4 3" xfId="28664"/>
    <cellStyle name="Komma 9 2 2 5" xfId="12305"/>
    <cellStyle name="Komma 9 2 2 6" xfId="23663"/>
    <cellStyle name="Komma 9 2 3" xfId="2325"/>
    <cellStyle name="Komma 9 2 3 2" xfId="7313"/>
    <cellStyle name="Komma 9 2 3 2 2" xfId="18120"/>
    <cellStyle name="Komma 9 2 3 2 3" xfId="29494"/>
    <cellStyle name="Komma 9 2 3 3" xfId="13135"/>
    <cellStyle name="Komma 9 2 3 4" xfId="24493"/>
    <cellStyle name="Komma 9 2 4" xfId="3989"/>
    <cellStyle name="Komma 9 2 4 2" xfId="8974"/>
    <cellStyle name="Komma 9 2 4 2 2" xfId="19781"/>
    <cellStyle name="Komma 9 2 4 2 3" xfId="31155"/>
    <cellStyle name="Komma 9 2 4 3" xfId="14796"/>
    <cellStyle name="Komma 9 2 4 4" xfId="26154"/>
    <cellStyle name="Komma 9 2 5" xfId="5651"/>
    <cellStyle name="Komma 9 2 5 2" xfId="16459"/>
    <cellStyle name="Komma 9 2 5 3" xfId="27833"/>
    <cellStyle name="Komma 9 2 6" xfId="10638"/>
    <cellStyle name="Komma 9 2 6 2" xfId="21445"/>
    <cellStyle name="Komma 9 2 6 3" xfId="32819"/>
    <cellStyle name="Komma 9 2 7" xfId="11472"/>
    <cellStyle name="Komma 9 2 8" xfId="22278"/>
    <cellStyle name="Komma 9 2 9" xfId="22832"/>
    <cellStyle name="Komma 9 3" xfId="928"/>
    <cellStyle name="Komma 9 3 2" xfId="1762"/>
    <cellStyle name="Komma 9 3 2 2" xfId="3430"/>
    <cellStyle name="Komma 9 3 2 2 2" xfId="8418"/>
    <cellStyle name="Komma 9 3 2 2 2 2" xfId="19225"/>
    <cellStyle name="Komma 9 3 2 2 2 3" xfId="30599"/>
    <cellStyle name="Komma 9 3 2 2 3" xfId="14240"/>
    <cellStyle name="Komma 9 3 2 2 4" xfId="25598"/>
    <cellStyle name="Komma 9 3 2 3" xfId="5094"/>
    <cellStyle name="Komma 9 3 2 3 2" xfId="10079"/>
    <cellStyle name="Komma 9 3 2 3 2 2" xfId="20886"/>
    <cellStyle name="Komma 9 3 2 3 2 3" xfId="32260"/>
    <cellStyle name="Komma 9 3 2 3 3" xfId="15901"/>
    <cellStyle name="Komma 9 3 2 3 4" xfId="27259"/>
    <cellStyle name="Komma 9 3 2 4" xfId="6756"/>
    <cellStyle name="Komma 9 3 2 4 2" xfId="17564"/>
    <cellStyle name="Komma 9 3 2 4 3" xfId="28938"/>
    <cellStyle name="Komma 9 3 2 5" xfId="12579"/>
    <cellStyle name="Komma 9 3 2 6" xfId="23937"/>
    <cellStyle name="Komma 9 3 3" xfId="2599"/>
    <cellStyle name="Komma 9 3 3 2" xfId="7587"/>
    <cellStyle name="Komma 9 3 3 2 2" xfId="18394"/>
    <cellStyle name="Komma 9 3 3 2 3" xfId="29768"/>
    <cellStyle name="Komma 9 3 3 3" xfId="13409"/>
    <cellStyle name="Komma 9 3 3 4" xfId="24767"/>
    <cellStyle name="Komma 9 3 4" xfId="4263"/>
    <cellStyle name="Komma 9 3 4 2" xfId="9248"/>
    <cellStyle name="Komma 9 3 4 2 2" xfId="20055"/>
    <cellStyle name="Komma 9 3 4 2 3" xfId="31429"/>
    <cellStyle name="Komma 9 3 4 3" xfId="15070"/>
    <cellStyle name="Komma 9 3 4 4" xfId="26428"/>
    <cellStyle name="Komma 9 3 5" xfId="5925"/>
    <cellStyle name="Komma 9 3 5 2" xfId="16733"/>
    <cellStyle name="Komma 9 3 5 3" xfId="28107"/>
    <cellStyle name="Komma 9 3 6" xfId="10912"/>
    <cellStyle name="Komma 9 3 6 2" xfId="21719"/>
    <cellStyle name="Komma 9 3 6 3" xfId="33093"/>
    <cellStyle name="Komma 9 3 7" xfId="11747"/>
    <cellStyle name="Komma 9 3 8" xfId="23106"/>
    <cellStyle name="Komma 9 4" xfId="1209"/>
    <cellStyle name="Komma 9 4 2" xfId="2877"/>
    <cellStyle name="Komma 9 4 2 2" xfId="7865"/>
    <cellStyle name="Komma 9 4 2 2 2" xfId="18672"/>
    <cellStyle name="Komma 9 4 2 2 3" xfId="30046"/>
    <cellStyle name="Komma 9 4 2 3" xfId="13687"/>
    <cellStyle name="Komma 9 4 2 4" xfId="25045"/>
    <cellStyle name="Komma 9 4 3" xfId="4541"/>
    <cellStyle name="Komma 9 4 3 2" xfId="9526"/>
    <cellStyle name="Komma 9 4 3 2 2" xfId="20333"/>
    <cellStyle name="Komma 9 4 3 2 3" xfId="31707"/>
    <cellStyle name="Komma 9 4 3 3" xfId="15348"/>
    <cellStyle name="Komma 9 4 3 4" xfId="26706"/>
    <cellStyle name="Komma 9 4 4" xfId="6203"/>
    <cellStyle name="Komma 9 4 4 2" xfId="17011"/>
    <cellStyle name="Komma 9 4 4 3" xfId="28385"/>
    <cellStyle name="Komma 9 4 5" xfId="12026"/>
    <cellStyle name="Komma 9 4 6" xfId="23384"/>
    <cellStyle name="Komma 9 5" xfId="2047"/>
    <cellStyle name="Komma 9 5 2" xfId="7035"/>
    <cellStyle name="Komma 9 5 2 2" xfId="17843"/>
    <cellStyle name="Komma 9 5 2 3" xfId="29217"/>
    <cellStyle name="Komma 9 5 3" xfId="12858"/>
    <cellStyle name="Komma 9 5 4" xfId="24216"/>
    <cellStyle name="Komma 9 6" xfId="3712"/>
    <cellStyle name="Komma 9 6 2" xfId="8697"/>
    <cellStyle name="Komma 9 6 2 2" xfId="19504"/>
    <cellStyle name="Komma 9 6 2 3" xfId="30878"/>
    <cellStyle name="Komma 9 6 3" xfId="14519"/>
    <cellStyle name="Komma 9 6 4" xfId="25877"/>
    <cellStyle name="Komma 9 7" xfId="5373"/>
    <cellStyle name="Komma 9 7 2" xfId="16182"/>
    <cellStyle name="Komma 9 7 3" xfId="27556"/>
    <cellStyle name="Komma 9 8" xfId="10358"/>
    <cellStyle name="Komma 9 8 2" xfId="21165"/>
    <cellStyle name="Komma 9 8 3" xfId="32539"/>
    <cellStyle name="Komma 9 9" xfId="11192"/>
    <cellStyle name="Kontrollér celle" xfId="14" builtinId="23" customBuiltin="1"/>
    <cellStyle name="Link 2" xfId="33987"/>
    <cellStyle name="Link 2 2" xfId="34033"/>
    <cellStyle name="Linked Cell" xfId="381"/>
    <cellStyle name="Linked Cell 2" xfId="34047"/>
    <cellStyle name="Linked Cell 3" xfId="34146"/>
    <cellStyle name="Linked Cell 4" xfId="34004"/>
    <cellStyle name="Neutral" xfId="9" builtinId="28" customBuiltin="1"/>
    <cellStyle name="Neutral 2" xfId="382"/>
    <cellStyle name="Normal" xfId="0" builtinId="0"/>
    <cellStyle name="Normal 10" xfId="221"/>
    <cellStyle name="Normal 10 10" xfId="21943"/>
    <cellStyle name="Normal 10 11" xfId="22496"/>
    <cellStyle name="Normal 10 12" xfId="33316"/>
    <cellStyle name="Normal 10 13" xfId="33591"/>
    <cellStyle name="Normal 10 14" xfId="33862"/>
    <cellStyle name="Normal 10 2" xfId="595"/>
    <cellStyle name="Normal 10 2 2" xfId="1432"/>
    <cellStyle name="Normal 10 2 2 2" xfId="3100"/>
    <cellStyle name="Normal 10 2 2 2 2" xfId="8088"/>
    <cellStyle name="Normal 10 2 2 2 2 2" xfId="18895"/>
    <cellStyle name="Normal 10 2 2 2 2 3" xfId="30269"/>
    <cellStyle name="Normal 10 2 2 2 3" xfId="13910"/>
    <cellStyle name="Normal 10 2 2 2 4" xfId="25268"/>
    <cellStyle name="Normal 10 2 2 3" xfId="4764"/>
    <cellStyle name="Normal 10 2 2 3 2" xfId="9749"/>
    <cellStyle name="Normal 10 2 2 3 2 2" xfId="20556"/>
    <cellStyle name="Normal 10 2 2 3 2 3" xfId="31930"/>
    <cellStyle name="Normal 10 2 2 3 3" xfId="15571"/>
    <cellStyle name="Normal 10 2 2 3 4" xfId="26929"/>
    <cellStyle name="Normal 10 2 2 4" xfId="6426"/>
    <cellStyle name="Normal 10 2 2 4 2" xfId="17234"/>
    <cellStyle name="Normal 10 2 2 4 3" xfId="28608"/>
    <cellStyle name="Normal 10 2 2 5" xfId="12249"/>
    <cellStyle name="Normal 10 2 2 6" xfId="23607"/>
    <cellStyle name="Normal 10 2 3" xfId="2269"/>
    <cellStyle name="Normal 10 2 3 2" xfId="7257"/>
    <cellStyle name="Normal 10 2 3 2 2" xfId="18064"/>
    <cellStyle name="Normal 10 2 3 2 3" xfId="29438"/>
    <cellStyle name="Normal 10 2 3 3" xfId="13079"/>
    <cellStyle name="Normal 10 2 3 4" xfId="24437"/>
    <cellStyle name="Normal 10 2 4" xfId="3933"/>
    <cellStyle name="Normal 10 2 4 2" xfId="8918"/>
    <cellStyle name="Normal 10 2 4 2 2" xfId="19725"/>
    <cellStyle name="Normal 10 2 4 2 3" xfId="31099"/>
    <cellStyle name="Normal 10 2 4 3" xfId="14740"/>
    <cellStyle name="Normal 10 2 4 4" xfId="26098"/>
    <cellStyle name="Normal 10 2 5" xfId="5595"/>
    <cellStyle name="Normal 10 2 5 2" xfId="16403"/>
    <cellStyle name="Normal 10 2 5 3" xfId="27777"/>
    <cellStyle name="Normal 10 2 6" xfId="10582"/>
    <cellStyle name="Normal 10 2 6 2" xfId="21389"/>
    <cellStyle name="Normal 10 2 6 3" xfId="32763"/>
    <cellStyle name="Normal 10 2 7" xfId="11416"/>
    <cellStyle name="Normal 10 2 8" xfId="22222"/>
    <cellStyle name="Normal 10 2 9" xfId="22776"/>
    <cellStyle name="Normal 10 3" xfId="872"/>
    <cellStyle name="Normal 10 3 2" xfId="1706"/>
    <cellStyle name="Normal 10 3 2 2" xfId="3374"/>
    <cellStyle name="Normal 10 3 2 2 2" xfId="8362"/>
    <cellStyle name="Normal 10 3 2 2 2 2" xfId="19169"/>
    <cellStyle name="Normal 10 3 2 2 2 3" xfId="30543"/>
    <cellStyle name="Normal 10 3 2 2 3" xfId="14184"/>
    <cellStyle name="Normal 10 3 2 2 4" xfId="25542"/>
    <cellStyle name="Normal 10 3 2 3" xfId="5038"/>
    <cellStyle name="Normal 10 3 2 3 2" xfId="10023"/>
    <cellStyle name="Normal 10 3 2 3 2 2" xfId="20830"/>
    <cellStyle name="Normal 10 3 2 3 2 3" xfId="32204"/>
    <cellStyle name="Normal 10 3 2 3 3" xfId="15845"/>
    <cellStyle name="Normal 10 3 2 3 4" xfId="27203"/>
    <cellStyle name="Normal 10 3 2 4" xfId="6700"/>
    <cellStyle name="Normal 10 3 2 4 2" xfId="17508"/>
    <cellStyle name="Normal 10 3 2 4 3" xfId="28882"/>
    <cellStyle name="Normal 10 3 2 5" xfId="12523"/>
    <cellStyle name="Normal 10 3 2 6" xfId="23881"/>
    <cellStyle name="Normal 10 3 3" xfId="2543"/>
    <cellStyle name="Normal 10 3 3 2" xfId="7531"/>
    <cellStyle name="Normal 10 3 3 2 2" xfId="18338"/>
    <cellStyle name="Normal 10 3 3 2 3" xfId="29712"/>
    <cellStyle name="Normal 10 3 3 3" xfId="13353"/>
    <cellStyle name="Normal 10 3 3 4" xfId="24711"/>
    <cellStyle name="Normal 10 3 4" xfId="4207"/>
    <cellStyle name="Normal 10 3 4 2" xfId="9192"/>
    <cellStyle name="Normal 10 3 4 2 2" xfId="19999"/>
    <cellStyle name="Normal 10 3 4 2 3" xfId="31373"/>
    <cellStyle name="Normal 10 3 4 3" xfId="15014"/>
    <cellStyle name="Normal 10 3 4 4" xfId="26372"/>
    <cellStyle name="Normal 10 3 5" xfId="5869"/>
    <cellStyle name="Normal 10 3 5 2" xfId="16677"/>
    <cellStyle name="Normal 10 3 5 3" xfId="28051"/>
    <cellStyle name="Normal 10 3 6" xfId="10856"/>
    <cellStyle name="Normal 10 3 6 2" xfId="21663"/>
    <cellStyle name="Normal 10 3 6 3" xfId="33037"/>
    <cellStyle name="Normal 10 3 7" xfId="11691"/>
    <cellStyle name="Normal 10 3 8" xfId="23050"/>
    <cellStyle name="Normal 10 4" xfId="1153"/>
    <cellStyle name="Normal 10 4 2" xfId="2821"/>
    <cellStyle name="Normal 10 4 2 2" xfId="7809"/>
    <cellStyle name="Normal 10 4 2 2 2" xfId="18616"/>
    <cellStyle name="Normal 10 4 2 2 3" xfId="29990"/>
    <cellStyle name="Normal 10 4 2 3" xfId="13631"/>
    <cellStyle name="Normal 10 4 2 4" xfId="24989"/>
    <cellStyle name="Normal 10 4 3" xfId="4485"/>
    <cellStyle name="Normal 10 4 3 2" xfId="9470"/>
    <cellStyle name="Normal 10 4 3 2 2" xfId="20277"/>
    <cellStyle name="Normal 10 4 3 2 3" xfId="31651"/>
    <cellStyle name="Normal 10 4 3 3" xfId="15292"/>
    <cellStyle name="Normal 10 4 3 4" xfId="26650"/>
    <cellStyle name="Normal 10 4 4" xfId="6147"/>
    <cellStyle name="Normal 10 4 4 2" xfId="16955"/>
    <cellStyle name="Normal 10 4 4 3" xfId="28329"/>
    <cellStyle name="Normal 10 4 5" xfId="11970"/>
    <cellStyle name="Normal 10 4 6" xfId="23328"/>
    <cellStyle name="Normal 10 5" xfId="1991"/>
    <cellStyle name="Normal 10 5 2" xfId="6979"/>
    <cellStyle name="Normal 10 5 2 2" xfId="17787"/>
    <cellStyle name="Normal 10 5 2 3" xfId="29161"/>
    <cellStyle name="Normal 10 5 3" xfId="12802"/>
    <cellStyle name="Normal 10 5 4" xfId="24160"/>
    <cellStyle name="Normal 10 6" xfId="3656"/>
    <cellStyle name="Normal 10 6 2" xfId="8641"/>
    <cellStyle name="Normal 10 6 2 2" xfId="19448"/>
    <cellStyle name="Normal 10 6 2 3" xfId="30822"/>
    <cellStyle name="Normal 10 6 3" xfId="14463"/>
    <cellStyle name="Normal 10 6 4" xfId="25821"/>
    <cellStyle name="Normal 10 7" xfId="5317"/>
    <cellStyle name="Normal 10 7 2" xfId="16126"/>
    <cellStyle name="Normal 10 7 3" xfId="27500"/>
    <cellStyle name="Normal 10 8" xfId="10302"/>
    <cellStyle name="Normal 10 8 2" xfId="21109"/>
    <cellStyle name="Normal 10 8 3" xfId="32483"/>
    <cellStyle name="Normal 10 9" xfId="11136"/>
    <cellStyle name="Normal 11" xfId="276"/>
    <cellStyle name="Normal 11 10" xfId="21998"/>
    <cellStyle name="Normal 11 11" xfId="22551"/>
    <cellStyle name="Normal 11 12" xfId="33371"/>
    <cellStyle name="Normal 11 13" xfId="33646"/>
    <cellStyle name="Normal 11 14" xfId="33917"/>
    <cellStyle name="Normal 11 2" xfId="650"/>
    <cellStyle name="Normal 11 2 2" xfId="1487"/>
    <cellStyle name="Normal 11 2 2 2" xfId="3155"/>
    <cellStyle name="Normal 11 2 2 2 2" xfId="8143"/>
    <cellStyle name="Normal 11 2 2 2 2 2" xfId="18950"/>
    <cellStyle name="Normal 11 2 2 2 2 3" xfId="30324"/>
    <cellStyle name="Normal 11 2 2 2 3" xfId="13965"/>
    <cellStyle name="Normal 11 2 2 2 4" xfId="25323"/>
    <cellStyle name="Normal 11 2 2 3" xfId="4819"/>
    <cellStyle name="Normal 11 2 2 3 2" xfId="9804"/>
    <cellStyle name="Normal 11 2 2 3 2 2" xfId="20611"/>
    <cellStyle name="Normal 11 2 2 3 2 3" xfId="31985"/>
    <cellStyle name="Normal 11 2 2 3 3" xfId="15626"/>
    <cellStyle name="Normal 11 2 2 3 4" xfId="26984"/>
    <cellStyle name="Normal 11 2 2 4" xfId="6481"/>
    <cellStyle name="Normal 11 2 2 4 2" xfId="17289"/>
    <cellStyle name="Normal 11 2 2 4 3" xfId="28663"/>
    <cellStyle name="Normal 11 2 2 5" xfId="12304"/>
    <cellStyle name="Normal 11 2 2 6" xfId="23662"/>
    <cellStyle name="Normal 11 2 3" xfId="2324"/>
    <cellStyle name="Normal 11 2 3 2" xfId="7312"/>
    <cellStyle name="Normal 11 2 3 2 2" xfId="18119"/>
    <cellStyle name="Normal 11 2 3 2 3" xfId="29493"/>
    <cellStyle name="Normal 11 2 3 3" xfId="13134"/>
    <cellStyle name="Normal 11 2 3 4" xfId="24492"/>
    <cellStyle name="Normal 11 2 4" xfId="3988"/>
    <cellStyle name="Normal 11 2 4 2" xfId="8973"/>
    <cellStyle name="Normal 11 2 4 2 2" xfId="19780"/>
    <cellStyle name="Normal 11 2 4 2 3" xfId="31154"/>
    <cellStyle name="Normal 11 2 4 3" xfId="14795"/>
    <cellStyle name="Normal 11 2 4 4" xfId="26153"/>
    <cellStyle name="Normal 11 2 5" xfId="5650"/>
    <cellStyle name="Normal 11 2 5 2" xfId="16458"/>
    <cellStyle name="Normal 11 2 5 3" xfId="27832"/>
    <cellStyle name="Normal 11 2 6" xfId="10637"/>
    <cellStyle name="Normal 11 2 6 2" xfId="21444"/>
    <cellStyle name="Normal 11 2 6 3" xfId="32818"/>
    <cellStyle name="Normal 11 2 7" xfId="11471"/>
    <cellStyle name="Normal 11 2 8" xfId="22277"/>
    <cellStyle name="Normal 11 2 9" xfId="22831"/>
    <cellStyle name="Normal 11 3" xfId="927"/>
    <cellStyle name="Normal 11 3 2" xfId="1761"/>
    <cellStyle name="Normal 11 3 2 2" xfId="3429"/>
    <cellStyle name="Normal 11 3 2 2 2" xfId="8417"/>
    <cellStyle name="Normal 11 3 2 2 2 2" xfId="19224"/>
    <cellStyle name="Normal 11 3 2 2 2 3" xfId="30598"/>
    <cellStyle name="Normal 11 3 2 2 3" xfId="14239"/>
    <cellStyle name="Normal 11 3 2 2 4" xfId="25597"/>
    <cellStyle name="Normal 11 3 2 3" xfId="5093"/>
    <cellStyle name="Normal 11 3 2 3 2" xfId="10078"/>
    <cellStyle name="Normal 11 3 2 3 2 2" xfId="20885"/>
    <cellStyle name="Normal 11 3 2 3 2 3" xfId="32259"/>
    <cellStyle name="Normal 11 3 2 3 3" xfId="15900"/>
    <cellStyle name="Normal 11 3 2 3 4" xfId="27258"/>
    <cellStyle name="Normal 11 3 2 4" xfId="6755"/>
    <cellStyle name="Normal 11 3 2 4 2" xfId="17563"/>
    <cellStyle name="Normal 11 3 2 4 3" xfId="28937"/>
    <cellStyle name="Normal 11 3 2 5" xfId="12578"/>
    <cellStyle name="Normal 11 3 2 6" xfId="23936"/>
    <cellStyle name="Normal 11 3 3" xfId="2598"/>
    <cellStyle name="Normal 11 3 3 2" xfId="7586"/>
    <cellStyle name="Normal 11 3 3 2 2" xfId="18393"/>
    <cellStyle name="Normal 11 3 3 2 3" xfId="29767"/>
    <cellStyle name="Normal 11 3 3 3" xfId="13408"/>
    <cellStyle name="Normal 11 3 3 4" xfId="24766"/>
    <cellStyle name="Normal 11 3 4" xfId="4262"/>
    <cellStyle name="Normal 11 3 4 2" xfId="9247"/>
    <cellStyle name="Normal 11 3 4 2 2" xfId="20054"/>
    <cellStyle name="Normal 11 3 4 2 3" xfId="31428"/>
    <cellStyle name="Normal 11 3 4 3" xfId="15069"/>
    <cellStyle name="Normal 11 3 4 4" xfId="26427"/>
    <cellStyle name="Normal 11 3 5" xfId="5924"/>
    <cellStyle name="Normal 11 3 5 2" xfId="16732"/>
    <cellStyle name="Normal 11 3 5 3" xfId="28106"/>
    <cellStyle name="Normal 11 3 6" xfId="10911"/>
    <cellStyle name="Normal 11 3 6 2" xfId="21718"/>
    <cellStyle name="Normal 11 3 6 3" xfId="33092"/>
    <cellStyle name="Normal 11 3 7" xfId="11746"/>
    <cellStyle name="Normal 11 3 8" xfId="23105"/>
    <cellStyle name="Normal 11 4" xfId="1208"/>
    <cellStyle name="Normal 11 4 2" xfId="2876"/>
    <cellStyle name="Normal 11 4 2 2" xfId="7864"/>
    <cellStyle name="Normal 11 4 2 2 2" xfId="18671"/>
    <cellStyle name="Normal 11 4 2 2 3" xfId="30045"/>
    <cellStyle name="Normal 11 4 2 3" xfId="13686"/>
    <cellStyle name="Normal 11 4 2 4" xfId="25044"/>
    <cellStyle name="Normal 11 4 3" xfId="4540"/>
    <cellStyle name="Normal 11 4 3 2" xfId="9525"/>
    <cellStyle name="Normal 11 4 3 2 2" xfId="20332"/>
    <cellStyle name="Normal 11 4 3 2 3" xfId="31706"/>
    <cellStyle name="Normal 11 4 3 3" xfId="15347"/>
    <cellStyle name="Normal 11 4 3 4" xfId="26705"/>
    <cellStyle name="Normal 11 4 4" xfId="6202"/>
    <cellStyle name="Normal 11 4 4 2" xfId="17010"/>
    <cellStyle name="Normal 11 4 4 3" xfId="28384"/>
    <cellStyle name="Normal 11 4 5" xfId="12025"/>
    <cellStyle name="Normal 11 4 6" xfId="23383"/>
    <cellStyle name="Normal 11 5" xfId="2046"/>
    <cellStyle name="Normal 11 5 2" xfId="7034"/>
    <cellStyle name="Normal 11 5 2 2" xfId="17842"/>
    <cellStyle name="Normal 11 5 2 3" xfId="29216"/>
    <cellStyle name="Normal 11 5 3" xfId="12857"/>
    <cellStyle name="Normal 11 5 4" xfId="24215"/>
    <cellStyle name="Normal 11 6" xfId="3711"/>
    <cellStyle name="Normal 11 6 2" xfId="8696"/>
    <cellStyle name="Normal 11 6 2 2" xfId="19503"/>
    <cellStyle name="Normal 11 6 2 3" xfId="30877"/>
    <cellStyle name="Normal 11 6 3" xfId="14518"/>
    <cellStyle name="Normal 11 6 4" xfId="25876"/>
    <cellStyle name="Normal 11 7" xfId="5372"/>
    <cellStyle name="Normal 11 7 2" xfId="16181"/>
    <cellStyle name="Normal 11 7 3" xfId="27555"/>
    <cellStyle name="Normal 11 8" xfId="10357"/>
    <cellStyle name="Normal 11 8 2" xfId="21164"/>
    <cellStyle name="Normal 11 8 3" xfId="32538"/>
    <cellStyle name="Normal 11 9" xfId="11191"/>
    <cellStyle name="Normal 12" xfId="109"/>
    <cellStyle name="Normal 12 2" xfId="422"/>
    <cellStyle name="Normal 13" xfId="706"/>
    <cellStyle name="Normal 13 2" xfId="990"/>
    <cellStyle name="Normal 13 3" xfId="989"/>
    <cellStyle name="Normal 13 3 2" xfId="1823"/>
    <cellStyle name="Normal 13 3 3" xfId="1822"/>
    <cellStyle name="Normal 13 3 4" xfId="10972"/>
    <cellStyle name="Normal 13 3 4 2" xfId="21779"/>
    <cellStyle name="Normal 13 4" xfId="2107"/>
    <cellStyle name="Normal 13 4 2" xfId="7095"/>
    <cellStyle name="Normal 13 5" xfId="5433"/>
    <cellStyle name="Normal 13 5 2" xfId="11527"/>
    <cellStyle name="Normal 13 6" xfId="708"/>
    <cellStyle name="Normal 14" xfId="432"/>
    <cellStyle name="Normal 14 2" xfId="1269"/>
    <cellStyle name="Normal 14 2 2" xfId="2937"/>
    <cellStyle name="Normal 14 2 2 2" xfId="7925"/>
    <cellStyle name="Normal 14 2 2 2 2" xfId="18732"/>
    <cellStyle name="Normal 14 2 2 2 3" xfId="30106"/>
    <cellStyle name="Normal 14 2 2 3" xfId="13747"/>
    <cellStyle name="Normal 14 2 2 4" xfId="25105"/>
    <cellStyle name="Normal 14 2 3" xfId="4601"/>
    <cellStyle name="Normal 14 2 3 2" xfId="9586"/>
    <cellStyle name="Normal 14 2 3 2 2" xfId="20393"/>
    <cellStyle name="Normal 14 2 3 2 3" xfId="31767"/>
    <cellStyle name="Normal 14 2 3 3" xfId="15408"/>
    <cellStyle name="Normal 14 2 3 4" xfId="26766"/>
    <cellStyle name="Normal 14 2 4" xfId="6263"/>
    <cellStyle name="Normal 14 2 4 2" xfId="17071"/>
    <cellStyle name="Normal 14 2 4 3" xfId="28445"/>
    <cellStyle name="Normal 14 2 5" xfId="12086"/>
    <cellStyle name="Normal 14 2 6" xfId="23444"/>
    <cellStyle name="Normal 14 3" xfId="2108"/>
    <cellStyle name="Normal 14 3 2" xfId="7096"/>
    <cellStyle name="Normal 14 3 2 2" xfId="17903"/>
    <cellStyle name="Normal 14 3 2 3" xfId="29277"/>
    <cellStyle name="Normal 14 3 3" xfId="12918"/>
    <cellStyle name="Normal 14 3 4" xfId="24276"/>
    <cellStyle name="Normal 14 4" xfId="3772"/>
    <cellStyle name="Normal 14 4 2" xfId="8757"/>
    <cellStyle name="Normal 14 4 2 2" xfId="19564"/>
    <cellStyle name="Normal 14 4 2 3" xfId="30938"/>
    <cellStyle name="Normal 14 4 3" xfId="14579"/>
    <cellStyle name="Normal 14 4 4" xfId="25937"/>
    <cellStyle name="Normal 14 5" xfId="5434"/>
    <cellStyle name="Normal 14 5 2" xfId="16242"/>
    <cellStyle name="Normal 14 5 3" xfId="27616"/>
    <cellStyle name="Normal 14 6" xfId="10439"/>
    <cellStyle name="Normal 14 6 2" xfId="21246"/>
    <cellStyle name="Normal 14 6 3" xfId="32620"/>
    <cellStyle name="Normal 14 7" xfId="11253"/>
    <cellStyle name="Normal 14 8" xfId="22059"/>
    <cellStyle name="Normal 14 9" xfId="22613"/>
    <cellStyle name="Normal 15" xfId="429"/>
    <cellStyle name="Normal 15 10" xfId="709"/>
    <cellStyle name="Normal 15 2" xfId="1543"/>
    <cellStyle name="Normal 15 2 2" xfId="3211"/>
    <cellStyle name="Normal 15 2 2 2" xfId="8199"/>
    <cellStyle name="Normal 15 2 2 2 2" xfId="19006"/>
    <cellStyle name="Normal 15 2 2 2 3" xfId="30380"/>
    <cellStyle name="Normal 15 2 2 3" xfId="14021"/>
    <cellStyle name="Normal 15 2 2 4" xfId="25379"/>
    <cellStyle name="Normal 15 2 3" xfId="4875"/>
    <cellStyle name="Normal 15 2 3 2" xfId="9860"/>
    <cellStyle name="Normal 15 2 3 2 2" xfId="20667"/>
    <cellStyle name="Normal 15 2 3 2 3" xfId="32041"/>
    <cellStyle name="Normal 15 2 3 3" xfId="15682"/>
    <cellStyle name="Normal 15 2 3 4" xfId="27040"/>
    <cellStyle name="Normal 15 2 4" xfId="6537"/>
    <cellStyle name="Normal 15 2 4 2" xfId="17345"/>
    <cellStyle name="Normal 15 2 4 3" xfId="28719"/>
    <cellStyle name="Normal 15 2 5" xfId="12360"/>
    <cellStyle name="Normal 15 2 6" xfId="23718"/>
    <cellStyle name="Normal 15 3" xfId="2380"/>
    <cellStyle name="Normal 15 3 2" xfId="7368"/>
    <cellStyle name="Normal 15 3 2 2" xfId="18175"/>
    <cellStyle name="Normal 15 3 2 3" xfId="29549"/>
    <cellStyle name="Normal 15 3 3" xfId="13190"/>
    <cellStyle name="Normal 15 3 4" xfId="24548"/>
    <cellStyle name="Normal 15 4" xfId="3491"/>
    <cellStyle name="Normal 15 5" xfId="4044"/>
    <cellStyle name="Normal 15 5 2" xfId="9029"/>
    <cellStyle name="Normal 15 5 2 2" xfId="19836"/>
    <cellStyle name="Normal 15 5 2 3" xfId="31210"/>
    <cellStyle name="Normal 15 5 3" xfId="14851"/>
    <cellStyle name="Normal 15 5 4" xfId="26209"/>
    <cellStyle name="Normal 15 6" xfId="5706"/>
    <cellStyle name="Normal 15 6 2" xfId="16514"/>
    <cellStyle name="Normal 15 6 3" xfId="27888"/>
    <cellStyle name="Normal 15 7" xfId="10693"/>
    <cellStyle name="Normal 15 7 2" xfId="21500"/>
    <cellStyle name="Normal 15 7 3" xfId="32874"/>
    <cellStyle name="Normal 15 8" xfId="11528"/>
    <cellStyle name="Normal 15 9" xfId="22887"/>
    <cellStyle name="Normal 16" xfId="1824"/>
    <cellStyle name="Normal 17" xfId="991"/>
    <cellStyle name="Normal 17 2" xfId="2659"/>
    <cellStyle name="Normal 17 2 2" xfId="7647"/>
    <cellStyle name="Normal 17 2 2 2" xfId="18454"/>
    <cellStyle name="Normal 17 2 2 3" xfId="29828"/>
    <cellStyle name="Normal 17 2 3" xfId="13469"/>
    <cellStyle name="Normal 17 2 4" xfId="24827"/>
    <cellStyle name="Normal 17 3" xfId="4323"/>
    <cellStyle name="Normal 17 3 2" xfId="9308"/>
    <cellStyle name="Normal 17 3 2 2" xfId="20115"/>
    <cellStyle name="Normal 17 3 2 3" xfId="31489"/>
    <cellStyle name="Normal 17 3 3" xfId="15130"/>
    <cellStyle name="Normal 17 3 4" xfId="26488"/>
    <cellStyle name="Normal 17 4" xfId="5985"/>
    <cellStyle name="Normal 17 4 2" xfId="16793"/>
    <cellStyle name="Normal 17 4 3" xfId="28167"/>
    <cellStyle name="Normal 17 5" xfId="11808"/>
    <cellStyle name="Normal 17 6" xfId="23166"/>
    <cellStyle name="Normal 18" xfId="1825"/>
    <cellStyle name="Normal 18 2" xfId="6816"/>
    <cellStyle name="Normal 18 2 2" xfId="17624"/>
    <cellStyle name="Normal 18 2 3" xfId="28998"/>
    <cellStyle name="Normal 18 3" xfId="12639"/>
    <cellStyle name="Normal 18 4" xfId="23997"/>
    <cellStyle name="Normal 19" xfId="3493"/>
    <cellStyle name="Normal 19 2" xfId="8478"/>
    <cellStyle name="Normal 19 2 2" xfId="19285"/>
    <cellStyle name="Normal 19 2 3" xfId="30659"/>
    <cellStyle name="Normal 19 3" xfId="14300"/>
    <cellStyle name="Normal 19 4" xfId="25658"/>
    <cellStyle name="Normal 2" xfId="43"/>
    <cellStyle name="Normal 2 2" xfId="44"/>
    <cellStyle name="Normal 2 2 2" xfId="86"/>
    <cellStyle name="Normal 2 2 2 2" xfId="404"/>
    <cellStyle name="Normal 2 2 3" xfId="391"/>
    <cellStyle name="Normal 2 2 4" xfId="33991"/>
    <cellStyle name="Normal 2 3" xfId="49"/>
    <cellStyle name="Normal 2 3 2" xfId="85"/>
    <cellStyle name="Normal 2 3 2 2" xfId="403"/>
    <cellStyle name="Normal 2 3 3" xfId="181"/>
    <cellStyle name="Normal 2 3 3 2" xfId="27320"/>
    <cellStyle name="Normal 2 3 4" xfId="424"/>
    <cellStyle name="Normal 2 3 4 2" xfId="27325"/>
    <cellStyle name="Normal 2 3 5" xfId="1880"/>
    <cellStyle name="Normal 2 3 5 2" xfId="27328"/>
    <cellStyle name="Normal 2 3 6" xfId="27319"/>
    <cellStyle name="Normal 2 4" xfId="106"/>
    <cellStyle name="Normal 2 4 2" xfId="389"/>
    <cellStyle name="Normal 2 4 3" xfId="410"/>
    <cellStyle name="Normal 2 4 4" xfId="425"/>
    <cellStyle name="Normal 2 4 5" xfId="1881"/>
    <cellStyle name="Normal 2 5" xfId="390"/>
    <cellStyle name="Normal 2 6" xfId="33983"/>
    <cellStyle name="Normal 2 6 2" xfId="34034"/>
    <cellStyle name="Normal 2 6 3" xfId="33997"/>
    <cellStyle name="Normal 2 7" xfId="34147"/>
    <cellStyle name="Normal 20" xfId="5154"/>
    <cellStyle name="Normal 20 2" xfId="15963"/>
    <cellStyle name="Normal 20 2 2" xfId="27337"/>
    <cellStyle name="Normal 20 3" xfId="11252"/>
    <cellStyle name="Normal 21" xfId="10139"/>
    <cellStyle name="Normal 21 2" xfId="20946"/>
    <cellStyle name="Normal 21 3" xfId="32320"/>
    <cellStyle name="Normal 22" xfId="15961"/>
    <cellStyle name="Normal 22 2" xfId="27332"/>
    <cellStyle name="Normal 23" xfId="10973"/>
    <cellStyle name="Normal 24" xfId="21780"/>
    <cellStyle name="Normal 25" xfId="22333"/>
    <cellStyle name="Normal 26" xfId="707"/>
    <cellStyle name="Normal 26 2" xfId="27326"/>
    <cellStyle name="Normal 26 3" xfId="33153"/>
    <cellStyle name="Normal 26 4" xfId="34079"/>
    <cellStyle name="Normal 27" xfId="33972"/>
    <cellStyle name="Normal 27 2" xfId="34090"/>
    <cellStyle name="Normal 28" xfId="33974"/>
    <cellStyle name="Normal 29" xfId="33978"/>
    <cellStyle name="Normal 3" xfId="1"/>
    <cellStyle name="Normal 3 10" xfId="10140"/>
    <cellStyle name="Normal 3 10 2" xfId="20947"/>
    <cellStyle name="Normal 3 10 3" xfId="32321"/>
    <cellStyle name="Normal 3 11" xfId="10974"/>
    <cellStyle name="Normal 3 12" xfId="21781"/>
    <cellStyle name="Normal 3 13" xfId="22334"/>
    <cellStyle name="Normal 3 14" xfId="33154"/>
    <cellStyle name="Normal 3 14 2" xfId="34035"/>
    <cellStyle name="Normal 3 15" xfId="33444"/>
    <cellStyle name="Normal 3 16" xfId="33715"/>
    <cellStyle name="Normal 3 17" xfId="33998"/>
    <cellStyle name="Normal 3 2" xfId="46"/>
    <cellStyle name="Normal 3 2 2" xfId="88"/>
    <cellStyle name="Normal 3 2 2 2" xfId="405"/>
    <cellStyle name="Normal 3 2 3" xfId="393"/>
    <cellStyle name="Normal 3 2 4" xfId="33992"/>
    <cellStyle name="Normal 3 3" xfId="45"/>
    <cellStyle name="Normal 3 3 2" xfId="89"/>
    <cellStyle name="Normal 3 3 2 2" xfId="406"/>
    <cellStyle name="Normal 3 3 3" xfId="392"/>
    <cellStyle name="Normal 3 4" xfId="87"/>
    <cellStyle name="Normal 3 4 10" xfId="3535"/>
    <cellStyle name="Normal 3 4 10 2" xfId="8520"/>
    <cellStyle name="Normal 3 4 10 2 2" xfId="19327"/>
    <cellStyle name="Normal 3 4 10 2 3" xfId="30701"/>
    <cellStyle name="Normal 3 4 10 3" xfId="14342"/>
    <cellStyle name="Normal 3 4 10 4" xfId="25700"/>
    <cellStyle name="Normal 3 4 11" xfId="5196"/>
    <cellStyle name="Normal 3 4 11 2" xfId="16005"/>
    <cellStyle name="Normal 3 4 11 3" xfId="27379"/>
    <cellStyle name="Normal 3 4 12" xfId="10180"/>
    <cellStyle name="Normal 3 4 12 2" xfId="20987"/>
    <cellStyle name="Normal 3 4 12 3" xfId="32361"/>
    <cellStyle name="Normal 3 4 13" xfId="11014"/>
    <cellStyle name="Normal 3 4 14" xfId="21821"/>
    <cellStyle name="Normal 3 4 15" xfId="22374"/>
    <cellStyle name="Normal 3 4 16" xfId="33194"/>
    <cellStyle name="Normal 3 4 17" xfId="33463"/>
    <cellStyle name="Normal 3 4 18" xfId="33734"/>
    <cellStyle name="Normal 3 4 2" xfId="152"/>
    <cellStyle name="Normal 3 4 2 10" xfId="21875"/>
    <cellStyle name="Normal 3 4 2 11" xfId="22428"/>
    <cellStyle name="Normal 3 4 2 12" xfId="33248"/>
    <cellStyle name="Normal 3 4 2 13" xfId="33523"/>
    <cellStyle name="Normal 3 4 2 14" xfId="33794"/>
    <cellStyle name="Normal 3 4 2 2" xfId="527"/>
    <cellStyle name="Normal 3 4 2 2 2" xfId="1364"/>
    <cellStyle name="Normal 3 4 2 2 2 2" xfId="3032"/>
    <cellStyle name="Normal 3 4 2 2 2 2 2" xfId="8020"/>
    <cellStyle name="Normal 3 4 2 2 2 2 2 2" xfId="18827"/>
    <cellStyle name="Normal 3 4 2 2 2 2 2 3" xfId="30201"/>
    <cellStyle name="Normal 3 4 2 2 2 2 3" xfId="13842"/>
    <cellStyle name="Normal 3 4 2 2 2 2 4" xfId="25200"/>
    <cellStyle name="Normal 3 4 2 2 2 3" xfId="4696"/>
    <cellStyle name="Normal 3 4 2 2 2 3 2" xfId="9681"/>
    <cellStyle name="Normal 3 4 2 2 2 3 2 2" xfId="20488"/>
    <cellStyle name="Normal 3 4 2 2 2 3 2 3" xfId="31862"/>
    <cellStyle name="Normal 3 4 2 2 2 3 3" xfId="15503"/>
    <cellStyle name="Normal 3 4 2 2 2 3 4" xfId="26861"/>
    <cellStyle name="Normal 3 4 2 2 2 4" xfId="6358"/>
    <cellStyle name="Normal 3 4 2 2 2 4 2" xfId="17166"/>
    <cellStyle name="Normal 3 4 2 2 2 4 3" xfId="28540"/>
    <cellStyle name="Normal 3 4 2 2 2 5" xfId="12181"/>
    <cellStyle name="Normal 3 4 2 2 2 6" xfId="23539"/>
    <cellStyle name="Normal 3 4 2 2 3" xfId="2201"/>
    <cellStyle name="Normal 3 4 2 2 3 2" xfId="7189"/>
    <cellStyle name="Normal 3 4 2 2 3 2 2" xfId="17996"/>
    <cellStyle name="Normal 3 4 2 2 3 2 3" xfId="29370"/>
    <cellStyle name="Normal 3 4 2 2 3 3" xfId="13011"/>
    <cellStyle name="Normal 3 4 2 2 3 4" xfId="24369"/>
    <cellStyle name="Normal 3 4 2 2 4" xfId="3865"/>
    <cellStyle name="Normal 3 4 2 2 4 2" xfId="8850"/>
    <cellStyle name="Normal 3 4 2 2 4 2 2" xfId="19657"/>
    <cellStyle name="Normal 3 4 2 2 4 2 3" xfId="31031"/>
    <cellStyle name="Normal 3 4 2 2 4 3" xfId="14672"/>
    <cellStyle name="Normal 3 4 2 2 4 4" xfId="26030"/>
    <cellStyle name="Normal 3 4 2 2 5" xfId="5527"/>
    <cellStyle name="Normal 3 4 2 2 5 2" xfId="16335"/>
    <cellStyle name="Normal 3 4 2 2 5 3" xfId="27709"/>
    <cellStyle name="Normal 3 4 2 2 6" xfId="10514"/>
    <cellStyle name="Normal 3 4 2 2 6 2" xfId="21321"/>
    <cellStyle name="Normal 3 4 2 2 6 3" xfId="32695"/>
    <cellStyle name="Normal 3 4 2 2 7" xfId="11348"/>
    <cellStyle name="Normal 3 4 2 2 8" xfId="22154"/>
    <cellStyle name="Normal 3 4 2 2 9" xfId="22708"/>
    <cellStyle name="Normal 3 4 2 3" xfId="804"/>
    <cellStyle name="Normal 3 4 2 3 2" xfId="1638"/>
    <cellStyle name="Normal 3 4 2 3 2 2" xfId="3306"/>
    <cellStyle name="Normal 3 4 2 3 2 2 2" xfId="8294"/>
    <cellStyle name="Normal 3 4 2 3 2 2 2 2" xfId="19101"/>
    <cellStyle name="Normal 3 4 2 3 2 2 2 3" xfId="30475"/>
    <cellStyle name="Normal 3 4 2 3 2 2 3" xfId="14116"/>
    <cellStyle name="Normal 3 4 2 3 2 2 4" xfId="25474"/>
    <cellStyle name="Normal 3 4 2 3 2 3" xfId="4970"/>
    <cellStyle name="Normal 3 4 2 3 2 3 2" xfId="9955"/>
    <cellStyle name="Normal 3 4 2 3 2 3 2 2" xfId="20762"/>
    <cellStyle name="Normal 3 4 2 3 2 3 2 3" xfId="32136"/>
    <cellStyle name="Normal 3 4 2 3 2 3 3" xfId="15777"/>
    <cellStyle name="Normal 3 4 2 3 2 3 4" xfId="27135"/>
    <cellStyle name="Normal 3 4 2 3 2 4" xfId="6632"/>
    <cellStyle name="Normal 3 4 2 3 2 4 2" xfId="17440"/>
    <cellStyle name="Normal 3 4 2 3 2 4 3" xfId="28814"/>
    <cellStyle name="Normal 3 4 2 3 2 5" xfId="12455"/>
    <cellStyle name="Normal 3 4 2 3 2 6" xfId="23813"/>
    <cellStyle name="Normal 3 4 2 3 3" xfId="2475"/>
    <cellStyle name="Normal 3 4 2 3 3 2" xfId="7463"/>
    <cellStyle name="Normal 3 4 2 3 3 2 2" xfId="18270"/>
    <cellStyle name="Normal 3 4 2 3 3 2 3" xfId="29644"/>
    <cellStyle name="Normal 3 4 2 3 3 3" xfId="13285"/>
    <cellStyle name="Normal 3 4 2 3 3 4" xfId="24643"/>
    <cellStyle name="Normal 3 4 2 3 4" xfId="4139"/>
    <cellStyle name="Normal 3 4 2 3 4 2" xfId="9124"/>
    <cellStyle name="Normal 3 4 2 3 4 2 2" xfId="19931"/>
    <cellStyle name="Normal 3 4 2 3 4 2 3" xfId="31305"/>
    <cellStyle name="Normal 3 4 2 3 4 3" xfId="14946"/>
    <cellStyle name="Normal 3 4 2 3 4 4" xfId="26304"/>
    <cellStyle name="Normal 3 4 2 3 5" xfId="5801"/>
    <cellStyle name="Normal 3 4 2 3 5 2" xfId="16609"/>
    <cellStyle name="Normal 3 4 2 3 5 3" xfId="27983"/>
    <cellStyle name="Normal 3 4 2 3 6" xfId="10788"/>
    <cellStyle name="Normal 3 4 2 3 6 2" xfId="21595"/>
    <cellStyle name="Normal 3 4 2 3 6 3" xfId="32969"/>
    <cellStyle name="Normal 3 4 2 3 7" xfId="11623"/>
    <cellStyle name="Normal 3 4 2 3 8" xfId="22982"/>
    <cellStyle name="Normal 3 4 2 4" xfId="1085"/>
    <cellStyle name="Normal 3 4 2 4 2" xfId="2753"/>
    <cellStyle name="Normal 3 4 2 4 2 2" xfId="7741"/>
    <cellStyle name="Normal 3 4 2 4 2 2 2" xfId="18548"/>
    <cellStyle name="Normal 3 4 2 4 2 2 3" xfId="29922"/>
    <cellStyle name="Normal 3 4 2 4 2 3" xfId="13563"/>
    <cellStyle name="Normal 3 4 2 4 2 4" xfId="24921"/>
    <cellStyle name="Normal 3 4 2 4 3" xfId="4417"/>
    <cellStyle name="Normal 3 4 2 4 3 2" xfId="9402"/>
    <cellStyle name="Normal 3 4 2 4 3 2 2" xfId="20209"/>
    <cellStyle name="Normal 3 4 2 4 3 2 3" xfId="31583"/>
    <cellStyle name="Normal 3 4 2 4 3 3" xfId="15224"/>
    <cellStyle name="Normal 3 4 2 4 3 4" xfId="26582"/>
    <cellStyle name="Normal 3 4 2 4 4" xfId="6079"/>
    <cellStyle name="Normal 3 4 2 4 4 2" xfId="16887"/>
    <cellStyle name="Normal 3 4 2 4 4 3" xfId="28261"/>
    <cellStyle name="Normal 3 4 2 4 5" xfId="11902"/>
    <cellStyle name="Normal 3 4 2 4 6" xfId="23260"/>
    <cellStyle name="Normal 3 4 2 5" xfId="1923"/>
    <cellStyle name="Normal 3 4 2 5 2" xfId="6911"/>
    <cellStyle name="Normal 3 4 2 5 2 2" xfId="17719"/>
    <cellStyle name="Normal 3 4 2 5 2 3" xfId="29093"/>
    <cellStyle name="Normal 3 4 2 5 3" xfId="12734"/>
    <cellStyle name="Normal 3 4 2 5 4" xfId="24092"/>
    <cellStyle name="Normal 3 4 2 6" xfId="3588"/>
    <cellStyle name="Normal 3 4 2 6 2" xfId="8573"/>
    <cellStyle name="Normal 3 4 2 6 2 2" xfId="19380"/>
    <cellStyle name="Normal 3 4 2 6 2 3" xfId="30754"/>
    <cellStyle name="Normal 3 4 2 6 3" xfId="14395"/>
    <cellStyle name="Normal 3 4 2 6 4" xfId="25753"/>
    <cellStyle name="Normal 3 4 2 7" xfId="5249"/>
    <cellStyle name="Normal 3 4 2 7 2" xfId="16058"/>
    <cellStyle name="Normal 3 4 2 7 3" xfId="27432"/>
    <cellStyle name="Normal 3 4 2 8" xfId="10234"/>
    <cellStyle name="Normal 3 4 2 8 2" xfId="21041"/>
    <cellStyle name="Normal 3 4 2 8 3" xfId="32415"/>
    <cellStyle name="Normal 3 4 2 9" xfId="11068"/>
    <cellStyle name="Normal 3 4 3" xfId="207"/>
    <cellStyle name="Normal 3 4 3 10" xfId="21929"/>
    <cellStyle name="Normal 3 4 3 11" xfId="22482"/>
    <cellStyle name="Normal 3 4 3 12" xfId="33302"/>
    <cellStyle name="Normal 3 4 3 13" xfId="33577"/>
    <cellStyle name="Normal 3 4 3 14" xfId="33848"/>
    <cellStyle name="Normal 3 4 3 2" xfId="581"/>
    <cellStyle name="Normal 3 4 3 2 2" xfId="1418"/>
    <cellStyle name="Normal 3 4 3 2 2 2" xfId="3086"/>
    <cellStyle name="Normal 3 4 3 2 2 2 2" xfId="8074"/>
    <cellStyle name="Normal 3 4 3 2 2 2 2 2" xfId="18881"/>
    <cellStyle name="Normal 3 4 3 2 2 2 2 3" xfId="30255"/>
    <cellStyle name="Normal 3 4 3 2 2 2 3" xfId="13896"/>
    <cellStyle name="Normal 3 4 3 2 2 2 4" xfId="25254"/>
    <cellStyle name="Normal 3 4 3 2 2 3" xfId="4750"/>
    <cellStyle name="Normal 3 4 3 2 2 3 2" xfId="9735"/>
    <cellStyle name="Normal 3 4 3 2 2 3 2 2" xfId="20542"/>
    <cellStyle name="Normal 3 4 3 2 2 3 2 3" xfId="31916"/>
    <cellStyle name="Normal 3 4 3 2 2 3 3" xfId="15557"/>
    <cellStyle name="Normal 3 4 3 2 2 3 4" xfId="26915"/>
    <cellStyle name="Normal 3 4 3 2 2 4" xfId="6412"/>
    <cellStyle name="Normal 3 4 3 2 2 4 2" xfId="17220"/>
    <cellStyle name="Normal 3 4 3 2 2 4 3" xfId="28594"/>
    <cellStyle name="Normal 3 4 3 2 2 5" xfId="12235"/>
    <cellStyle name="Normal 3 4 3 2 2 6" xfId="23593"/>
    <cellStyle name="Normal 3 4 3 2 3" xfId="2255"/>
    <cellStyle name="Normal 3 4 3 2 3 2" xfId="7243"/>
    <cellStyle name="Normal 3 4 3 2 3 2 2" xfId="18050"/>
    <cellStyle name="Normal 3 4 3 2 3 2 3" xfId="29424"/>
    <cellStyle name="Normal 3 4 3 2 3 3" xfId="13065"/>
    <cellStyle name="Normal 3 4 3 2 3 4" xfId="24423"/>
    <cellStyle name="Normal 3 4 3 2 4" xfId="3919"/>
    <cellStyle name="Normal 3 4 3 2 4 2" xfId="8904"/>
    <cellStyle name="Normal 3 4 3 2 4 2 2" xfId="19711"/>
    <cellStyle name="Normal 3 4 3 2 4 2 3" xfId="31085"/>
    <cellStyle name="Normal 3 4 3 2 4 3" xfId="14726"/>
    <cellStyle name="Normal 3 4 3 2 4 4" xfId="26084"/>
    <cellStyle name="Normal 3 4 3 2 5" xfId="5581"/>
    <cellStyle name="Normal 3 4 3 2 5 2" xfId="16389"/>
    <cellStyle name="Normal 3 4 3 2 5 3" xfId="27763"/>
    <cellStyle name="Normal 3 4 3 2 6" xfId="10568"/>
    <cellStyle name="Normal 3 4 3 2 6 2" xfId="21375"/>
    <cellStyle name="Normal 3 4 3 2 6 3" xfId="32749"/>
    <cellStyle name="Normal 3 4 3 2 7" xfId="11402"/>
    <cellStyle name="Normal 3 4 3 2 8" xfId="22208"/>
    <cellStyle name="Normal 3 4 3 2 9" xfId="22762"/>
    <cellStyle name="Normal 3 4 3 3" xfId="858"/>
    <cellStyle name="Normal 3 4 3 3 2" xfId="1692"/>
    <cellStyle name="Normal 3 4 3 3 2 2" xfId="3360"/>
    <cellStyle name="Normal 3 4 3 3 2 2 2" xfId="8348"/>
    <cellStyle name="Normal 3 4 3 3 2 2 2 2" xfId="19155"/>
    <cellStyle name="Normal 3 4 3 3 2 2 2 3" xfId="30529"/>
    <cellStyle name="Normal 3 4 3 3 2 2 3" xfId="14170"/>
    <cellStyle name="Normal 3 4 3 3 2 2 4" xfId="25528"/>
    <cellStyle name="Normal 3 4 3 3 2 3" xfId="5024"/>
    <cellStyle name="Normal 3 4 3 3 2 3 2" xfId="10009"/>
    <cellStyle name="Normal 3 4 3 3 2 3 2 2" xfId="20816"/>
    <cellStyle name="Normal 3 4 3 3 2 3 2 3" xfId="32190"/>
    <cellStyle name="Normal 3 4 3 3 2 3 3" xfId="15831"/>
    <cellStyle name="Normal 3 4 3 3 2 3 4" xfId="27189"/>
    <cellStyle name="Normal 3 4 3 3 2 4" xfId="6686"/>
    <cellStyle name="Normal 3 4 3 3 2 4 2" xfId="17494"/>
    <cellStyle name="Normal 3 4 3 3 2 4 3" xfId="28868"/>
    <cellStyle name="Normal 3 4 3 3 2 5" xfId="12509"/>
    <cellStyle name="Normal 3 4 3 3 2 6" xfId="23867"/>
    <cellStyle name="Normal 3 4 3 3 3" xfId="2529"/>
    <cellStyle name="Normal 3 4 3 3 3 2" xfId="7517"/>
    <cellStyle name="Normal 3 4 3 3 3 2 2" xfId="18324"/>
    <cellStyle name="Normal 3 4 3 3 3 2 3" xfId="29698"/>
    <cellStyle name="Normal 3 4 3 3 3 3" xfId="13339"/>
    <cellStyle name="Normal 3 4 3 3 3 4" xfId="24697"/>
    <cellStyle name="Normal 3 4 3 3 4" xfId="4193"/>
    <cellStyle name="Normal 3 4 3 3 4 2" xfId="9178"/>
    <cellStyle name="Normal 3 4 3 3 4 2 2" xfId="19985"/>
    <cellStyle name="Normal 3 4 3 3 4 2 3" xfId="31359"/>
    <cellStyle name="Normal 3 4 3 3 4 3" xfId="15000"/>
    <cellStyle name="Normal 3 4 3 3 4 4" xfId="26358"/>
    <cellStyle name="Normal 3 4 3 3 5" xfId="5855"/>
    <cellStyle name="Normal 3 4 3 3 5 2" xfId="16663"/>
    <cellStyle name="Normal 3 4 3 3 5 3" xfId="28037"/>
    <cellStyle name="Normal 3 4 3 3 6" xfId="10842"/>
    <cellStyle name="Normal 3 4 3 3 6 2" xfId="21649"/>
    <cellStyle name="Normal 3 4 3 3 6 3" xfId="33023"/>
    <cellStyle name="Normal 3 4 3 3 7" xfId="11677"/>
    <cellStyle name="Normal 3 4 3 3 8" xfId="23036"/>
    <cellStyle name="Normal 3 4 3 4" xfId="1139"/>
    <cellStyle name="Normal 3 4 3 4 2" xfId="2807"/>
    <cellStyle name="Normal 3 4 3 4 2 2" xfId="7795"/>
    <cellStyle name="Normal 3 4 3 4 2 2 2" xfId="18602"/>
    <cellStyle name="Normal 3 4 3 4 2 2 3" xfId="29976"/>
    <cellStyle name="Normal 3 4 3 4 2 3" xfId="13617"/>
    <cellStyle name="Normal 3 4 3 4 2 4" xfId="24975"/>
    <cellStyle name="Normal 3 4 3 4 3" xfId="4471"/>
    <cellStyle name="Normal 3 4 3 4 3 2" xfId="9456"/>
    <cellStyle name="Normal 3 4 3 4 3 2 2" xfId="20263"/>
    <cellStyle name="Normal 3 4 3 4 3 2 3" xfId="31637"/>
    <cellStyle name="Normal 3 4 3 4 3 3" xfId="15278"/>
    <cellStyle name="Normal 3 4 3 4 3 4" xfId="26636"/>
    <cellStyle name="Normal 3 4 3 4 4" xfId="6133"/>
    <cellStyle name="Normal 3 4 3 4 4 2" xfId="16941"/>
    <cellStyle name="Normal 3 4 3 4 4 3" xfId="28315"/>
    <cellStyle name="Normal 3 4 3 4 5" xfId="11956"/>
    <cellStyle name="Normal 3 4 3 4 6" xfId="23314"/>
    <cellStyle name="Normal 3 4 3 5" xfId="1977"/>
    <cellStyle name="Normal 3 4 3 5 2" xfId="6965"/>
    <cellStyle name="Normal 3 4 3 5 2 2" xfId="17773"/>
    <cellStyle name="Normal 3 4 3 5 2 3" xfId="29147"/>
    <cellStyle name="Normal 3 4 3 5 3" xfId="12788"/>
    <cellStyle name="Normal 3 4 3 5 4" xfId="24146"/>
    <cellStyle name="Normal 3 4 3 6" xfId="3642"/>
    <cellStyle name="Normal 3 4 3 6 2" xfId="8627"/>
    <cellStyle name="Normal 3 4 3 6 2 2" xfId="19434"/>
    <cellStyle name="Normal 3 4 3 6 2 3" xfId="30808"/>
    <cellStyle name="Normal 3 4 3 6 3" xfId="14449"/>
    <cellStyle name="Normal 3 4 3 6 4" xfId="25807"/>
    <cellStyle name="Normal 3 4 3 7" xfId="5303"/>
    <cellStyle name="Normal 3 4 3 7 2" xfId="16112"/>
    <cellStyle name="Normal 3 4 3 7 3" xfId="27486"/>
    <cellStyle name="Normal 3 4 3 8" xfId="10288"/>
    <cellStyle name="Normal 3 4 3 8 2" xfId="21095"/>
    <cellStyle name="Normal 3 4 3 8 3" xfId="32469"/>
    <cellStyle name="Normal 3 4 3 9" xfId="11122"/>
    <cellStyle name="Normal 3 4 4" xfId="262"/>
    <cellStyle name="Normal 3 4 4 10" xfId="21984"/>
    <cellStyle name="Normal 3 4 4 11" xfId="22537"/>
    <cellStyle name="Normal 3 4 4 12" xfId="33357"/>
    <cellStyle name="Normal 3 4 4 13" xfId="33632"/>
    <cellStyle name="Normal 3 4 4 14" xfId="33903"/>
    <cellStyle name="Normal 3 4 4 2" xfId="636"/>
    <cellStyle name="Normal 3 4 4 2 2" xfId="1473"/>
    <cellStyle name="Normal 3 4 4 2 2 2" xfId="3141"/>
    <cellStyle name="Normal 3 4 4 2 2 2 2" xfId="8129"/>
    <cellStyle name="Normal 3 4 4 2 2 2 2 2" xfId="18936"/>
    <cellStyle name="Normal 3 4 4 2 2 2 2 3" xfId="30310"/>
    <cellStyle name="Normal 3 4 4 2 2 2 3" xfId="13951"/>
    <cellStyle name="Normal 3 4 4 2 2 2 4" xfId="25309"/>
    <cellStyle name="Normal 3 4 4 2 2 3" xfId="4805"/>
    <cellStyle name="Normal 3 4 4 2 2 3 2" xfId="9790"/>
    <cellStyle name="Normal 3 4 4 2 2 3 2 2" xfId="20597"/>
    <cellStyle name="Normal 3 4 4 2 2 3 2 3" xfId="31971"/>
    <cellStyle name="Normal 3 4 4 2 2 3 3" xfId="15612"/>
    <cellStyle name="Normal 3 4 4 2 2 3 4" xfId="26970"/>
    <cellStyle name="Normal 3 4 4 2 2 4" xfId="6467"/>
    <cellStyle name="Normal 3 4 4 2 2 4 2" xfId="17275"/>
    <cellStyle name="Normal 3 4 4 2 2 4 3" xfId="28649"/>
    <cellStyle name="Normal 3 4 4 2 2 5" xfId="12290"/>
    <cellStyle name="Normal 3 4 4 2 2 6" xfId="23648"/>
    <cellStyle name="Normal 3 4 4 2 3" xfId="2310"/>
    <cellStyle name="Normal 3 4 4 2 3 2" xfId="7298"/>
    <cellStyle name="Normal 3 4 4 2 3 2 2" xfId="18105"/>
    <cellStyle name="Normal 3 4 4 2 3 2 3" xfId="29479"/>
    <cellStyle name="Normal 3 4 4 2 3 3" xfId="13120"/>
    <cellStyle name="Normal 3 4 4 2 3 4" xfId="24478"/>
    <cellStyle name="Normal 3 4 4 2 4" xfId="3974"/>
    <cellStyle name="Normal 3 4 4 2 4 2" xfId="8959"/>
    <cellStyle name="Normal 3 4 4 2 4 2 2" xfId="19766"/>
    <cellStyle name="Normal 3 4 4 2 4 2 3" xfId="31140"/>
    <cellStyle name="Normal 3 4 4 2 4 3" xfId="14781"/>
    <cellStyle name="Normal 3 4 4 2 4 4" xfId="26139"/>
    <cellStyle name="Normal 3 4 4 2 5" xfId="5636"/>
    <cellStyle name="Normal 3 4 4 2 5 2" xfId="16444"/>
    <cellStyle name="Normal 3 4 4 2 5 3" xfId="27818"/>
    <cellStyle name="Normal 3 4 4 2 6" xfId="10623"/>
    <cellStyle name="Normal 3 4 4 2 6 2" xfId="21430"/>
    <cellStyle name="Normal 3 4 4 2 6 3" xfId="32804"/>
    <cellStyle name="Normal 3 4 4 2 7" xfId="11457"/>
    <cellStyle name="Normal 3 4 4 2 8" xfId="22263"/>
    <cellStyle name="Normal 3 4 4 2 9" xfId="22817"/>
    <cellStyle name="Normal 3 4 4 3" xfId="913"/>
    <cellStyle name="Normal 3 4 4 3 2" xfId="1747"/>
    <cellStyle name="Normal 3 4 4 3 2 2" xfId="3415"/>
    <cellStyle name="Normal 3 4 4 3 2 2 2" xfId="8403"/>
    <cellStyle name="Normal 3 4 4 3 2 2 2 2" xfId="19210"/>
    <cellStyle name="Normal 3 4 4 3 2 2 2 3" xfId="30584"/>
    <cellStyle name="Normal 3 4 4 3 2 2 3" xfId="14225"/>
    <cellStyle name="Normal 3 4 4 3 2 2 4" xfId="25583"/>
    <cellStyle name="Normal 3 4 4 3 2 3" xfId="5079"/>
    <cellStyle name="Normal 3 4 4 3 2 3 2" xfId="10064"/>
    <cellStyle name="Normal 3 4 4 3 2 3 2 2" xfId="20871"/>
    <cellStyle name="Normal 3 4 4 3 2 3 2 3" xfId="32245"/>
    <cellStyle name="Normal 3 4 4 3 2 3 3" xfId="15886"/>
    <cellStyle name="Normal 3 4 4 3 2 3 4" xfId="27244"/>
    <cellStyle name="Normal 3 4 4 3 2 4" xfId="6741"/>
    <cellStyle name="Normal 3 4 4 3 2 4 2" xfId="17549"/>
    <cellStyle name="Normal 3 4 4 3 2 4 3" xfId="28923"/>
    <cellStyle name="Normal 3 4 4 3 2 5" xfId="12564"/>
    <cellStyle name="Normal 3 4 4 3 2 6" xfId="23922"/>
    <cellStyle name="Normal 3 4 4 3 3" xfId="2584"/>
    <cellStyle name="Normal 3 4 4 3 3 2" xfId="7572"/>
    <cellStyle name="Normal 3 4 4 3 3 2 2" xfId="18379"/>
    <cellStyle name="Normal 3 4 4 3 3 2 3" xfId="29753"/>
    <cellStyle name="Normal 3 4 4 3 3 3" xfId="13394"/>
    <cellStyle name="Normal 3 4 4 3 3 4" xfId="24752"/>
    <cellStyle name="Normal 3 4 4 3 4" xfId="4248"/>
    <cellStyle name="Normal 3 4 4 3 4 2" xfId="9233"/>
    <cellStyle name="Normal 3 4 4 3 4 2 2" xfId="20040"/>
    <cellStyle name="Normal 3 4 4 3 4 2 3" xfId="31414"/>
    <cellStyle name="Normal 3 4 4 3 4 3" xfId="15055"/>
    <cellStyle name="Normal 3 4 4 3 4 4" xfId="26413"/>
    <cellStyle name="Normal 3 4 4 3 5" xfId="5910"/>
    <cellStyle name="Normal 3 4 4 3 5 2" xfId="16718"/>
    <cellStyle name="Normal 3 4 4 3 5 3" xfId="28092"/>
    <cellStyle name="Normal 3 4 4 3 6" xfId="10897"/>
    <cellStyle name="Normal 3 4 4 3 6 2" xfId="21704"/>
    <cellStyle name="Normal 3 4 4 3 6 3" xfId="33078"/>
    <cellStyle name="Normal 3 4 4 3 7" xfId="11732"/>
    <cellStyle name="Normal 3 4 4 3 8" xfId="23091"/>
    <cellStyle name="Normal 3 4 4 4" xfId="1194"/>
    <cellStyle name="Normal 3 4 4 4 2" xfId="2862"/>
    <cellStyle name="Normal 3 4 4 4 2 2" xfId="7850"/>
    <cellStyle name="Normal 3 4 4 4 2 2 2" xfId="18657"/>
    <cellStyle name="Normal 3 4 4 4 2 2 3" xfId="30031"/>
    <cellStyle name="Normal 3 4 4 4 2 3" xfId="13672"/>
    <cellStyle name="Normal 3 4 4 4 2 4" xfId="25030"/>
    <cellStyle name="Normal 3 4 4 4 3" xfId="4526"/>
    <cellStyle name="Normal 3 4 4 4 3 2" xfId="9511"/>
    <cellStyle name="Normal 3 4 4 4 3 2 2" xfId="20318"/>
    <cellStyle name="Normal 3 4 4 4 3 2 3" xfId="31692"/>
    <cellStyle name="Normal 3 4 4 4 3 3" xfId="15333"/>
    <cellStyle name="Normal 3 4 4 4 3 4" xfId="26691"/>
    <cellStyle name="Normal 3 4 4 4 4" xfId="6188"/>
    <cellStyle name="Normal 3 4 4 4 4 2" xfId="16996"/>
    <cellStyle name="Normal 3 4 4 4 4 3" xfId="28370"/>
    <cellStyle name="Normal 3 4 4 4 5" xfId="12011"/>
    <cellStyle name="Normal 3 4 4 4 6" xfId="23369"/>
    <cellStyle name="Normal 3 4 4 5" xfId="2032"/>
    <cellStyle name="Normal 3 4 4 5 2" xfId="7020"/>
    <cellStyle name="Normal 3 4 4 5 2 2" xfId="17828"/>
    <cellStyle name="Normal 3 4 4 5 2 3" xfId="29202"/>
    <cellStyle name="Normal 3 4 4 5 3" xfId="12843"/>
    <cellStyle name="Normal 3 4 4 5 4" xfId="24201"/>
    <cellStyle name="Normal 3 4 4 6" xfId="3697"/>
    <cellStyle name="Normal 3 4 4 6 2" xfId="8682"/>
    <cellStyle name="Normal 3 4 4 6 2 2" xfId="19489"/>
    <cellStyle name="Normal 3 4 4 6 2 3" xfId="30863"/>
    <cellStyle name="Normal 3 4 4 6 3" xfId="14504"/>
    <cellStyle name="Normal 3 4 4 6 4" xfId="25862"/>
    <cellStyle name="Normal 3 4 4 7" xfId="5358"/>
    <cellStyle name="Normal 3 4 4 7 2" xfId="16167"/>
    <cellStyle name="Normal 3 4 4 7 3" xfId="27541"/>
    <cellStyle name="Normal 3 4 4 8" xfId="10343"/>
    <cellStyle name="Normal 3 4 4 8 2" xfId="21150"/>
    <cellStyle name="Normal 3 4 4 8 3" xfId="32524"/>
    <cellStyle name="Normal 3 4 4 9" xfId="11177"/>
    <cellStyle name="Normal 3 4 5" xfId="318"/>
    <cellStyle name="Normal 3 4 5 10" xfId="22040"/>
    <cellStyle name="Normal 3 4 5 11" xfId="22593"/>
    <cellStyle name="Normal 3 4 5 12" xfId="33413"/>
    <cellStyle name="Normal 3 4 5 13" xfId="33688"/>
    <cellStyle name="Normal 3 4 5 14" xfId="33959"/>
    <cellStyle name="Normal 3 4 5 2" xfId="692"/>
    <cellStyle name="Normal 3 4 5 2 2" xfId="1529"/>
    <cellStyle name="Normal 3 4 5 2 2 2" xfId="3197"/>
    <cellStyle name="Normal 3 4 5 2 2 2 2" xfId="8185"/>
    <cellStyle name="Normal 3 4 5 2 2 2 2 2" xfId="18992"/>
    <cellStyle name="Normal 3 4 5 2 2 2 2 3" xfId="30366"/>
    <cellStyle name="Normal 3 4 5 2 2 2 3" xfId="14007"/>
    <cellStyle name="Normal 3 4 5 2 2 2 4" xfId="25365"/>
    <cellStyle name="Normal 3 4 5 2 2 3" xfId="4861"/>
    <cellStyle name="Normal 3 4 5 2 2 3 2" xfId="9846"/>
    <cellStyle name="Normal 3 4 5 2 2 3 2 2" xfId="20653"/>
    <cellStyle name="Normal 3 4 5 2 2 3 2 3" xfId="32027"/>
    <cellStyle name="Normal 3 4 5 2 2 3 3" xfId="15668"/>
    <cellStyle name="Normal 3 4 5 2 2 3 4" xfId="27026"/>
    <cellStyle name="Normal 3 4 5 2 2 4" xfId="6523"/>
    <cellStyle name="Normal 3 4 5 2 2 4 2" xfId="17331"/>
    <cellStyle name="Normal 3 4 5 2 2 4 3" xfId="28705"/>
    <cellStyle name="Normal 3 4 5 2 2 5" xfId="12346"/>
    <cellStyle name="Normal 3 4 5 2 2 6" xfId="23704"/>
    <cellStyle name="Normal 3 4 5 2 3" xfId="2366"/>
    <cellStyle name="Normal 3 4 5 2 3 2" xfId="7354"/>
    <cellStyle name="Normal 3 4 5 2 3 2 2" xfId="18161"/>
    <cellStyle name="Normal 3 4 5 2 3 2 3" xfId="29535"/>
    <cellStyle name="Normal 3 4 5 2 3 3" xfId="13176"/>
    <cellStyle name="Normal 3 4 5 2 3 4" xfId="24534"/>
    <cellStyle name="Normal 3 4 5 2 4" xfId="4030"/>
    <cellStyle name="Normal 3 4 5 2 4 2" xfId="9015"/>
    <cellStyle name="Normal 3 4 5 2 4 2 2" xfId="19822"/>
    <cellStyle name="Normal 3 4 5 2 4 2 3" xfId="31196"/>
    <cellStyle name="Normal 3 4 5 2 4 3" xfId="14837"/>
    <cellStyle name="Normal 3 4 5 2 4 4" xfId="26195"/>
    <cellStyle name="Normal 3 4 5 2 5" xfId="5692"/>
    <cellStyle name="Normal 3 4 5 2 5 2" xfId="16500"/>
    <cellStyle name="Normal 3 4 5 2 5 3" xfId="27874"/>
    <cellStyle name="Normal 3 4 5 2 6" xfId="10679"/>
    <cellStyle name="Normal 3 4 5 2 6 2" xfId="21486"/>
    <cellStyle name="Normal 3 4 5 2 6 3" xfId="32860"/>
    <cellStyle name="Normal 3 4 5 2 7" xfId="11513"/>
    <cellStyle name="Normal 3 4 5 2 8" xfId="22319"/>
    <cellStyle name="Normal 3 4 5 2 9" xfId="22873"/>
    <cellStyle name="Normal 3 4 5 3" xfId="969"/>
    <cellStyle name="Normal 3 4 5 3 2" xfId="1803"/>
    <cellStyle name="Normal 3 4 5 3 2 2" xfId="3471"/>
    <cellStyle name="Normal 3 4 5 3 2 2 2" xfId="8459"/>
    <cellStyle name="Normal 3 4 5 3 2 2 2 2" xfId="19266"/>
    <cellStyle name="Normal 3 4 5 3 2 2 2 3" xfId="30640"/>
    <cellStyle name="Normal 3 4 5 3 2 2 3" xfId="14281"/>
    <cellStyle name="Normal 3 4 5 3 2 2 4" xfId="25639"/>
    <cellStyle name="Normal 3 4 5 3 2 3" xfId="5135"/>
    <cellStyle name="Normal 3 4 5 3 2 3 2" xfId="10120"/>
    <cellStyle name="Normal 3 4 5 3 2 3 2 2" xfId="20927"/>
    <cellStyle name="Normal 3 4 5 3 2 3 2 3" xfId="32301"/>
    <cellStyle name="Normal 3 4 5 3 2 3 3" xfId="15942"/>
    <cellStyle name="Normal 3 4 5 3 2 3 4" xfId="27300"/>
    <cellStyle name="Normal 3 4 5 3 2 4" xfId="6797"/>
    <cellStyle name="Normal 3 4 5 3 2 4 2" xfId="17605"/>
    <cellStyle name="Normal 3 4 5 3 2 4 3" xfId="28979"/>
    <cellStyle name="Normal 3 4 5 3 2 5" xfId="12620"/>
    <cellStyle name="Normal 3 4 5 3 2 6" xfId="23978"/>
    <cellStyle name="Normal 3 4 5 3 3" xfId="2640"/>
    <cellStyle name="Normal 3 4 5 3 3 2" xfId="7628"/>
    <cellStyle name="Normal 3 4 5 3 3 2 2" xfId="18435"/>
    <cellStyle name="Normal 3 4 5 3 3 2 3" xfId="29809"/>
    <cellStyle name="Normal 3 4 5 3 3 3" xfId="13450"/>
    <cellStyle name="Normal 3 4 5 3 3 4" xfId="24808"/>
    <cellStyle name="Normal 3 4 5 3 4" xfId="4304"/>
    <cellStyle name="Normal 3 4 5 3 4 2" xfId="9289"/>
    <cellStyle name="Normal 3 4 5 3 4 2 2" xfId="20096"/>
    <cellStyle name="Normal 3 4 5 3 4 2 3" xfId="31470"/>
    <cellStyle name="Normal 3 4 5 3 4 3" xfId="15111"/>
    <cellStyle name="Normal 3 4 5 3 4 4" xfId="26469"/>
    <cellStyle name="Normal 3 4 5 3 5" xfId="5966"/>
    <cellStyle name="Normal 3 4 5 3 5 2" xfId="16774"/>
    <cellStyle name="Normal 3 4 5 3 5 3" xfId="28148"/>
    <cellStyle name="Normal 3 4 5 3 6" xfId="10953"/>
    <cellStyle name="Normal 3 4 5 3 6 2" xfId="21760"/>
    <cellStyle name="Normal 3 4 5 3 6 3" xfId="33134"/>
    <cellStyle name="Normal 3 4 5 3 7" xfId="11788"/>
    <cellStyle name="Normal 3 4 5 3 8" xfId="23147"/>
    <cellStyle name="Normal 3 4 5 4" xfId="1250"/>
    <cellStyle name="Normal 3 4 5 4 2" xfId="2918"/>
    <cellStyle name="Normal 3 4 5 4 2 2" xfId="7906"/>
    <cellStyle name="Normal 3 4 5 4 2 2 2" xfId="18713"/>
    <cellStyle name="Normal 3 4 5 4 2 2 3" xfId="30087"/>
    <cellStyle name="Normal 3 4 5 4 2 3" xfId="13728"/>
    <cellStyle name="Normal 3 4 5 4 2 4" xfId="25086"/>
    <cellStyle name="Normal 3 4 5 4 3" xfId="4582"/>
    <cellStyle name="Normal 3 4 5 4 3 2" xfId="9567"/>
    <cellStyle name="Normal 3 4 5 4 3 2 2" xfId="20374"/>
    <cellStyle name="Normal 3 4 5 4 3 2 3" xfId="31748"/>
    <cellStyle name="Normal 3 4 5 4 3 3" xfId="15389"/>
    <cellStyle name="Normal 3 4 5 4 3 4" xfId="26747"/>
    <cellStyle name="Normal 3 4 5 4 4" xfId="6244"/>
    <cellStyle name="Normal 3 4 5 4 4 2" xfId="17052"/>
    <cellStyle name="Normal 3 4 5 4 4 3" xfId="28426"/>
    <cellStyle name="Normal 3 4 5 4 5" xfId="12067"/>
    <cellStyle name="Normal 3 4 5 4 6" xfId="23425"/>
    <cellStyle name="Normal 3 4 5 5" xfId="2088"/>
    <cellStyle name="Normal 3 4 5 5 2" xfId="7076"/>
    <cellStyle name="Normal 3 4 5 5 2 2" xfId="17884"/>
    <cellStyle name="Normal 3 4 5 5 2 3" xfId="29258"/>
    <cellStyle name="Normal 3 4 5 5 3" xfId="12899"/>
    <cellStyle name="Normal 3 4 5 5 4" xfId="24257"/>
    <cellStyle name="Normal 3 4 5 6" xfId="3753"/>
    <cellStyle name="Normal 3 4 5 6 2" xfId="8738"/>
    <cellStyle name="Normal 3 4 5 6 2 2" xfId="19545"/>
    <cellStyle name="Normal 3 4 5 6 2 3" xfId="30919"/>
    <cellStyle name="Normal 3 4 5 6 3" xfId="14560"/>
    <cellStyle name="Normal 3 4 5 6 4" xfId="25918"/>
    <cellStyle name="Normal 3 4 5 7" xfId="5414"/>
    <cellStyle name="Normal 3 4 5 7 2" xfId="16223"/>
    <cellStyle name="Normal 3 4 5 7 3" xfId="27597"/>
    <cellStyle name="Normal 3 4 5 8" xfId="10399"/>
    <cellStyle name="Normal 3 4 5 8 2" xfId="21206"/>
    <cellStyle name="Normal 3 4 5 8 3" xfId="32580"/>
    <cellStyle name="Normal 3 4 5 9" xfId="11233"/>
    <cellStyle name="Normal 3 4 6" xfId="473"/>
    <cellStyle name="Normal 3 4 6 2" xfId="1310"/>
    <cellStyle name="Normal 3 4 6 2 2" xfId="2978"/>
    <cellStyle name="Normal 3 4 6 2 2 2" xfId="7966"/>
    <cellStyle name="Normal 3 4 6 2 2 2 2" xfId="18773"/>
    <cellStyle name="Normal 3 4 6 2 2 2 3" xfId="30147"/>
    <cellStyle name="Normal 3 4 6 2 2 3" xfId="13788"/>
    <cellStyle name="Normal 3 4 6 2 2 4" xfId="25146"/>
    <cellStyle name="Normal 3 4 6 2 3" xfId="4642"/>
    <cellStyle name="Normal 3 4 6 2 3 2" xfId="9627"/>
    <cellStyle name="Normal 3 4 6 2 3 2 2" xfId="20434"/>
    <cellStyle name="Normal 3 4 6 2 3 2 3" xfId="31808"/>
    <cellStyle name="Normal 3 4 6 2 3 3" xfId="15449"/>
    <cellStyle name="Normal 3 4 6 2 3 4" xfId="26807"/>
    <cellStyle name="Normal 3 4 6 2 4" xfId="6304"/>
    <cellStyle name="Normal 3 4 6 2 4 2" xfId="17112"/>
    <cellStyle name="Normal 3 4 6 2 4 3" xfId="28486"/>
    <cellStyle name="Normal 3 4 6 2 5" xfId="12127"/>
    <cellStyle name="Normal 3 4 6 2 6" xfId="23485"/>
    <cellStyle name="Normal 3 4 6 3" xfId="2149"/>
    <cellStyle name="Normal 3 4 6 3 2" xfId="7137"/>
    <cellStyle name="Normal 3 4 6 3 2 2" xfId="17944"/>
    <cellStyle name="Normal 3 4 6 3 2 3" xfId="29318"/>
    <cellStyle name="Normal 3 4 6 3 3" xfId="12959"/>
    <cellStyle name="Normal 3 4 6 3 4" xfId="24317"/>
    <cellStyle name="Normal 3 4 6 4" xfId="3813"/>
    <cellStyle name="Normal 3 4 6 4 2" xfId="8798"/>
    <cellStyle name="Normal 3 4 6 4 2 2" xfId="19605"/>
    <cellStyle name="Normal 3 4 6 4 2 3" xfId="30979"/>
    <cellStyle name="Normal 3 4 6 4 3" xfId="14620"/>
    <cellStyle name="Normal 3 4 6 4 4" xfId="25978"/>
    <cellStyle name="Normal 3 4 6 5" xfId="5475"/>
    <cellStyle name="Normal 3 4 6 5 2" xfId="16283"/>
    <cellStyle name="Normal 3 4 6 5 3" xfId="27657"/>
    <cellStyle name="Normal 3 4 6 6" xfId="10422"/>
    <cellStyle name="Normal 3 4 6 6 2" xfId="21229"/>
    <cellStyle name="Normal 3 4 6 6 3" xfId="32603"/>
    <cellStyle name="Normal 3 4 6 7" xfId="11294"/>
    <cellStyle name="Normal 3 4 6 8" xfId="22100"/>
    <cellStyle name="Normal 3 4 6 9" xfId="22654"/>
    <cellStyle name="Normal 3 4 7" xfId="750"/>
    <cellStyle name="Normal 3 4 7 2" xfId="1584"/>
    <cellStyle name="Normal 3 4 7 2 2" xfId="3252"/>
    <cellStyle name="Normal 3 4 7 2 2 2" xfId="8240"/>
    <cellStyle name="Normal 3 4 7 2 2 2 2" xfId="19047"/>
    <cellStyle name="Normal 3 4 7 2 2 2 3" xfId="30421"/>
    <cellStyle name="Normal 3 4 7 2 2 3" xfId="14062"/>
    <cellStyle name="Normal 3 4 7 2 2 4" xfId="25420"/>
    <cellStyle name="Normal 3 4 7 2 3" xfId="4916"/>
    <cellStyle name="Normal 3 4 7 2 3 2" xfId="9901"/>
    <cellStyle name="Normal 3 4 7 2 3 2 2" xfId="20708"/>
    <cellStyle name="Normal 3 4 7 2 3 2 3" xfId="32082"/>
    <cellStyle name="Normal 3 4 7 2 3 3" xfId="15723"/>
    <cellStyle name="Normal 3 4 7 2 3 4" xfId="27081"/>
    <cellStyle name="Normal 3 4 7 2 4" xfId="6578"/>
    <cellStyle name="Normal 3 4 7 2 4 2" xfId="17386"/>
    <cellStyle name="Normal 3 4 7 2 4 3" xfId="28760"/>
    <cellStyle name="Normal 3 4 7 2 5" xfId="12401"/>
    <cellStyle name="Normal 3 4 7 2 6" xfId="23759"/>
    <cellStyle name="Normal 3 4 7 3" xfId="2421"/>
    <cellStyle name="Normal 3 4 7 3 2" xfId="7409"/>
    <cellStyle name="Normal 3 4 7 3 2 2" xfId="18216"/>
    <cellStyle name="Normal 3 4 7 3 2 3" xfId="29590"/>
    <cellStyle name="Normal 3 4 7 3 3" xfId="13231"/>
    <cellStyle name="Normal 3 4 7 3 4" xfId="24589"/>
    <cellStyle name="Normal 3 4 7 4" xfId="4085"/>
    <cellStyle name="Normal 3 4 7 4 2" xfId="9070"/>
    <cellStyle name="Normal 3 4 7 4 2 2" xfId="19877"/>
    <cellStyle name="Normal 3 4 7 4 2 3" xfId="31251"/>
    <cellStyle name="Normal 3 4 7 4 3" xfId="14892"/>
    <cellStyle name="Normal 3 4 7 4 4" xfId="26250"/>
    <cellStyle name="Normal 3 4 7 5" xfId="5747"/>
    <cellStyle name="Normal 3 4 7 5 2" xfId="16555"/>
    <cellStyle name="Normal 3 4 7 5 3" xfId="27929"/>
    <cellStyle name="Normal 3 4 7 6" xfId="10734"/>
    <cellStyle name="Normal 3 4 7 6 2" xfId="21541"/>
    <cellStyle name="Normal 3 4 7 6 3" xfId="32915"/>
    <cellStyle name="Normal 3 4 7 7" xfId="11569"/>
    <cellStyle name="Normal 3 4 7 8" xfId="22928"/>
    <cellStyle name="Normal 3 4 8" xfId="1031"/>
    <cellStyle name="Normal 3 4 8 2" xfId="2699"/>
    <cellStyle name="Normal 3 4 8 2 2" xfId="7687"/>
    <cellStyle name="Normal 3 4 8 2 2 2" xfId="18494"/>
    <cellStyle name="Normal 3 4 8 2 2 3" xfId="29868"/>
    <cellStyle name="Normal 3 4 8 2 3" xfId="13509"/>
    <cellStyle name="Normal 3 4 8 2 4" xfId="24867"/>
    <cellStyle name="Normal 3 4 8 3" xfId="4363"/>
    <cellStyle name="Normal 3 4 8 3 2" xfId="9348"/>
    <cellStyle name="Normal 3 4 8 3 2 2" xfId="20155"/>
    <cellStyle name="Normal 3 4 8 3 2 3" xfId="31529"/>
    <cellStyle name="Normal 3 4 8 3 3" xfId="15170"/>
    <cellStyle name="Normal 3 4 8 3 4" xfId="26528"/>
    <cellStyle name="Normal 3 4 8 4" xfId="6025"/>
    <cellStyle name="Normal 3 4 8 4 2" xfId="16833"/>
    <cellStyle name="Normal 3 4 8 4 3" xfId="28207"/>
    <cellStyle name="Normal 3 4 8 5" xfId="11848"/>
    <cellStyle name="Normal 3 4 8 6" xfId="23206"/>
    <cellStyle name="Normal 3 4 9" xfId="1867"/>
    <cellStyle name="Normal 3 4 9 2" xfId="6858"/>
    <cellStyle name="Normal 3 4 9 2 2" xfId="17666"/>
    <cellStyle name="Normal 3 4 9 2 3" xfId="29040"/>
    <cellStyle name="Normal 3 4 9 3" xfId="12681"/>
    <cellStyle name="Normal 3 4 9 4" xfId="24039"/>
    <cellStyle name="Normal 3 5" xfId="105"/>
    <cellStyle name="Normal 3 5 10" xfId="5177"/>
    <cellStyle name="Normal 3 5 10 2" xfId="15986"/>
    <cellStyle name="Normal 3 5 10 3" xfId="27360"/>
    <cellStyle name="Normal 3 5 11" xfId="10193"/>
    <cellStyle name="Normal 3 5 11 2" xfId="21000"/>
    <cellStyle name="Normal 3 5 11 3" xfId="32374"/>
    <cellStyle name="Normal 3 5 12" xfId="11027"/>
    <cellStyle name="Normal 3 5 13" xfId="21834"/>
    <cellStyle name="Normal 3 5 14" xfId="22387"/>
    <cellStyle name="Normal 3 5 15" xfId="33207"/>
    <cellStyle name="Normal 3 5 16" xfId="33504"/>
    <cellStyle name="Normal 3 5 17" xfId="33775"/>
    <cellStyle name="Normal 3 5 2" xfId="220"/>
    <cellStyle name="Normal 3 5 2 10" xfId="21942"/>
    <cellStyle name="Normal 3 5 2 11" xfId="22495"/>
    <cellStyle name="Normal 3 5 2 12" xfId="33315"/>
    <cellStyle name="Normal 3 5 2 13" xfId="33590"/>
    <cellStyle name="Normal 3 5 2 14" xfId="33861"/>
    <cellStyle name="Normal 3 5 2 2" xfId="594"/>
    <cellStyle name="Normal 3 5 2 2 2" xfId="1431"/>
    <cellStyle name="Normal 3 5 2 2 2 2" xfId="3099"/>
    <cellStyle name="Normal 3 5 2 2 2 2 2" xfId="8087"/>
    <cellStyle name="Normal 3 5 2 2 2 2 2 2" xfId="18894"/>
    <cellStyle name="Normal 3 5 2 2 2 2 2 3" xfId="30268"/>
    <cellStyle name="Normal 3 5 2 2 2 2 3" xfId="13909"/>
    <cellStyle name="Normal 3 5 2 2 2 2 4" xfId="25267"/>
    <cellStyle name="Normal 3 5 2 2 2 3" xfId="4763"/>
    <cellStyle name="Normal 3 5 2 2 2 3 2" xfId="9748"/>
    <cellStyle name="Normal 3 5 2 2 2 3 2 2" xfId="20555"/>
    <cellStyle name="Normal 3 5 2 2 2 3 2 3" xfId="31929"/>
    <cellStyle name="Normal 3 5 2 2 2 3 3" xfId="15570"/>
    <cellStyle name="Normal 3 5 2 2 2 3 4" xfId="26928"/>
    <cellStyle name="Normal 3 5 2 2 2 4" xfId="6425"/>
    <cellStyle name="Normal 3 5 2 2 2 4 2" xfId="17233"/>
    <cellStyle name="Normal 3 5 2 2 2 4 3" xfId="28607"/>
    <cellStyle name="Normal 3 5 2 2 2 5" xfId="12248"/>
    <cellStyle name="Normal 3 5 2 2 2 6" xfId="23606"/>
    <cellStyle name="Normal 3 5 2 2 3" xfId="2268"/>
    <cellStyle name="Normal 3 5 2 2 3 2" xfId="7256"/>
    <cellStyle name="Normal 3 5 2 2 3 2 2" xfId="18063"/>
    <cellStyle name="Normal 3 5 2 2 3 2 3" xfId="29437"/>
    <cellStyle name="Normal 3 5 2 2 3 3" xfId="13078"/>
    <cellStyle name="Normal 3 5 2 2 3 4" xfId="24436"/>
    <cellStyle name="Normal 3 5 2 2 4" xfId="3932"/>
    <cellStyle name="Normal 3 5 2 2 4 2" xfId="8917"/>
    <cellStyle name="Normal 3 5 2 2 4 2 2" xfId="19724"/>
    <cellStyle name="Normal 3 5 2 2 4 2 3" xfId="31098"/>
    <cellStyle name="Normal 3 5 2 2 4 3" xfId="14739"/>
    <cellStyle name="Normal 3 5 2 2 4 4" xfId="26097"/>
    <cellStyle name="Normal 3 5 2 2 5" xfId="5594"/>
    <cellStyle name="Normal 3 5 2 2 5 2" xfId="16402"/>
    <cellStyle name="Normal 3 5 2 2 5 3" xfId="27776"/>
    <cellStyle name="Normal 3 5 2 2 6" xfId="10581"/>
    <cellStyle name="Normal 3 5 2 2 6 2" xfId="21388"/>
    <cellStyle name="Normal 3 5 2 2 6 3" xfId="32762"/>
    <cellStyle name="Normal 3 5 2 2 7" xfId="11415"/>
    <cellStyle name="Normal 3 5 2 2 8" xfId="22221"/>
    <cellStyle name="Normal 3 5 2 2 9" xfId="22775"/>
    <cellStyle name="Normal 3 5 2 3" xfId="871"/>
    <cellStyle name="Normal 3 5 2 3 2" xfId="1705"/>
    <cellStyle name="Normal 3 5 2 3 2 2" xfId="3373"/>
    <cellStyle name="Normal 3 5 2 3 2 2 2" xfId="8361"/>
    <cellStyle name="Normal 3 5 2 3 2 2 2 2" xfId="19168"/>
    <cellStyle name="Normal 3 5 2 3 2 2 2 3" xfId="30542"/>
    <cellStyle name="Normal 3 5 2 3 2 2 3" xfId="14183"/>
    <cellStyle name="Normal 3 5 2 3 2 2 4" xfId="25541"/>
    <cellStyle name="Normal 3 5 2 3 2 3" xfId="5037"/>
    <cellStyle name="Normal 3 5 2 3 2 3 2" xfId="10022"/>
    <cellStyle name="Normal 3 5 2 3 2 3 2 2" xfId="20829"/>
    <cellStyle name="Normal 3 5 2 3 2 3 2 3" xfId="32203"/>
    <cellStyle name="Normal 3 5 2 3 2 3 3" xfId="15844"/>
    <cellStyle name="Normal 3 5 2 3 2 3 4" xfId="27202"/>
    <cellStyle name="Normal 3 5 2 3 2 4" xfId="6699"/>
    <cellStyle name="Normal 3 5 2 3 2 4 2" xfId="17507"/>
    <cellStyle name="Normal 3 5 2 3 2 4 3" xfId="28881"/>
    <cellStyle name="Normal 3 5 2 3 2 5" xfId="12522"/>
    <cellStyle name="Normal 3 5 2 3 2 6" xfId="23880"/>
    <cellStyle name="Normal 3 5 2 3 3" xfId="2542"/>
    <cellStyle name="Normal 3 5 2 3 3 2" xfId="7530"/>
    <cellStyle name="Normal 3 5 2 3 3 2 2" xfId="18337"/>
    <cellStyle name="Normal 3 5 2 3 3 2 3" xfId="29711"/>
    <cellStyle name="Normal 3 5 2 3 3 3" xfId="13352"/>
    <cellStyle name="Normal 3 5 2 3 3 4" xfId="24710"/>
    <cellStyle name="Normal 3 5 2 3 4" xfId="4206"/>
    <cellStyle name="Normal 3 5 2 3 4 2" xfId="9191"/>
    <cellStyle name="Normal 3 5 2 3 4 2 2" xfId="19998"/>
    <cellStyle name="Normal 3 5 2 3 4 2 3" xfId="31372"/>
    <cellStyle name="Normal 3 5 2 3 4 3" xfId="15013"/>
    <cellStyle name="Normal 3 5 2 3 4 4" xfId="26371"/>
    <cellStyle name="Normal 3 5 2 3 5" xfId="5868"/>
    <cellStyle name="Normal 3 5 2 3 5 2" xfId="16676"/>
    <cellStyle name="Normal 3 5 2 3 5 3" xfId="28050"/>
    <cellStyle name="Normal 3 5 2 3 6" xfId="10855"/>
    <cellStyle name="Normal 3 5 2 3 6 2" xfId="21662"/>
    <cellStyle name="Normal 3 5 2 3 6 3" xfId="33036"/>
    <cellStyle name="Normal 3 5 2 3 7" xfId="11690"/>
    <cellStyle name="Normal 3 5 2 3 8" xfId="23049"/>
    <cellStyle name="Normal 3 5 2 4" xfId="1152"/>
    <cellStyle name="Normal 3 5 2 4 2" xfId="2820"/>
    <cellStyle name="Normal 3 5 2 4 2 2" xfId="7808"/>
    <cellStyle name="Normal 3 5 2 4 2 2 2" xfId="18615"/>
    <cellStyle name="Normal 3 5 2 4 2 2 3" xfId="29989"/>
    <cellStyle name="Normal 3 5 2 4 2 3" xfId="13630"/>
    <cellStyle name="Normal 3 5 2 4 2 4" xfId="24988"/>
    <cellStyle name="Normal 3 5 2 4 3" xfId="4484"/>
    <cellStyle name="Normal 3 5 2 4 3 2" xfId="9469"/>
    <cellStyle name="Normal 3 5 2 4 3 2 2" xfId="20276"/>
    <cellStyle name="Normal 3 5 2 4 3 2 3" xfId="31650"/>
    <cellStyle name="Normal 3 5 2 4 3 3" xfId="15291"/>
    <cellStyle name="Normal 3 5 2 4 3 4" xfId="26649"/>
    <cellStyle name="Normal 3 5 2 4 4" xfId="6146"/>
    <cellStyle name="Normal 3 5 2 4 4 2" xfId="16954"/>
    <cellStyle name="Normal 3 5 2 4 4 3" xfId="28328"/>
    <cellStyle name="Normal 3 5 2 4 5" xfId="11969"/>
    <cellStyle name="Normal 3 5 2 4 6" xfId="23327"/>
    <cellStyle name="Normal 3 5 2 5" xfId="1990"/>
    <cellStyle name="Normal 3 5 2 5 2" xfId="6978"/>
    <cellStyle name="Normal 3 5 2 5 2 2" xfId="17786"/>
    <cellStyle name="Normal 3 5 2 5 2 3" xfId="29160"/>
    <cellStyle name="Normal 3 5 2 5 3" xfId="12801"/>
    <cellStyle name="Normal 3 5 2 5 4" xfId="24159"/>
    <cellStyle name="Normal 3 5 2 6" xfId="3655"/>
    <cellStyle name="Normal 3 5 2 6 2" xfId="8640"/>
    <cellStyle name="Normal 3 5 2 6 2 2" xfId="19447"/>
    <cellStyle name="Normal 3 5 2 6 2 3" xfId="30821"/>
    <cellStyle name="Normal 3 5 2 6 3" xfId="14462"/>
    <cellStyle name="Normal 3 5 2 6 4" xfId="25820"/>
    <cellStyle name="Normal 3 5 2 7" xfId="5316"/>
    <cellStyle name="Normal 3 5 2 7 2" xfId="16125"/>
    <cellStyle name="Normal 3 5 2 7 3" xfId="27499"/>
    <cellStyle name="Normal 3 5 2 8" xfId="10301"/>
    <cellStyle name="Normal 3 5 2 8 2" xfId="21108"/>
    <cellStyle name="Normal 3 5 2 8 3" xfId="32482"/>
    <cellStyle name="Normal 3 5 2 9" xfId="11135"/>
    <cellStyle name="Normal 3 5 3" xfId="243"/>
    <cellStyle name="Normal 3 5 3 10" xfId="21965"/>
    <cellStyle name="Normal 3 5 3 11" xfId="22518"/>
    <cellStyle name="Normal 3 5 3 12" xfId="33338"/>
    <cellStyle name="Normal 3 5 3 13" xfId="33613"/>
    <cellStyle name="Normal 3 5 3 14" xfId="33884"/>
    <cellStyle name="Normal 3 5 3 2" xfId="617"/>
    <cellStyle name="Normal 3 5 3 2 2" xfId="1454"/>
    <cellStyle name="Normal 3 5 3 2 2 2" xfId="3122"/>
    <cellStyle name="Normal 3 5 3 2 2 2 2" xfId="8110"/>
    <cellStyle name="Normal 3 5 3 2 2 2 2 2" xfId="18917"/>
    <cellStyle name="Normal 3 5 3 2 2 2 2 3" xfId="30291"/>
    <cellStyle name="Normal 3 5 3 2 2 2 3" xfId="13932"/>
    <cellStyle name="Normal 3 5 3 2 2 2 4" xfId="25290"/>
    <cellStyle name="Normal 3 5 3 2 2 3" xfId="4786"/>
    <cellStyle name="Normal 3 5 3 2 2 3 2" xfId="9771"/>
    <cellStyle name="Normal 3 5 3 2 2 3 2 2" xfId="20578"/>
    <cellStyle name="Normal 3 5 3 2 2 3 2 3" xfId="31952"/>
    <cellStyle name="Normal 3 5 3 2 2 3 3" xfId="15593"/>
    <cellStyle name="Normal 3 5 3 2 2 3 4" xfId="26951"/>
    <cellStyle name="Normal 3 5 3 2 2 4" xfId="6448"/>
    <cellStyle name="Normal 3 5 3 2 2 4 2" xfId="17256"/>
    <cellStyle name="Normal 3 5 3 2 2 4 3" xfId="28630"/>
    <cellStyle name="Normal 3 5 3 2 2 5" xfId="12271"/>
    <cellStyle name="Normal 3 5 3 2 2 6" xfId="23629"/>
    <cellStyle name="Normal 3 5 3 2 3" xfId="2291"/>
    <cellStyle name="Normal 3 5 3 2 3 2" xfId="7279"/>
    <cellStyle name="Normal 3 5 3 2 3 2 2" xfId="18086"/>
    <cellStyle name="Normal 3 5 3 2 3 2 3" xfId="29460"/>
    <cellStyle name="Normal 3 5 3 2 3 3" xfId="13101"/>
    <cellStyle name="Normal 3 5 3 2 3 4" xfId="24459"/>
    <cellStyle name="Normal 3 5 3 2 4" xfId="3955"/>
    <cellStyle name="Normal 3 5 3 2 4 2" xfId="8940"/>
    <cellStyle name="Normal 3 5 3 2 4 2 2" xfId="19747"/>
    <cellStyle name="Normal 3 5 3 2 4 2 3" xfId="31121"/>
    <cellStyle name="Normal 3 5 3 2 4 3" xfId="14762"/>
    <cellStyle name="Normal 3 5 3 2 4 4" xfId="26120"/>
    <cellStyle name="Normal 3 5 3 2 5" xfId="5617"/>
    <cellStyle name="Normal 3 5 3 2 5 2" xfId="16425"/>
    <cellStyle name="Normal 3 5 3 2 5 3" xfId="27799"/>
    <cellStyle name="Normal 3 5 3 2 6" xfId="10604"/>
    <cellStyle name="Normal 3 5 3 2 6 2" xfId="21411"/>
    <cellStyle name="Normal 3 5 3 2 6 3" xfId="32785"/>
    <cellStyle name="Normal 3 5 3 2 7" xfId="11438"/>
    <cellStyle name="Normal 3 5 3 2 8" xfId="22244"/>
    <cellStyle name="Normal 3 5 3 2 9" xfId="22798"/>
    <cellStyle name="Normal 3 5 3 3" xfId="894"/>
    <cellStyle name="Normal 3 5 3 3 2" xfId="1728"/>
    <cellStyle name="Normal 3 5 3 3 2 2" xfId="3396"/>
    <cellStyle name="Normal 3 5 3 3 2 2 2" xfId="8384"/>
    <cellStyle name="Normal 3 5 3 3 2 2 2 2" xfId="19191"/>
    <cellStyle name="Normal 3 5 3 3 2 2 2 3" xfId="30565"/>
    <cellStyle name="Normal 3 5 3 3 2 2 3" xfId="14206"/>
    <cellStyle name="Normal 3 5 3 3 2 2 4" xfId="25564"/>
    <cellStyle name="Normal 3 5 3 3 2 3" xfId="5060"/>
    <cellStyle name="Normal 3 5 3 3 2 3 2" xfId="10045"/>
    <cellStyle name="Normal 3 5 3 3 2 3 2 2" xfId="20852"/>
    <cellStyle name="Normal 3 5 3 3 2 3 2 3" xfId="32226"/>
    <cellStyle name="Normal 3 5 3 3 2 3 3" xfId="15867"/>
    <cellStyle name="Normal 3 5 3 3 2 3 4" xfId="27225"/>
    <cellStyle name="Normal 3 5 3 3 2 4" xfId="6722"/>
    <cellStyle name="Normal 3 5 3 3 2 4 2" xfId="17530"/>
    <cellStyle name="Normal 3 5 3 3 2 4 3" xfId="28904"/>
    <cellStyle name="Normal 3 5 3 3 2 5" xfId="12545"/>
    <cellStyle name="Normal 3 5 3 3 2 6" xfId="23903"/>
    <cellStyle name="Normal 3 5 3 3 3" xfId="2565"/>
    <cellStyle name="Normal 3 5 3 3 3 2" xfId="7553"/>
    <cellStyle name="Normal 3 5 3 3 3 2 2" xfId="18360"/>
    <cellStyle name="Normal 3 5 3 3 3 2 3" xfId="29734"/>
    <cellStyle name="Normal 3 5 3 3 3 3" xfId="13375"/>
    <cellStyle name="Normal 3 5 3 3 3 4" xfId="24733"/>
    <cellStyle name="Normal 3 5 3 3 4" xfId="4229"/>
    <cellStyle name="Normal 3 5 3 3 4 2" xfId="9214"/>
    <cellStyle name="Normal 3 5 3 3 4 2 2" xfId="20021"/>
    <cellStyle name="Normal 3 5 3 3 4 2 3" xfId="31395"/>
    <cellStyle name="Normal 3 5 3 3 4 3" xfId="15036"/>
    <cellStyle name="Normal 3 5 3 3 4 4" xfId="26394"/>
    <cellStyle name="Normal 3 5 3 3 5" xfId="5891"/>
    <cellStyle name="Normal 3 5 3 3 5 2" xfId="16699"/>
    <cellStyle name="Normal 3 5 3 3 5 3" xfId="28073"/>
    <cellStyle name="Normal 3 5 3 3 6" xfId="10878"/>
    <cellStyle name="Normal 3 5 3 3 6 2" xfId="21685"/>
    <cellStyle name="Normal 3 5 3 3 6 3" xfId="33059"/>
    <cellStyle name="Normal 3 5 3 3 7" xfId="11713"/>
    <cellStyle name="Normal 3 5 3 3 8" xfId="23072"/>
    <cellStyle name="Normal 3 5 3 4" xfId="1175"/>
    <cellStyle name="Normal 3 5 3 4 2" xfId="2843"/>
    <cellStyle name="Normal 3 5 3 4 2 2" xfId="7831"/>
    <cellStyle name="Normal 3 5 3 4 2 2 2" xfId="18638"/>
    <cellStyle name="Normal 3 5 3 4 2 2 3" xfId="30012"/>
    <cellStyle name="Normal 3 5 3 4 2 3" xfId="13653"/>
    <cellStyle name="Normal 3 5 3 4 2 4" xfId="25011"/>
    <cellStyle name="Normal 3 5 3 4 3" xfId="4507"/>
    <cellStyle name="Normal 3 5 3 4 3 2" xfId="9492"/>
    <cellStyle name="Normal 3 5 3 4 3 2 2" xfId="20299"/>
    <cellStyle name="Normal 3 5 3 4 3 2 3" xfId="31673"/>
    <cellStyle name="Normal 3 5 3 4 3 3" xfId="15314"/>
    <cellStyle name="Normal 3 5 3 4 3 4" xfId="26672"/>
    <cellStyle name="Normal 3 5 3 4 4" xfId="6169"/>
    <cellStyle name="Normal 3 5 3 4 4 2" xfId="16977"/>
    <cellStyle name="Normal 3 5 3 4 4 3" xfId="28351"/>
    <cellStyle name="Normal 3 5 3 4 5" xfId="11992"/>
    <cellStyle name="Normal 3 5 3 4 6" xfId="23350"/>
    <cellStyle name="Normal 3 5 3 5" xfId="2013"/>
    <cellStyle name="Normal 3 5 3 5 2" xfId="7001"/>
    <cellStyle name="Normal 3 5 3 5 2 2" xfId="17809"/>
    <cellStyle name="Normal 3 5 3 5 2 3" xfId="29183"/>
    <cellStyle name="Normal 3 5 3 5 3" xfId="12824"/>
    <cellStyle name="Normal 3 5 3 5 4" xfId="24182"/>
    <cellStyle name="Normal 3 5 3 6" xfId="3678"/>
    <cellStyle name="Normal 3 5 3 6 2" xfId="8663"/>
    <cellStyle name="Normal 3 5 3 6 2 2" xfId="19470"/>
    <cellStyle name="Normal 3 5 3 6 2 3" xfId="30844"/>
    <cellStyle name="Normal 3 5 3 6 3" xfId="14485"/>
    <cellStyle name="Normal 3 5 3 6 4" xfId="25843"/>
    <cellStyle name="Normal 3 5 3 7" xfId="5339"/>
    <cellStyle name="Normal 3 5 3 7 2" xfId="16148"/>
    <cellStyle name="Normal 3 5 3 7 3" xfId="27522"/>
    <cellStyle name="Normal 3 5 3 8" xfId="10324"/>
    <cellStyle name="Normal 3 5 3 8 2" xfId="21131"/>
    <cellStyle name="Normal 3 5 3 8 3" xfId="32505"/>
    <cellStyle name="Normal 3 5 3 9" xfId="11158"/>
    <cellStyle name="Normal 3 5 4" xfId="299"/>
    <cellStyle name="Normal 3 5 4 10" xfId="22021"/>
    <cellStyle name="Normal 3 5 4 11" xfId="22574"/>
    <cellStyle name="Normal 3 5 4 12" xfId="33394"/>
    <cellStyle name="Normal 3 5 4 13" xfId="33669"/>
    <cellStyle name="Normal 3 5 4 14" xfId="33940"/>
    <cellStyle name="Normal 3 5 4 2" xfId="673"/>
    <cellStyle name="Normal 3 5 4 2 2" xfId="1510"/>
    <cellStyle name="Normal 3 5 4 2 2 2" xfId="3178"/>
    <cellStyle name="Normal 3 5 4 2 2 2 2" xfId="8166"/>
    <cellStyle name="Normal 3 5 4 2 2 2 2 2" xfId="18973"/>
    <cellStyle name="Normal 3 5 4 2 2 2 2 3" xfId="30347"/>
    <cellStyle name="Normal 3 5 4 2 2 2 3" xfId="13988"/>
    <cellStyle name="Normal 3 5 4 2 2 2 4" xfId="25346"/>
    <cellStyle name="Normal 3 5 4 2 2 3" xfId="4842"/>
    <cellStyle name="Normal 3 5 4 2 2 3 2" xfId="9827"/>
    <cellStyle name="Normal 3 5 4 2 2 3 2 2" xfId="20634"/>
    <cellStyle name="Normal 3 5 4 2 2 3 2 3" xfId="32008"/>
    <cellStyle name="Normal 3 5 4 2 2 3 3" xfId="15649"/>
    <cellStyle name="Normal 3 5 4 2 2 3 4" xfId="27007"/>
    <cellStyle name="Normal 3 5 4 2 2 4" xfId="6504"/>
    <cellStyle name="Normal 3 5 4 2 2 4 2" xfId="17312"/>
    <cellStyle name="Normal 3 5 4 2 2 4 3" xfId="28686"/>
    <cellStyle name="Normal 3 5 4 2 2 5" xfId="12327"/>
    <cellStyle name="Normal 3 5 4 2 2 6" xfId="23685"/>
    <cellStyle name="Normal 3 5 4 2 3" xfId="2347"/>
    <cellStyle name="Normal 3 5 4 2 3 2" xfId="7335"/>
    <cellStyle name="Normal 3 5 4 2 3 2 2" xfId="18142"/>
    <cellStyle name="Normal 3 5 4 2 3 2 3" xfId="29516"/>
    <cellStyle name="Normal 3 5 4 2 3 3" xfId="13157"/>
    <cellStyle name="Normal 3 5 4 2 3 4" xfId="24515"/>
    <cellStyle name="Normal 3 5 4 2 4" xfId="4011"/>
    <cellStyle name="Normal 3 5 4 2 4 2" xfId="8996"/>
    <cellStyle name="Normal 3 5 4 2 4 2 2" xfId="19803"/>
    <cellStyle name="Normal 3 5 4 2 4 2 3" xfId="31177"/>
    <cellStyle name="Normal 3 5 4 2 4 3" xfId="14818"/>
    <cellStyle name="Normal 3 5 4 2 4 4" xfId="26176"/>
    <cellStyle name="Normal 3 5 4 2 5" xfId="5673"/>
    <cellStyle name="Normal 3 5 4 2 5 2" xfId="16481"/>
    <cellStyle name="Normal 3 5 4 2 5 3" xfId="27855"/>
    <cellStyle name="Normal 3 5 4 2 6" xfId="10660"/>
    <cellStyle name="Normal 3 5 4 2 6 2" xfId="21467"/>
    <cellStyle name="Normal 3 5 4 2 6 3" xfId="32841"/>
    <cellStyle name="Normal 3 5 4 2 7" xfId="11494"/>
    <cellStyle name="Normal 3 5 4 2 8" xfId="22300"/>
    <cellStyle name="Normal 3 5 4 2 9" xfId="22854"/>
    <cellStyle name="Normal 3 5 4 3" xfId="950"/>
    <cellStyle name="Normal 3 5 4 3 2" xfId="1784"/>
    <cellStyle name="Normal 3 5 4 3 2 2" xfId="3452"/>
    <cellStyle name="Normal 3 5 4 3 2 2 2" xfId="8440"/>
    <cellStyle name="Normal 3 5 4 3 2 2 2 2" xfId="19247"/>
    <cellStyle name="Normal 3 5 4 3 2 2 2 3" xfId="30621"/>
    <cellStyle name="Normal 3 5 4 3 2 2 3" xfId="14262"/>
    <cellStyle name="Normal 3 5 4 3 2 2 4" xfId="25620"/>
    <cellStyle name="Normal 3 5 4 3 2 3" xfId="5116"/>
    <cellStyle name="Normal 3 5 4 3 2 3 2" xfId="10101"/>
    <cellStyle name="Normal 3 5 4 3 2 3 2 2" xfId="20908"/>
    <cellStyle name="Normal 3 5 4 3 2 3 2 3" xfId="32282"/>
    <cellStyle name="Normal 3 5 4 3 2 3 3" xfId="15923"/>
    <cellStyle name="Normal 3 5 4 3 2 3 4" xfId="27281"/>
    <cellStyle name="Normal 3 5 4 3 2 4" xfId="6778"/>
    <cellStyle name="Normal 3 5 4 3 2 4 2" xfId="17586"/>
    <cellStyle name="Normal 3 5 4 3 2 4 3" xfId="28960"/>
    <cellStyle name="Normal 3 5 4 3 2 5" xfId="12601"/>
    <cellStyle name="Normal 3 5 4 3 2 6" xfId="23959"/>
    <cellStyle name="Normal 3 5 4 3 3" xfId="2621"/>
    <cellStyle name="Normal 3 5 4 3 3 2" xfId="7609"/>
    <cellStyle name="Normal 3 5 4 3 3 2 2" xfId="18416"/>
    <cellStyle name="Normal 3 5 4 3 3 2 3" xfId="29790"/>
    <cellStyle name="Normal 3 5 4 3 3 3" xfId="13431"/>
    <cellStyle name="Normal 3 5 4 3 3 4" xfId="24789"/>
    <cellStyle name="Normal 3 5 4 3 4" xfId="4285"/>
    <cellStyle name="Normal 3 5 4 3 4 2" xfId="9270"/>
    <cellStyle name="Normal 3 5 4 3 4 2 2" xfId="20077"/>
    <cellStyle name="Normal 3 5 4 3 4 2 3" xfId="31451"/>
    <cellStyle name="Normal 3 5 4 3 4 3" xfId="15092"/>
    <cellStyle name="Normal 3 5 4 3 4 4" xfId="26450"/>
    <cellStyle name="Normal 3 5 4 3 5" xfId="5947"/>
    <cellStyle name="Normal 3 5 4 3 5 2" xfId="16755"/>
    <cellStyle name="Normal 3 5 4 3 5 3" xfId="28129"/>
    <cellStyle name="Normal 3 5 4 3 6" xfId="10934"/>
    <cellStyle name="Normal 3 5 4 3 6 2" xfId="21741"/>
    <cellStyle name="Normal 3 5 4 3 6 3" xfId="33115"/>
    <cellStyle name="Normal 3 5 4 3 7" xfId="11769"/>
    <cellStyle name="Normal 3 5 4 3 8" xfId="23128"/>
    <cellStyle name="Normal 3 5 4 4" xfId="1231"/>
    <cellStyle name="Normal 3 5 4 4 2" xfId="2899"/>
    <cellStyle name="Normal 3 5 4 4 2 2" xfId="7887"/>
    <cellStyle name="Normal 3 5 4 4 2 2 2" xfId="18694"/>
    <cellStyle name="Normal 3 5 4 4 2 2 3" xfId="30068"/>
    <cellStyle name="Normal 3 5 4 4 2 3" xfId="13709"/>
    <cellStyle name="Normal 3 5 4 4 2 4" xfId="25067"/>
    <cellStyle name="Normal 3 5 4 4 3" xfId="4563"/>
    <cellStyle name="Normal 3 5 4 4 3 2" xfId="9548"/>
    <cellStyle name="Normal 3 5 4 4 3 2 2" xfId="20355"/>
    <cellStyle name="Normal 3 5 4 4 3 2 3" xfId="31729"/>
    <cellStyle name="Normal 3 5 4 4 3 3" xfId="15370"/>
    <cellStyle name="Normal 3 5 4 4 3 4" xfId="26728"/>
    <cellStyle name="Normal 3 5 4 4 4" xfId="6225"/>
    <cellStyle name="Normal 3 5 4 4 4 2" xfId="17033"/>
    <cellStyle name="Normal 3 5 4 4 4 3" xfId="28407"/>
    <cellStyle name="Normal 3 5 4 4 5" xfId="12048"/>
    <cellStyle name="Normal 3 5 4 4 6" xfId="23406"/>
    <cellStyle name="Normal 3 5 4 5" xfId="2069"/>
    <cellStyle name="Normal 3 5 4 5 2" xfId="7057"/>
    <cellStyle name="Normal 3 5 4 5 2 2" xfId="17865"/>
    <cellStyle name="Normal 3 5 4 5 2 3" xfId="29239"/>
    <cellStyle name="Normal 3 5 4 5 3" xfId="12880"/>
    <cellStyle name="Normal 3 5 4 5 4" xfId="24238"/>
    <cellStyle name="Normal 3 5 4 6" xfId="3734"/>
    <cellStyle name="Normal 3 5 4 6 2" xfId="8719"/>
    <cellStyle name="Normal 3 5 4 6 2 2" xfId="19526"/>
    <cellStyle name="Normal 3 5 4 6 2 3" xfId="30900"/>
    <cellStyle name="Normal 3 5 4 6 3" xfId="14541"/>
    <cellStyle name="Normal 3 5 4 6 4" xfId="25899"/>
    <cellStyle name="Normal 3 5 4 7" xfId="5395"/>
    <cellStyle name="Normal 3 5 4 7 2" xfId="16204"/>
    <cellStyle name="Normal 3 5 4 7 3" xfId="27578"/>
    <cellStyle name="Normal 3 5 4 8" xfId="10380"/>
    <cellStyle name="Normal 3 5 4 8 2" xfId="21187"/>
    <cellStyle name="Normal 3 5 4 8 3" xfId="32561"/>
    <cellStyle name="Normal 3 5 4 9" xfId="11214"/>
    <cellStyle name="Normal 3 5 5" xfId="486"/>
    <cellStyle name="Normal 3 5 5 2" xfId="1323"/>
    <cellStyle name="Normal 3 5 5 2 2" xfId="2991"/>
    <cellStyle name="Normal 3 5 5 2 2 2" xfId="7979"/>
    <cellStyle name="Normal 3 5 5 2 2 2 2" xfId="18786"/>
    <cellStyle name="Normal 3 5 5 2 2 2 3" xfId="30160"/>
    <cellStyle name="Normal 3 5 5 2 2 3" xfId="13801"/>
    <cellStyle name="Normal 3 5 5 2 2 4" xfId="25159"/>
    <cellStyle name="Normal 3 5 5 2 3" xfId="4655"/>
    <cellStyle name="Normal 3 5 5 2 3 2" xfId="9640"/>
    <cellStyle name="Normal 3 5 5 2 3 2 2" xfId="20447"/>
    <cellStyle name="Normal 3 5 5 2 3 2 3" xfId="31821"/>
    <cellStyle name="Normal 3 5 5 2 3 3" xfId="15462"/>
    <cellStyle name="Normal 3 5 5 2 3 4" xfId="26820"/>
    <cellStyle name="Normal 3 5 5 2 4" xfId="6317"/>
    <cellStyle name="Normal 3 5 5 2 4 2" xfId="17125"/>
    <cellStyle name="Normal 3 5 5 2 4 3" xfId="28499"/>
    <cellStyle name="Normal 3 5 5 2 5" xfId="12140"/>
    <cellStyle name="Normal 3 5 5 2 6" xfId="23498"/>
    <cellStyle name="Normal 3 5 5 3" xfId="2162"/>
    <cellStyle name="Normal 3 5 5 3 2" xfId="7150"/>
    <cellStyle name="Normal 3 5 5 3 2 2" xfId="17957"/>
    <cellStyle name="Normal 3 5 5 3 2 3" xfId="29331"/>
    <cellStyle name="Normal 3 5 5 3 3" xfId="12972"/>
    <cellStyle name="Normal 3 5 5 3 4" xfId="24330"/>
    <cellStyle name="Normal 3 5 5 4" xfId="3826"/>
    <cellStyle name="Normal 3 5 5 4 2" xfId="8811"/>
    <cellStyle name="Normal 3 5 5 4 2 2" xfId="19618"/>
    <cellStyle name="Normal 3 5 5 4 2 3" xfId="30992"/>
    <cellStyle name="Normal 3 5 5 4 3" xfId="14633"/>
    <cellStyle name="Normal 3 5 5 4 4" xfId="25991"/>
    <cellStyle name="Normal 3 5 5 5" xfId="5488"/>
    <cellStyle name="Normal 3 5 5 5 2" xfId="16296"/>
    <cellStyle name="Normal 3 5 5 5 3" xfId="27670"/>
    <cellStyle name="Normal 3 5 5 6" xfId="10473"/>
    <cellStyle name="Normal 3 5 5 6 2" xfId="21280"/>
    <cellStyle name="Normal 3 5 5 6 3" xfId="32654"/>
    <cellStyle name="Normal 3 5 5 7" xfId="11307"/>
    <cellStyle name="Normal 3 5 5 8" xfId="22113"/>
    <cellStyle name="Normal 3 5 5 9" xfId="22667"/>
    <cellStyle name="Normal 3 5 6" xfId="763"/>
    <cellStyle name="Normal 3 5 6 2" xfId="1597"/>
    <cellStyle name="Normal 3 5 6 2 2" xfId="3265"/>
    <cellStyle name="Normal 3 5 6 2 2 2" xfId="8253"/>
    <cellStyle name="Normal 3 5 6 2 2 2 2" xfId="19060"/>
    <cellStyle name="Normal 3 5 6 2 2 2 3" xfId="30434"/>
    <cellStyle name="Normal 3 5 6 2 2 3" xfId="14075"/>
    <cellStyle name="Normal 3 5 6 2 2 4" xfId="25433"/>
    <cellStyle name="Normal 3 5 6 2 3" xfId="4929"/>
    <cellStyle name="Normal 3 5 6 2 3 2" xfId="9914"/>
    <cellStyle name="Normal 3 5 6 2 3 2 2" xfId="20721"/>
    <cellStyle name="Normal 3 5 6 2 3 2 3" xfId="32095"/>
    <cellStyle name="Normal 3 5 6 2 3 3" xfId="15736"/>
    <cellStyle name="Normal 3 5 6 2 3 4" xfId="27094"/>
    <cellStyle name="Normal 3 5 6 2 4" xfId="6591"/>
    <cellStyle name="Normal 3 5 6 2 4 2" xfId="17399"/>
    <cellStyle name="Normal 3 5 6 2 4 3" xfId="28773"/>
    <cellStyle name="Normal 3 5 6 2 5" xfId="12414"/>
    <cellStyle name="Normal 3 5 6 2 6" xfId="23772"/>
    <cellStyle name="Normal 3 5 6 3" xfId="2434"/>
    <cellStyle name="Normal 3 5 6 3 2" xfId="7422"/>
    <cellStyle name="Normal 3 5 6 3 2 2" xfId="18229"/>
    <cellStyle name="Normal 3 5 6 3 2 3" xfId="29603"/>
    <cellStyle name="Normal 3 5 6 3 3" xfId="13244"/>
    <cellStyle name="Normal 3 5 6 3 4" xfId="24602"/>
    <cellStyle name="Normal 3 5 6 4" xfId="4098"/>
    <cellStyle name="Normal 3 5 6 4 2" xfId="9083"/>
    <cellStyle name="Normal 3 5 6 4 2 2" xfId="19890"/>
    <cellStyle name="Normal 3 5 6 4 2 3" xfId="31264"/>
    <cellStyle name="Normal 3 5 6 4 3" xfId="14905"/>
    <cellStyle name="Normal 3 5 6 4 4" xfId="26263"/>
    <cellStyle name="Normal 3 5 6 5" xfId="5760"/>
    <cellStyle name="Normal 3 5 6 5 2" xfId="16568"/>
    <cellStyle name="Normal 3 5 6 5 3" xfId="27942"/>
    <cellStyle name="Normal 3 5 6 6" xfId="10747"/>
    <cellStyle name="Normal 3 5 6 6 2" xfId="21554"/>
    <cellStyle name="Normal 3 5 6 6 3" xfId="32928"/>
    <cellStyle name="Normal 3 5 6 7" xfId="11582"/>
    <cellStyle name="Normal 3 5 6 8" xfId="22941"/>
    <cellStyle name="Normal 3 5 7" xfId="1044"/>
    <cellStyle name="Normal 3 5 7 2" xfId="2712"/>
    <cellStyle name="Normal 3 5 7 2 2" xfId="7700"/>
    <cellStyle name="Normal 3 5 7 2 2 2" xfId="18507"/>
    <cellStyle name="Normal 3 5 7 2 2 3" xfId="29881"/>
    <cellStyle name="Normal 3 5 7 2 3" xfId="13522"/>
    <cellStyle name="Normal 3 5 7 2 4" xfId="24880"/>
    <cellStyle name="Normal 3 5 7 3" xfId="4376"/>
    <cellStyle name="Normal 3 5 7 3 2" xfId="9361"/>
    <cellStyle name="Normal 3 5 7 3 2 2" xfId="20168"/>
    <cellStyle name="Normal 3 5 7 3 2 3" xfId="31542"/>
    <cellStyle name="Normal 3 5 7 3 3" xfId="15183"/>
    <cellStyle name="Normal 3 5 7 3 4" xfId="26541"/>
    <cellStyle name="Normal 3 5 7 4" xfId="6038"/>
    <cellStyle name="Normal 3 5 7 4 2" xfId="16846"/>
    <cellStyle name="Normal 3 5 7 4 3" xfId="28220"/>
    <cellStyle name="Normal 3 5 7 5" xfId="11861"/>
    <cellStyle name="Normal 3 5 7 6" xfId="23219"/>
    <cellStyle name="Normal 3 5 8" xfId="1848"/>
    <cellStyle name="Normal 3 5 8 2" xfId="6839"/>
    <cellStyle name="Normal 3 5 8 2 2" xfId="17647"/>
    <cellStyle name="Normal 3 5 8 2 3" xfId="29021"/>
    <cellStyle name="Normal 3 5 8 3" xfId="12662"/>
    <cellStyle name="Normal 3 5 8 4" xfId="24020"/>
    <cellStyle name="Normal 3 5 9" xfId="3516"/>
    <cellStyle name="Normal 3 5 9 2" xfId="8501"/>
    <cellStyle name="Normal 3 5 9 2 2" xfId="19308"/>
    <cellStyle name="Normal 3 5 9 2 3" xfId="30682"/>
    <cellStyle name="Normal 3 5 9 3" xfId="14323"/>
    <cellStyle name="Normal 3 5 9 4" xfId="25681"/>
    <cellStyle name="Normal 3 6" xfId="166"/>
    <cellStyle name="Normal 3 6 10" xfId="21889"/>
    <cellStyle name="Normal 3 6 11" xfId="22442"/>
    <cellStyle name="Normal 3 6 12" xfId="33262"/>
    <cellStyle name="Normal 3 6 13" xfId="33537"/>
    <cellStyle name="Normal 3 6 14" xfId="33808"/>
    <cellStyle name="Normal 3 6 2" xfId="541"/>
    <cellStyle name="Normal 3 6 2 2" xfId="1378"/>
    <cellStyle name="Normal 3 6 2 2 2" xfId="3046"/>
    <cellStyle name="Normal 3 6 2 2 2 2" xfId="8034"/>
    <cellStyle name="Normal 3 6 2 2 2 2 2" xfId="18841"/>
    <cellStyle name="Normal 3 6 2 2 2 2 3" xfId="30215"/>
    <cellStyle name="Normal 3 6 2 2 2 3" xfId="13856"/>
    <cellStyle name="Normal 3 6 2 2 2 4" xfId="25214"/>
    <cellStyle name="Normal 3 6 2 2 3" xfId="4710"/>
    <cellStyle name="Normal 3 6 2 2 3 2" xfId="9695"/>
    <cellStyle name="Normal 3 6 2 2 3 2 2" xfId="20502"/>
    <cellStyle name="Normal 3 6 2 2 3 2 3" xfId="31876"/>
    <cellStyle name="Normal 3 6 2 2 3 3" xfId="15517"/>
    <cellStyle name="Normal 3 6 2 2 3 4" xfId="26875"/>
    <cellStyle name="Normal 3 6 2 2 4" xfId="6372"/>
    <cellStyle name="Normal 3 6 2 2 4 2" xfId="17180"/>
    <cellStyle name="Normal 3 6 2 2 4 3" xfId="28554"/>
    <cellStyle name="Normal 3 6 2 2 5" xfId="12195"/>
    <cellStyle name="Normal 3 6 2 2 6" xfId="23553"/>
    <cellStyle name="Normal 3 6 2 3" xfId="2215"/>
    <cellStyle name="Normal 3 6 2 3 2" xfId="7203"/>
    <cellStyle name="Normal 3 6 2 3 2 2" xfId="18010"/>
    <cellStyle name="Normal 3 6 2 3 2 3" xfId="29384"/>
    <cellStyle name="Normal 3 6 2 3 3" xfId="13025"/>
    <cellStyle name="Normal 3 6 2 3 4" xfId="24383"/>
    <cellStyle name="Normal 3 6 2 4" xfId="3879"/>
    <cellStyle name="Normal 3 6 2 4 2" xfId="8864"/>
    <cellStyle name="Normal 3 6 2 4 2 2" xfId="19671"/>
    <cellStyle name="Normal 3 6 2 4 2 3" xfId="31045"/>
    <cellStyle name="Normal 3 6 2 4 3" xfId="14686"/>
    <cellStyle name="Normal 3 6 2 4 4" xfId="26044"/>
    <cellStyle name="Normal 3 6 2 5" xfId="5541"/>
    <cellStyle name="Normal 3 6 2 5 2" xfId="16349"/>
    <cellStyle name="Normal 3 6 2 5 3" xfId="27723"/>
    <cellStyle name="Normal 3 6 2 6" xfId="10528"/>
    <cellStyle name="Normal 3 6 2 6 2" xfId="21335"/>
    <cellStyle name="Normal 3 6 2 6 3" xfId="32709"/>
    <cellStyle name="Normal 3 6 2 7" xfId="11362"/>
    <cellStyle name="Normal 3 6 2 8" xfId="22168"/>
    <cellStyle name="Normal 3 6 2 9" xfId="22722"/>
    <cellStyle name="Normal 3 6 3" xfId="818"/>
    <cellStyle name="Normal 3 6 3 2" xfId="1652"/>
    <cellStyle name="Normal 3 6 3 2 2" xfId="3320"/>
    <cellStyle name="Normal 3 6 3 2 2 2" xfId="8308"/>
    <cellStyle name="Normal 3 6 3 2 2 2 2" xfId="19115"/>
    <cellStyle name="Normal 3 6 3 2 2 2 3" xfId="30489"/>
    <cellStyle name="Normal 3 6 3 2 2 3" xfId="14130"/>
    <cellStyle name="Normal 3 6 3 2 2 4" xfId="25488"/>
    <cellStyle name="Normal 3 6 3 2 3" xfId="4984"/>
    <cellStyle name="Normal 3 6 3 2 3 2" xfId="9969"/>
    <cellStyle name="Normal 3 6 3 2 3 2 2" xfId="20776"/>
    <cellStyle name="Normal 3 6 3 2 3 2 3" xfId="32150"/>
    <cellStyle name="Normal 3 6 3 2 3 3" xfId="15791"/>
    <cellStyle name="Normal 3 6 3 2 3 4" xfId="27149"/>
    <cellStyle name="Normal 3 6 3 2 4" xfId="6646"/>
    <cellStyle name="Normal 3 6 3 2 4 2" xfId="17454"/>
    <cellStyle name="Normal 3 6 3 2 4 3" xfId="28828"/>
    <cellStyle name="Normal 3 6 3 2 5" xfId="12469"/>
    <cellStyle name="Normal 3 6 3 2 6" xfId="23827"/>
    <cellStyle name="Normal 3 6 3 3" xfId="2489"/>
    <cellStyle name="Normal 3 6 3 3 2" xfId="7477"/>
    <cellStyle name="Normal 3 6 3 3 2 2" xfId="18284"/>
    <cellStyle name="Normal 3 6 3 3 2 3" xfId="29658"/>
    <cellStyle name="Normal 3 6 3 3 3" xfId="13299"/>
    <cellStyle name="Normal 3 6 3 3 4" xfId="24657"/>
    <cellStyle name="Normal 3 6 3 4" xfId="4153"/>
    <cellStyle name="Normal 3 6 3 4 2" xfId="9138"/>
    <cellStyle name="Normal 3 6 3 4 2 2" xfId="19945"/>
    <cellStyle name="Normal 3 6 3 4 2 3" xfId="31319"/>
    <cellStyle name="Normal 3 6 3 4 3" xfId="14960"/>
    <cellStyle name="Normal 3 6 3 4 4" xfId="26318"/>
    <cellStyle name="Normal 3 6 3 5" xfId="5815"/>
    <cellStyle name="Normal 3 6 3 5 2" xfId="16623"/>
    <cellStyle name="Normal 3 6 3 5 3" xfId="27997"/>
    <cellStyle name="Normal 3 6 3 6" xfId="10802"/>
    <cellStyle name="Normal 3 6 3 6 2" xfId="21609"/>
    <cellStyle name="Normal 3 6 3 6 3" xfId="32983"/>
    <cellStyle name="Normal 3 6 3 7" xfId="11637"/>
    <cellStyle name="Normal 3 6 3 8" xfId="22996"/>
    <cellStyle name="Normal 3 6 4" xfId="1099"/>
    <cellStyle name="Normal 3 6 4 2" xfId="2767"/>
    <cellStyle name="Normal 3 6 4 2 2" xfId="7755"/>
    <cellStyle name="Normal 3 6 4 2 2 2" xfId="18562"/>
    <cellStyle name="Normal 3 6 4 2 2 3" xfId="29936"/>
    <cellStyle name="Normal 3 6 4 2 3" xfId="13577"/>
    <cellStyle name="Normal 3 6 4 2 4" xfId="24935"/>
    <cellStyle name="Normal 3 6 4 3" xfId="4431"/>
    <cellStyle name="Normal 3 6 4 3 2" xfId="9416"/>
    <cellStyle name="Normal 3 6 4 3 2 2" xfId="20223"/>
    <cellStyle name="Normal 3 6 4 3 2 3" xfId="31597"/>
    <cellStyle name="Normal 3 6 4 3 3" xfId="15238"/>
    <cellStyle name="Normal 3 6 4 3 4" xfId="26596"/>
    <cellStyle name="Normal 3 6 4 4" xfId="6093"/>
    <cellStyle name="Normal 3 6 4 4 2" xfId="16901"/>
    <cellStyle name="Normal 3 6 4 4 3" xfId="28275"/>
    <cellStyle name="Normal 3 6 4 5" xfId="11916"/>
    <cellStyle name="Normal 3 6 4 6" xfId="23274"/>
    <cellStyle name="Normal 3 6 5" xfId="1937"/>
    <cellStyle name="Normal 3 6 5 2" xfId="6925"/>
    <cellStyle name="Normal 3 6 5 2 2" xfId="17733"/>
    <cellStyle name="Normal 3 6 5 2 3" xfId="29107"/>
    <cellStyle name="Normal 3 6 5 3" xfId="12748"/>
    <cellStyle name="Normal 3 6 5 4" xfId="24106"/>
    <cellStyle name="Normal 3 6 6" xfId="3602"/>
    <cellStyle name="Normal 3 6 6 2" xfId="8587"/>
    <cellStyle name="Normal 3 6 6 2 2" xfId="19394"/>
    <cellStyle name="Normal 3 6 6 2 3" xfId="30768"/>
    <cellStyle name="Normal 3 6 6 3" xfId="14409"/>
    <cellStyle name="Normal 3 6 6 4" xfId="25767"/>
    <cellStyle name="Normal 3 6 7" xfId="5263"/>
    <cellStyle name="Normal 3 6 7 2" xfId="16072"/>
    <cellStyle name="Normal 3 6 7 3" xfId="27446"/>
    <cellStyle name="Normal 3 6 8" xfId="10248"/>
    <cellStyle name="Normal 3 6 8 2" xfId="21055"/>
    <cellStyle name="Normal 3 6 8 3" xfId="32429"/>
    <cellStyle name="Normal 3 6 9" xfId="11082"/>
    <cellStyle name="Normal 3 7" xfId="433"/>
    <cellStyle name="Normal 3 7 2" xfId="1270"/>
    <cellStyle name="Normal 3 7 2 2" xfId="2938"/>
    <cellStyle name="Normal 3 7 2 2 2" xfId="7926"/>
    <cellStyle name="Normal 3 7 2 2 2 2" xfId="18733"/>
    <cellStyle name="Normal 3 7 2 2 2 3" xfId="30107"/>
    <cellStyle name="Normal 3 7 2 2 3" xfId="13748"/>
    <cellStyle name="Normal 3 7 2 2 4" xfId="25106"/>
    <cellStyle name="Normal 3 7 2 3" xfId="4602"/>
    <cellStyle name="Normal 3 7 2 3 2" xfId="9587"/>
    <cellStyle name="Normal 3 7 2 3 2 2" xfId="20394"/>
    <cellStyle name="Normal 3 7 2 3 2 3" xfId="31768"/>
    <cellStyle name="Normal 3 7 2 3 3" xfId="15409"/>
    <cellStyle name="Normal 3 7 2 3 4" xfId="26767"/>
    <cellStyle name="Normal 3 7 2 4" xfId="6264"/>
    <cellStyle name="Normal 3 7 2 4 2" xfId="17072"/>
    <cellStyle name="Normal 3 7 2 4 3" xfId="28446"/>
    <cellStyle name="Normal 3 7 2 5" xfId="12087"/>
    <cellStyle name="Normal 3 7 2 6" xfId="23445"/>
    <cellStyle name="Normal 3 7 3" xfId="2109"/>
    <cellStyle name="Normal 3 7 3 2" xfId="7097"/>
    <cellStyle name="Normal 3 7 3 2 2" xfId="17904"/>
    <cellStyle name="Normal 3 7 3 2 3" xfId="29278"/>
    <cellStyle name="Normal 3 7 3 3" xfId="12919"/>
    <cellStyle name="Normal 3 7 3 4" xfId="24277"/>
    <cellStyle name="Normal 3 7 4" xfId="3773"/>
    <cellStyle name="Normal 3 7 4 2" xfId="8758"/>
    <cellStyle name="Normal 3 7 4 2 2" xfId="19565"/>
    <cellStyle name="Normal 3 7 4 2 3" xfId="30939"/>
    <cellStyle name="Normal 3 7 4 3" xfId="14580"/>
    <cellStyle name="Normal 3 7 4 4" xfId="25938"/>
    <cellStyle name="Normal 3 7 5" xfId="5435"/>
    <cellStyle name="Normal 3 7 5 2" xfId="16243"/>
    <cellStyle name="Normal 3 7 5 3" xfId="27617"/>
    <cellStyle name="Normal 3 7 6" xfId="10430"/>
    <cellStyle name="Normal 3 7 6 2" xfId="21237"/>
    <cellStyle name="Normal 3 7 6 3" xfId="32611"/>
    <cellStyle name="Normal 3 7 7" xfId="11254"/>
    <cellStyle name="Normal 3 7 8" xfId="22060"/>
    <cellStyle name="Normal 3 7 9" xfId="22614"/>
    <cellStyle name="Normal 3 8" xfId="710"/>
    <cellStyle name="Normal 3 8 2" xfId="1544"/>
    <cellStyle name="Normal 3 8 2 2" xfId="3212"/>
    <cellStyle name="Normal 3 8 2 2 2" xfId="8200"/>
    <cellStyle name="Normal 3 8 2 2 2 2" xfId="19007"/>
    <cellStyle name="Normal 3 8 2 2 2 3" xfId="30381"/>
    <cellStyle name="Normal 3 8 2 2 3" xfId="14022"/>
    <cellStyle name="Normal 3 8 2 2 4" xfId="25380"/>
    <cellStyle name="Normal 3 8 2 3" xfId="4876"/>
    <cellStyle name="Normal 3 8 2 3 2" xfId="9861"/>
    <cellStyle name="Normal 3 8 2 3 2 2" xfId="20668"/>
    <cellStyle name="Normal 3 8 2 3 2 3" xfId="32042"/>
    <cellStyle name="Normal 3 8 2 3 3" xfId="15683"/>
    <cellStyle name="Normal 3 8 2 3 4" xfId="27041"/>
    <cellStyle name="Normal 3 8 2 4" xfId="6538"/>
    <cellStyle name="Normal 3 8 2 4 2" xfId="17346"/>
    <cellStyle name="Normal 3 8 2 4 3" xfId="28720"/>
    <cellStyle name="Normal 3 8 2 5" xfId="12361"/>
    <cellStyle name="Normal 3 8 2 6" xfId="23719"/>
    <cellStyle name="Normal 3 8 3" xfId="2381"/>
    <cellStyle name="Normal 3 8 3 2" xfId="7369"/>
    <cellStyle name="Normal 3 8 3 2 2" xfId="18176"/>
    <cellStyle name="Normal 3 8 3 2 3" xfId="29550"/>
    <cellStyle name="Normal 3 8 3 3" xfId="13191"/>
    <cellStyle name="Normal 3 8 3 4" xfId="24549"/>
    <cellStyle name="Normal 3 8 4" xfId="4045"/>
    <cellStyle name="Normal 3 8 4 2" xfId="9030"/>
    <cellStyle name="Normal 3 8 4 2 2" xfId="19837"/>
    <cellStyle name="Normal 3 8 4 2 3" xfId="31211"/>
    <cellStyle name="Normal 3 8 4 3" xfId="14852"/>
    <cellStyle name="Normal 3 8 4 4" xfId="26210"/>
    <cellStyle name="Normal 3 8 5" xfId="5707"/>
    <cellStyle name="Normal 3 8 5 2" xfId="16515"/>
    <cellStyle name="Normal 3 8 5 3" xfId="27889"/>
    <cellStyle name="Normal 3 8 6" xfId="10694"/>
    <cellStyle name="Normal 3 8 6 2" xfId="21501"/>
    <cellStyle name="Normal 3 8 6 3" xfId="32875"/>
    <cellStyle name="Normal 3 8 7" xfId="11529"/>
    <cellStyle name="Normal 3 8 8" xfId="22888"/>
    <cellStyle name="Normal 3 9" xfId="1005"/>
    <cellStyle name="Normal 3 9 2" xfId="2673"/>
    <cellStyle name="Normal 3 9 2 2" xfId="7661"/>
    <cellStyle name="Normal 3 9 2 2 2" xfId="18468"/>
    <cellStyle name="Normal 3 9 2 2 3" xfId="29842"/>
    <cellStyle name="Normal 3 9 2 3" xfId="13483"/>
    <cellStyle name="Normal 3 9 2 4" xfId="24841"/>
    <cellStyle name="Normal 3 9 3" xfId="4337"/>
    <cellStyle name="Normal 3 9 3 2" xfId="9322"/>
    <cellStyle name="Normal 3 9 3 2 2" xfId="20129"/>
    <cellStyle name="Normal 3 9 3 2 3" xfId="31503"/>
    <cellStyle name="Normal 3 9 3 3" xfId="15144"/>
    <cellStyle name="Normal 3 9 3 4" xfId="26502"/>
    <cellStyle name="Normal 3 9 4" xfId="5999"/>
    <cellStyle name="Normal 3 9 4 2" xfId="16807"/>
    <cellStyle name="Normal 3 9 4 3" xfId="28181"/>
    <cellStyle name="Normal 3 9 5" xfId="11822"/>
    <cellStyle name="Normal 3 9 6" xfId="23180"/>
    <cellStyle name="Normal 30" xfId="33979"/>
    <cellStyle name="Normal 31" xfId="33982"/>
    <cellStyle name="Normal 35" xfId="34091"/>
    <cellStyle name="Normal 4" xfId="50"/>
    <cellStyle name="Normal 4 2" xfId="69"/>
    <cellStyle name="Normal 4 2 2" xfId="401"/>
    <cellStyle name="Normal 4 2 3" xfId="33994"/>
    <cellStyle name="Normal 4 3" xfId="107"/>
    <cellStyle name="Normal 4 3 2" xfId="331"/>
    <cellStyle name="Normal 4 3 3" xfId="411"/>
    <cellStyle name="Normal 4 3 4" xfId="426"/>
    <cellStyle name="Normal 4 3 5" xfId="1882"/>
    <cellStyle name="Normal 4 4" xfId="396"/>
    <cellStyle name="Normal 4 5" xfId="33985"/>
    <cellStyle name="Normal 5" xfId="66"/>
    <cellStyle name="Normal 5 10" xfId="3518"/>
    <cellStyle name="Normal 5 10 2" xfId="8503"/>
    <cellStyle name="Normal 5 10 2 2" xfId="19310"/>
    <cellStyle name="Normal 5 10 2 3" xfId="30684"/>
    <cellStyle name="Normal 5 10 3" xfId="14325"/>
    <cellStyle name="Normal 5 10 4" xfId="25683"/>
    <cellStyle name="Normal 5 11" xfId="5179"/>
    <cellStyle name="Normal 5 11 2" xfId="15988"/>
    <cellStyle name="Normal 5 11 3" xfId="27362"/>
    <cellStyle name="Normal 5 12" xfId="10163"/>
    <cellStyle name="Normal 5 12 2" xfId="20970"/>
    <cellStyle name="Normal 5 12 3" xfId="32344"/>
    <cellStyle name="Normal 5 13" xfId="10997"/>
    <cellStyle name="Normal 5 14" xfId="21804"/>
    <cellStyle name="Normal 5 15" xfId="22357"/>
    <cellStyle name="Normal 5 16" xfId="33177"/>
    <cellStyle name="Normal 5 17" xfId="33446"/>
    <cellStyle name="Normal 5 18" xfId="33717"/>
    <cellStyle name="Normal 5 2" xfId="135"/>
    <cellStyle name="Normal 5 2 10" xfId="21858"/>
    <cellStyle name="Normal 5 2 11" xfId="22411"/>
    <cellStyle name="Normal 5 2 12" xfId="33231"/>
    <cellStyle name="Normal 5 2 13" xfId="33506"/>
    <cellStyle name="Normal 5 2 14" xfId="33777"/>
    <cellStyle name="Normal 5 2 2" xfId="510"/>
    <cellStyle name="Normal 5 2 2 2" xfId="1347"/>
    <cellStyle name="Normal 5 2 2 2 2" xfId="3015"/>
    <cellStyle name="Normal 5 2 2 2 2 2" xfId="8003"/>
    <cellStyle name="Normal 5 2 2 2 2 2 2" xfId="18810"/>
    <cellStyle name="Normal 5 2 2 2 2 2 3" xfId="30184"/>
    <cellStyle name="Normal 5 2 2 2 2 3" xfId="13825"/>
    <cellStyle name="Normal 5 2 2 2 2 4" xfId="25183"/>
    <cellStyle name="Normal 5 2 2 2 3" xfId="4679"/>
    <cellStyle name="Normal 5 2 2 2 3 2" xfId="9664"/>
    <cellStyle name="Normal 5 2 2 2 3 2 2" xfId="20471"/>
    <cellStyle name="Normal 5 2 2 2 3 2 3" xfId="31845"/>
    <cellStyle name="Normal 5 2 2 2 3 3" xfId="15486"/>
    <cellStyle name="Normal 5 2 2 2 3 4" xfId="26844"/>
    <cellStyle name="Normal 5 2 2 2 4" xfId="6341"/>
    <cellStyle name="Normal 5 2 2 2 4 2" xfId="17149"/>
    <cellStyle name="Normal 5 2 2 2 4 3" xfId="28523"/>
    <cellStyle name="Normal 5 2 2 2 5" xfId="12164"/>
    <cellStyle name="Normal 5 2 2 2 6" xfId="23522"/>
    <cellStyle name="Normal 5 2 2 3" xfId="2185"/>
    <cellStyle name="Normal 5 2 2 3 2" xfId="7173"/>
    <cellStyle name="Normal 5 2 2 3 2 2" xfId="17980"/>
    <cellStyle name="Normal 5 2 2 3 2 3" xfId="29354"/>
    <cellStyle name="Normal 5 2 2 3 3" xfId="12995"/>
    <cellStyle name="Normal 5 2 2 3 4" xfId="24353"/>
    <cellStyle name="Normal 5 2 2 4" xfId="3849"/>
    <cellStyle name="Normal 5 2 2 4 2" xfId="8834"/>
    <cellStyle name="Normal 5 2 2 4 2 2" xfId="19641"/>
    <cellStyle name="Normal 5 2 2 4 2 3" xfId="31015"/>
    <cellStyle name="Normal 5 2 2 4 3" xfId="14656"/>
    <cellStyle name="Normal 5 2 2 4 4" xfId="26014"/>
    <cellStyle name="Normal 5 2 2 5" xfId="5511"/>
    <cellStyle name="Normal 5 2 2 5 2" xfId="16319"/>
    <cellStyle name="Normal 5 2 2 5 3" xfId="27693"/>
    <cellStyle name="Normal 5 2 2 6" xfId="10497"/>
    <cellStyle name="Normal 5 2 2 6 2" xfId="21304"/>
    <cellStyle name="Normal 5 2 2 6 3" xfId="32678"/>
    <cellStyle name="Normal 5 2 2 7" xfId="11331"/>
    <cellStyle name="Normal 5 2 2 8" xfId="22137"/>
    <cellStyle name="Normal 5 2 2 9" xfId="22691"/>
    <cellStyle name="Normal 5 2 3" xfId="787"/>
    <cellStyle name="Normal 5 2 3 2" xfId="1621"/>
    <cellStyle name="Normal 5 2 3 2 2" xfId="3289"/>
    <cellStyle name="Normal 5 2 3 2 2 2" xfId="8277"/>
    <cellStyle name="Normal 5 2 3 2 2 2 2" xfId="19084"/>
    <cellStyle name="Normal 5 2 3 2 2 2 3" xfId="30458"/>
    <cellStyle name="Normal 5 2 3 2 2 3" xfId="14099"/>
    <cellStyle name="Normal 5 2 3 2 2 4" xfId="25457"/>
    <cellStyle name="Normal 5 2 3 2 3" xfId="4953"/>
    <cellStyle name="Normal 5 2 3 2 3 2" xfId="9938"/>
    <cellStyle name="Normal 5 2 3 2 3 2 2" xfId="20745"/>
    <cellStyle name="Normal 5 2 3 2 3 2 3" xfId="32119"/>
    <cellStyle name="Normal 5 2 3 2 3 3" xfId="15760"/>
    <cellStyle name="Normal 5 2 3 2 3 4" xfId="27118"/>
    <cellStyle name="Normal 5 2 3 2 4" xfId="6615"/>
    <cellStyle name="Normal 5 2 3 2 4 2" xfId="17423"/>
    <cellStyle name="Normal 5 2 3 2 4 3" xfId="28797"/>
    <cellStyle name="Normal 5 2 3 2 5" xfId="12438"/>
    <cellStyle name="Normal 5 2 3 2 6" xfId="23796"/>
    <cellStyle name="Normal 5 2 3 3" xfId="2458"/>
    <cellStyle name="Normal 5 2 3 3 2" xfId="7446"/>
    <cellStyle name="Normal 5 2 3 3 2 2" xfId="18253"/>
    <cellStyle name="Normal 5 2 3 3 2 3" xfId="29627"/>
    <cellStyle name="Normal 5 2 3 3 3" xfId="13268"/>
    <cellStyle name="Normal 5 2 3 3 4" xfId="24626"/>
    <cellStyle name="Normal 5 2 3 4" xfId="4122"/>
    <cellStyle name="Normal 5 2 3 4 2" xfId="9107"/>
    <cellStyle name="Normal 5 2 3 4 2 2" xfId="19914"/>
    <cellStyle name="Normal 5 2 3 4 2 3" xfId="31288"/>
    <cellStyle name="Normal 5 2 3 4 3" xfId="14929"/>
    <cellStyle name="Normal 5 2 3 4 4" xfId="26287"/>
    <cellStyle name="Normal 5 2 3 5" xfId="5784"/>
    <cellStyle name="Normal 5 2 3 5 2" xfId="16592"/>
    <cellStyle name="Normal 5 2 3 5 3" xfId="27966"/>
    <cellStyle name="Normal 5 2 3 6" xfId="10771"/>
    <cellStyle name="Normal 5 2 3 6 2" xfId="21578"/>
    <cellStyle name="Normal 5 2 3 6 3" xfId="32952"/>
    <cellStyle name="Normal 5 2 3 7" xfId="11606"/>
    <cellStyle name="Normal 5 2 3 8" xfId="22965"/>
    <cellStyle name="Normal 5 2 4" xfId="1068"/>
    <cellStyle name="Normal 5 2 4 2" xfId="2736"/>
    <cellStyle name="Normal 5 2 4 2 2" xfId="7724"/>
    <cellStyle name="Normal 5 2 4 2 2 2" xfId="18531"/>
    <cellStyle name="Normal 5 2 4 2 2 3" xfId="29905"/>
    <cellStyle name="Normal 5 2 4 2 3" xfId="13546"/>
    <cellStyle name="Normal 5 2 4 2 4" xfId="24904"/>
    <cellStyle name="Normal 5 2 4 3" xfId="4400"/>
    <cellStyle name="Normal 5 2 4 3 2" xfId="9385"/>
    <cellStyle name="Normal 5 2 4 3 2 2" xfId="20192"/>
    <cellStyle name="Normal 5 2 4 3 2 3" xfId="31566"/>
    <cellStyle name="Normal 5 2 4 3 3" xfId="15207"/>
    <cellStyle name="Normal 5 2 4 3 4" xfId="26565"/>
    <cellStyle name="Normal 5 2 4 4" xfId="6062"/>
    <cellStyle name="Normal 5 2 4 4 2" xfId="16870"/>
    <cellStyle name="Normal 5 2 4 4 3" xfId="28244"/>
    <cellStyle name="Normal 5 2 4 5" xfId="11885"/>
    <cellStyle name="Normal 5 2 4 6" xfId="23243"/>
    <cellStyle name="Normal 5 2 5" xfId="1906"/>
    <cellStyle name="Normal 5 2 5 2" xfId="6894"/>
    <cellStyle name="Normal 5 2 5 2 2" xfId="17702"/>
    <cellStyle name="Normal 5 2 5 2 3" xfId="29076"/>
    <cellStyle name="Normal 5 2 5 3" xfId="12717"/>
    <cellStyle name="Normal 5 2 5 4" xfId="24075"/>
    <cellStyle name="Normal 5 2 6" xfId="3571"/>
    <cellStyle name="Normal 5 2 6 2" xfId="8556"/>
    <cellStyle name="Normal 5 2 6 2 2" xfId="19363"/>
    <cellStyle name="Normal 5 2 6 2 3" xfId="30737"/>
    <cellStyle name="Normal 5 2 6 3" xfId="14378"/>
    <cellStyle name="Normal 5 2 6 4" xfId="25736"/>
    <cellStyle name="Normal 5 2 7" xfId="5232"/>
    <cellStyle name="Normal 5 2 7 2" xfId="16041"/>
    <cellStyle name="Normal 5 2 7 3" xfId="27415"/>
    <cellStyle name="Normal 5 2 8" xfId="10217"/>
    <cellStyle name="Normal 5 2 8 2" xfId="21024"/>
    <cellStyle name="Normal 5 2 8 3" xfId="32398"/>
    <cellStyle name="Normal 5 2 9" xfId="11051"/>
    <cellStyle name="Normal 5 3" xfId="190"/>
    <cellStyle name="Normal 5 3 10" xfId="21912"/>
    <cellStyle name="Normal 5 3 11" xfId="22465"/>
    <cellStyle name="Normal 5 3 12" xfId="33285"/>
    <cellStyle name="Normal 5 3 13" xfId="33560"/>
    <cellStyle name="Normal 5 3 14" xfId="33831"/>
    <cellStyle name="Normal 5 3 2" xfId="564"/>
    <cellStyle name="Normal 5 3 2 2" xfId="1401"/>
    <cellStyle name="Normal 5 3 2 2 2" xfId="3069"/>
    <cellStyle name="Normal 5 3 2 2 2 2" xfId="8057"/>
    <cellStyle name="Normal 5 3 2 2 2 2 2" xfId="18864"/>
    <cellStyle name="Normal 5 3 2 2 2 2 3" xfId="30238"/>
    <cellStyle name="Normal 5 3 2 2 2 3" xfId="13879"/>
    <cellStyle name="Normal 5 3 2 2 2 4" xfId="25237"/>
    <cellStyle name="Normal 5 3 2 2 3" xfId="4733"/>
    <cellStyle name="Normal 5 3 2 2 3 2" xfId="9718"/>
    <cellStyle name="Normal 5 3 2 2 3 2 2" xfId="20525"/>
    <cellStyle name="Normal 5 3 2 2 3 2 3" xfId="31899"/>
    <cellStyle name="Normal 5 3 2 2 3 3" xfId="15540"/>
    <cellStyle name="Normal 5 3 2 2 3 4" xfId="26898"/>
    <cellStyle name="Normal 5 3 2 2 4" xfId="6395"/>
    <cellStyle name="Normal 5 3 2 2 4 2" xfId="17203"/>
    <cellStyle name="Normal 5 3 2 2 4 3" xfId="28577"/>
    <cellStyle name="Normal 5 3 2 2 5" xfId="12218"/>
    <cellStyle name="Normal 5 3 2 2 6" xfId="23576"/>
    <cellStyle name="Normal 5 3 2 3" xfId="2238"/>
    <cellStyle name="Normal 5 3 2 3 2" xfId="7226"/>
    <cellStyle name="Normal 5 3 2 3 2 2" xfId="18033"/>
    <cellStyle name="Normal 5 3 2 3 2 3" xfId="29407"/>
    <cellStyle name="Normal 5 3 2 3 3" xfId="13048"/>
    <cellStyle name="Normal 5 3 2 3 4" xfId="24406"/>
    <cellStyle name="Normal 5 3 2 4" xfId="3902"/>
    <cellStyle name="Normal 5 3 2 4 2" xfId="8887"/>
    <cellStyle name="Normal 5 3 2 4 2 2" xfId="19694"/>
    <cellStyle name="Normal 5 3 2 4 2 3" xfId="31068"/>
    <cellStyle name="Normal 5 3 2 4 3" xfId="14709"/>
    <cellStyle name="Normal 5 3 2 4 4" xfId="26067"/>
    <cellStyle name="Normal 5 3 2 5" xfId="5564"/>
    <cellStyle name="Normal 5 3 2 5 2" xfId="16372"/>
    <cellStyle name="Normal 5 3 2 5 3" xfId="27746"/>
    <cellStyle name="Normal 5 3 2 6" xfId="10551"/>
    <cellStyle name="Normal 5 3 2 6 2" xfId="21358"/>
    <cellStyle name="Normal 5 3 2 6 3" xfId="32732"/>
    <cellStyle name="Normal 5 3 2 7" xfId="11385"/>
    <cellStyle name="Normal 5 3 2 8" xfId="22191"/>
    <cellStyle name="Normal 5 3 2 9" xfId="22745"/>
    <cellStyle name="Normal 5 3 3" xfId="841"/>
    <cellStyle name="Normal 5 3 3 2" xfId="1675"/>
    <cellStyle name="Normal 5 3 3 2 2" xfId="3343"/>
    <cellStyle name="Normal 5 3 3 2 2 2" xfId="8331"/>
    <cellStyle name="Normal 5 3 3 2 2 2 2" xfId="19138"/>
    <cellStyle name="Normal 5 3 3 2 2 2 3" xfId="30512"/>
    <cellStyle name="Normal 5 3 3 2 2 3" xfId="14153"/>
    <cellStyle name="Normal 5 3 3 2 2 4" xfId="25511"/>
    <cellStyle name="Normal 5 3 3 2 3" xfId="5007"/>
    <cellStyle name="Normal 5 3 3 2 3 2" xfId="9992"/>
    <cellStyle name="Normal 5 3 3 2 3 2 2" xfId="20799"/>
    <cellStyle name="Normal 5 3 3 2 3 2 3" xfId="32173"/>
    <cellStyle name="Normal 5 3 3 2 3 3" xfId="15814"/>
    <cellStyle name="Normal 5 3 3 2 3 4" xfId="27172"/>
    <cellStyle name="Normal 5 3 3 2 4" xfId="6669"/>
    <cellStyle name="Normal 5 3 3 2 4 2" xfId="17477"/>
    <cellStyle name="Normal 5 3 3 2 4 3" xfId="28851"/>
    <cellStyle name="Normal 5 3 3 2 5" xfId="12492"/>
    <cellStyle name="Normal 5 3 3 2 6" xfId="23850"/>
    <cellStyle name="Normal 5 3 3 3" xfId="2512"/>
    <cellStyle name="Normal 5 3 3 3 2" xfId="7500"/>
    <cellStyle name="Normal 5 3 3 3 2 2" xfId="18307"/>
    <cellStyle name="Normal 5 3 3 3 2 3" xfId="29681"/>
    <cellStyle name="Normal 5 3 3 3 3" xfId="13322"/>
    <cellStyle name="Normal 5 3 3 3 4" xfId="24680"/>
    <cellStyle name="Normal 5 3 3 4" xfId="4176"/>
    <cellStyle name="Normal 5 3 3 4 2" xfId="9161"/>
    <cellStyle name="Normal 5 3 3 4 2 2" xfId="19968"/>
    <cellStyle name="Normal 5 3 3 4 2 3" xfId="31342"/>
    <cellStyle name="Normal 5 3 3 4 3" xfId="14983"/>
    <cellStyle name="Normal 5 3 3 4 4" xfId="26341"/>
    <cellStyle name="Normal 5 3 3 5" xfId="5838"/>
    <cellStyle name="Normal 5 3 3 5 2" xfId="16646"/>
    <cellStyle name="Normal 5 3 3 5 3" xfId="28020"/>
    <cellStyle name="Normal 5 3 3 6" xfId="10825"/>
    <cellStyle name="Normal 5 3 3 6 2" xfId="21632"/>
    <cellStyle name="Normal 5 3 3 6 3" xfId="33006"/>
    <cellStyle name="Normal 5 3 3 7" xfId="11660"/>
    <cellStyle name="Normal 5 3 3 8" xfId="23019"/>
    <cellStyle name="Normal 5 3 4" xfId="1122"/>
    <cellStyle name="Normal 5 3 4 2" xfId="2790"/>
    <cellStyle name="Normal 5 3 4 2 2" xfId="7778"/>
    <cellStyle name="Normal 5 3 4 2 2 2" xfId="18585"/>
    <cellStyle name="Normal 5 3 4 2 2 3" xfId="29959"/>
    <cellStyle name="Normal 5 3 4 2 3" xfId="13600"/>
    <cellStyle name="Normal 5 3 4 2 4" xfId="24958"/>
    <cellStyle name="Normal 5 3 4 3" xfId="4454"/>
    <cellStyle name="Normal 5 3 4 3 2" xfId="9439"/>
    <cellStyle name="Normal 5 3 4 3 2 2" xfId="20246"/>
    <cellStyle name="Normal 5 3 4 3 2 3" xfId="31620"/>
    <cellStyle name="Normal 5 3 4 3 3" xfId="15261"/>
    <cellStyle name="Normal 5 3 4 3 4" xfId="26619"/>
    <cellStyle name="Normal 5 3 4 4" xfId="6116"/>
    <cellStyle name="Normal 5 3 4 4 2" xfId="16924"/>
    <cellStyle name="Normal 5 3 4 4 3" xfId="28298"/>
    <cellStyle name="Normal 5 3 4 5" xfId="11939"/>
    <cellStyle name="Normal 5 3 4 6" xfId="23297"/>
    <cellStyle name="Normal 5 3 5" xfId="1960"/>
    <cellStyle name="Normal 5 3 5 2" xfId="6948"/>
    <cellStyle name="Normal 5 3 5 2 2" xfId="17756"/>
    <cellStyle name="Normal 5 3 5 2 3" xfId="29130"/>
    <cellStyle name="Normal 5 3 5 3" xfId="12771"/>
    <cellStyle name="Normal 5 3 5 4" xfId="24129"/>
    <cellStyle name="Normal 5 3 6" xfId="3625"/>
    <cellStyle name="Normal 5 3 6 2" xfId="8610"/>
    <cellStyle name="Normal 5 3 6 2 2" xfId="19417"/>
    <cellStyle name="Normal 5 3 6 2 3" xfId="30791"/>
    <cellStyle name="Normal 5 3 6 3" xfId="14432"/>
    <cellStyle name="Normal 5 3 6 4" xfId="25790"/>
    <cellStyle name="Normal 5 3 7" xfId="5286"/>
    <cellStyle name="Normal 5 3 7 2" xfId="16095"/>
    <cellStyle name="Normal 5 3 7 3" xfId="27469"/>
    <cellStyle name="Normal 5 3 8" xfId="10271"/>
    <cellStyle name="Normal 5 3 8 2" xfId="21078"/>
    <cellStyle name="Normal 5 3 8 3" xfId="32452"/>
    <cellStyle name="Normal 5 3 9" xfId="11105"/>
    <cellStyle name="Normal 5 4" xfId="245"/>
    <cellStyle name="Normal 5 4 10" xfId="21967"/>
    <cellStyle name="Normal 5 4 11" xfId="22520"/>
    <cellStyle name="Normal 5 4 12" xfId="33340"/>
    <cellStyle name="Normal 5 4 13" xfId="33615"/>
    <cellStyle name="Normal 5 4 14" xfId="33886"/>
    <cellStyle name="Normal 5 4 2" xfId="619"/>
    <cellStyle name="Normal 5 4 2 2" xfId="1456"/>
    <cellStyle name="Normal 5 4 2 2 2" xfId="3124"/>
    <cellStyle name="Normal 5 4 2 2 2 2" xfId="8112"/>
    <cellStyle name="Normal 5 4 2 2 2 2 2" xfId="18919"/>
    <cellStyle name="Normal 5 4 2 2 2 2 3" xfId="30293"/>
    <cellStyle name="Normal 5 4 2 2 2 3" xfId="13934"/>
    <cellStyle name="Normal 5 4 2 2 2 4" xfId="25292"/>
    <cellStyle name="Normal 5 4 2 2 3" xfId="4788"/>
    <cellStyle name="Normal 5 4 2 2 3 2" xfId="9773"/>
    <cellStyle name="Normal 5 4 2 2 3 2 2" xfId="20580"/>
    <cellStyle name="Normal 5 4 2 2 3 2 3" xfId="31954"/>
    <cellStyle name="Normal 5 4 2 2 3 3" xfId="15595"/>
    <cellStyle name="Normal 5 4 2 2 3 4" xfId="26953"/>
    <cellStyle name="Normal 5 4 2 2 4" xfId="6450"/>
    <cellStyle name="Normal 5 4 2 2 4 2" xfId="17258"/>
    <cellStyle name="Normal 5 4 2 2 4 3" xfId="28632"/>
    <cellStyle name="Normal 5 4 2 2 5" xfId="12273"/>
    <cellStyle name="Normal 5 4 2 2 6" xfId="23631"/>
    <cellStyle name="Normal 5 4 2 3" xfId="2293"/>
    <cellStyle name="Normal 5 4 2 3 2" xfId="7281"/>
    <cellStyle name="Normal 5 4 2 3 2 2" xfId="18088"/>
    <cellStyle name="Normal 5 4 2 3 2 3" xfId="29462"/>
    <cellStyle name="Normal 5 4 2 3 3" xfId="13103"/>
    <cellStyle name="Normal 5 4 2 3 4" xfId="24461"/>
    <cellStyle name="Normal 5 4 2 4" xfId="3957"/>
    <cellStyle name="Normal 5 4 2 4 2" xfId="8942"/>
    <cellStyle name="Normal 5 4 2 4 2 2" xfId="19749"/>
    <cellStyle name="Normal 5 4 2 4 2 3" xfId="31123"/>
    <cellStyle name="Normal 5 4 2 4 3" xfId="14764"/>
    <cellStyle name="Normal 5 4 2 4 4" xfId="26122"/>
    <cellStyle name="Normal 5 4 2 5" xfId="5619"/>
    <cellStyle name="Normal 5 4 2 5 2" xfId="16427"/>
    <cellStyle name="Normal 5 4 2 5 3" xfId="27801"/>
    <cellStyle name="Normal 5 4 2 6" xfId="10606"/>
    <cellStyle name="Normal 5 4 2 6 2" xfId="21413"/>
    <cellStyle name="Normal 5 4 2 6 3" xfId="32787"/>
    <cellStyle name="Normal 5 4 2 7" xfId="11440"/>
    <cellStyle name="Normal 5 4 2 8" xfId="22246"/>
    <cellStyle name="Normal 5 4 2 9" xfId="22800"/>
    <cellStyle name="Normal 5 4 3" xfId="896"/>
    <cellStyle name="Normal 5 4 3 2" xfId="1730"/>
    <cellStyle name="Normal 5 4 3 2 2" xfId="3398"/>
    <cellStyle name="Normal 5 4 3 2 2 2" xfId="8386"/>
    <cellStyle name="Normal 5 4 3 2 2 2 2" xfId="19193"/>
    <cellStyle name="Normal 5 4 3 2 2 2 3" xfId="30567"/>
    <cellStyle name="Normal 5 4 3 2 2 3" xfId="14208"/>
    <cellStyle name="Normal 5 4 3 2 2 4" xfId="25566"/>
    <cellStyle name="Normal 5 4 3 2 3" xfId="5062"/>
    <cellStyle name="Normal 5 4 3 2 3 2" xfId="10047"/>
    <cellStyle name="Normal 5 4 3 2 3 2 2" xfId="20854"/>
    <cellStyle name="Normal 5 4 3 2 3 2 3" xfId="32228"/>
    <cellStyle name="Normal 5 4 3 2 3 3" xfId="15869"/>
    <cellStyle name="Normal 5 4 3 2 3 4" xfId="27227"/>
    <cellStyle name="Normal 5 4 3 2 4" xfId="6724"/>
    <cellStyle name="Normal 5 4 3 2 4 2" xfId="17532"/>
    <cellStyle name="Normal 5 4 3 2 4 3" xfId="28906"/>
    <cellStyle name="Normal 5 4 3 2 5" xfId="12547"/>
    <cellStyle name="Normal 5 4 3 2 6" xfId="23905"/>
    <cellStyle name="Normal 5 4 3 3" xfId="2567"/>
    <cellStyle name="Normal 5 4 3 3 2" xfId="7555"/>
    <cellStyle name="Normal 5 4 3 3 2 2" xfId="18362"/>
    <cellStyle name="Normal 5 4 3 3 2 3" xfId="29736"/>
    <cellStyle name="Normal 5 4 3 3 3" xfId="13377"/>
    <cellStyle name="Normal 5 4 3 3 4" xfId="24735"/>
    <cellStyle name="Normal 5 4 3 4" xfId="4231"/>
    <cellStyle name="Normal 5 4 3 4 2" xfId="9216"/>
    <cellStyle name="Normal 5 4 3 4 2 2" xfId="20023"/>
    <cellStyle name="Normal 5 4 3 4 2 3" xfId="31397"/>
    <cellStyle name="Normal 5 4 3 4 3" xfId="15038"/>
    <cellStyle name="Normal 5 4 3 4 4" xfId="26396"/>
    <cellStyle name="Normal 5 4 3 5" xfId="5893"/>
    <cellStyle name="Normal 5 4 3 5 2" xfId="16701"/>
    <cellStyle name="Normal 5 4 3 5 3" xfId="28075"/>
    <cellStyle name="Normal 5 4 3 6" xfId="10880"/>
    <cellStyle name="Normal 5 4 3 6 2" xfId="21687"/>
    <cellStyle name="Normal 5 4 3 6 3" xfId="33061"/>
    <cellStyle name="Normal 5 4 3 7" xfId="11715"/>
    <cellStyle name="Normal 5 4 3 8" xfId="23074"/>
    <cellStyle name="Normal 5 4 4" xfId="1177"/>
    <cellStyle name="Normal 5 4 4 2" xfId="2845"/>
    <cellStyle name="Normal 5 4 4 2 2" xfId="7833"/>
    <cellStyle name="Normal 5 4 4 2 2 2" xfId="18640"/>
    <cellStyle name="Normal 5 4 4 2 2 3" xfId="30014"/>
    <cellStyle name="Normal 5 4 4 2 3" xfId="13655"/>
    <cellStyle name="Normal 5 4 4 2 4" xfId="25013"/>
    <cellStyle name="Normal 5 4 4 3" xfId="4509"/>
    <cellStyle name="Normal 5 4 4 3 2" xfId="9494"/>
    <cellStyle name="Normal 5 4 4 3 2 2" xfId="20301"/>
    <cellStyle name="Normal 5 4 4 3 2 3" xfId="31675"/>
    <cellStyle name="Normal 5 4 4 3 3" xfId="15316"/>
    <cellStyle name="Normal 5 4 4 3 4" xfId="26674"/>
    <cellStyle name="Normal 5 4 4 4" xfId="6171"/>
    <cellStyle name="Normal 5 4 4 4 2" xfId="16979"/>
    <cellStyle name="Normal 5 4 4 4 3" xfId="28353"/>
    <cellStyle name="Normal 5 4 4 5" xfId="11994"/>
    <cellStyle name="Normal 5 4 4 6" xfId="23352"/>
    <cellStyle name="Normal 5 4 5" xfId="2015"/>
    <cellStyle name="Normal 5 4 5 2" xfId="7003"/>
    <cellStyle name="Normal 5 4 5 2 2" xfId="17811"/>
    <cellStyle name="Normal 5 4 5 2 3" xfId="29185"/>
    <cellStyle name="Normal 5 4 5 3" xfId="12826"/>
    <cellStyle name="Normal 5 4 5 4" xfId="24184"/>
    <cellStyle name="Normal 5 4 6" xfId="3680"/>
    <cellStyle name="Normal 5 4 6 2" xfId="8665"/>
    <cellStyle name="Normal 5 4 6 2 2" xfId="19472"/>
    <cellStyle name="Normal 5 4 6 2 3" xfId="30846"/>
    <cellStyle name="Normal 5 4 6 3" xfId="14487"/>
    <cellStyle name="Normal 5 4 6 4" xfId="25845"/>
    <cellStyle name="Normal 5 4 7" xfId="5341"/>
    <cellStyle name="Normal 5 4 7 2" xfId="16150"/>
    <cellStyle name="Normal 5 4 7 3" xfId="27524"/>
    <cellStyle name="Normal 5 4 8" xfId="10326"/>
    <cellStyle name="Normal 5 4 8 2" xfId="21133"/>
    <cellStyle name="Normal 5 4 8 3" xfId="32507"/>
    <cellStyle name="Normal 5 4 9" xfId="11160"/>
    <cellStyle name="Normal 5 5" xfId="301"/>
    <cellStyle name="Normal 5 5 10" xfId="22023"/>
    <cellStyle name="Normal 5 5 11" xfId="22576"/>
    <cellStyle name="Normal 5 5 12" xfId="33396"/>
    <cellStyle name="Normal 5 5 13" xfId="33671"/>
    <cellStyle name="Normal 5 5 14" xfId="33942"/>
    <cellStyle name="Normal 5 5 2" xfId="675"/>
    <cellStyle name="Normal 5 5 2 2" xfId="1512"/>
    <cellStyle name="Normal 5 5 2 2 2" xfId="3180"/>
    <cellStyle name="Normal 5 5 2 2 2 2" xfId="8168"/>
    <cellStyle name="Normal 5 5 2 2 2 2 2" xfId="18975"/>
    <cellStyle name="Normal 5 5 2 2 2 2 3" xfId="30349"/>
    <cellStyle name="Normal 5 5 2 2 2 3" xfId="13990"/>
    <cellStyle name="Normal 5 5 2 2 2 4" xfId="25348"/>
    <cellStyle name="Normal 5 5 2 2 3" xfId="4844"/>
    <cellStyle name="Normal 5 5 2 2 3 2" xfId="9829"/>
    <cellStyle name="Normal 5 5 2 2 3 2 2" xfId="20636"/>
    <cellStyle name="Normal 5 5 2 2 3 2 3" xfId="32010"/>
    <cellStyle name="Normal 5 5 2 2 3 3" xfId="15651"/>
    <cellStyle name="Normal 5 5 2 2 3 4" xfId="27009"/>
    <cellStyle name="Normal 5 5 2 2 4" xfId="6506"/>
    <cellStyle name="Normal 5 5 2 2 4 2" xfId="17314"/>
    <cellStyle name="Normal 5 5 2 2 4 3" xfId="28688"/>
    <cellStyle name="Normal 5 5 2 2 5" xfId="12329"/>
    <cellStyle name="Normal 5 5 2 2 6" xfId="23687"/>
    <cellStyle name="Normal 5 5 2 3" xfId="2349"/>
    <cellStyle name="Normal 5 5 2 3 2" xfId="7337"/>
    <cellStyle name="Normal 5 5 2 3 2 2" xfId="18144"/>
    <cellStyle name="Normal 5 5 2 3 2 3" xfId="29518"/>
    <cellStyle name="Normal 5 5 2 3 3" xfId="13159"/>
    <cellStyle name="Normal 5 5 2 3 4" xfId="24517"/>
    <cellStyle name="Normal 5 5 2 4" xfId="4013"/>
    <cellStyle name="Normal 5 5 2 4 2" xfId="8998"/>
    <cellStyle name="Normal 5 5 2 4 2 2" xfId="19805"/>
    <cellStyle name="Normal 5 5 2 4 2 3" xfId="31179"/>
    <cellStyle name="Normal 5 5 2 4 3" xfId="14820"/>
    <cellStyle name="Normal 5 5 2 4 4" xfId="26178"/>
    <cellStyle name="Normal 5 5 2 5" xfId="5675"/>
    <cellStyle name="Normal 5 5 2 5 2" xfId="16483"/>
    <cellStyle name="Normal 5 5 2 5 3" xfId="27857"/>
    <cellStyle name="Normal 5 5 2 6" xfId="10662"/>
    <cellStyle name="Normal 5 5 2 6 2" xfId="21469"/>
    <cellStyle name="Normal 5 5 2 6 3" xfId="32843"/>
    <cellStyle name="Normal 5 5 2 7" xfId="11496"/>
    <cellStyle name="Normal 5 5 2 8" xfId="22302"/>
    <cellStyle name="Normal 5 5 2 9" xfId="22856"/>
    <cellStyle name="Normal 5 5 3" xfId="952"/>
    <cellStyle name="Normal 5 5 3 2" xfId="1786"/>
    <cellStyle name="Normal 5 5 3 2 2" xfId="3454"/>
    <cellStyle name="Normal 5 5 3 2 2 2" xfId="8442"/>
    <cellStyle name="Normal 5 5 3 2 2 2 2" xfId="19249"/>
    <cellStyle name="Normal 5 5 3 2 2 2 3" xfId="30623"/>
    <cellStyle name="Normal 5 5 3 2 2 3" xfId="14264"/>
    <cellStyle name="Normal 5 5 3 2 2 4" xfId="25622"/>
    <cellStyle name="Normal 5 5 3 2 3" xfId="5118"/>
    <cellStyle name="Normal 5 5 3 2 3 2" xfId="10103"/>
    <cellStyle name="Normal 5 5 3 2 3 2 2" xfId="20910"/>
    <cellStyle name="Normal 5 5 3 2 3 2 3" xfId="32284"/>
    <cellStyle name="Normal 5 5 3 2 3 3" xfId="15925"/>
    <cellStyle name="Normal 5 5 3 2 3 4" xfId="27283"/>
    <cellStyle name="Normal 5 5 3 2 4" xfId="6780"/>
    <cellStyle name="Normal 5 5 3 2 4 2" xfId="17588"/>
    <cellStyle name="Normal 5 5 3 2 4 3" xfId="28962"/>
    <cellStyle name="Normal 5 5 3 2 5" xfId="12603"/>
    <cellStyle name="Normal 5 5 3 2 6" xfId="23961"/>
    <cellStyle name="Normal 5 5 3 3" xfId="2623"/>
    <cellStyle name="Normal 5 5 3 3 2" xfId="7611"/>
    <cellStyle name="Normal 5 5 3 3 2 2" xfId="18418"/>
    <cellStyle name="Normal 5 5 3 3 2 3" xfId="29792"/>
    <cellStyle name="Normal 5 5 3 3 3" xfId="13433"/>
    <cellStyle name="Normal 5 5 3 3 4" xfId="24791"/>
    <cellStyle name="Normal 5 5 3 4" xfId="4287"/>
    <cellStyle name="Normal 5 5 3 4 2" xfId="9272"/>
    <cellStyle name="Normal 5 5 3 4 2 2" xfId="20079"/>
    <cellStyle name="Normal 5 5 3 4 2 3" xfId="31453"/>
    <cellStyle name="Normal 5 5 3 4 3" xfId="15094"/>
    <cellStyle name="Normal 5 5 3 4 4" xfId="26452"/>
    <cellStyle name="Normal 5 5 3 5" xfId="5949"/>
    <cellStyle name="Normal 5 5 3 5 2" xfId="16757"/>
    <cellStyle name="Normal 5 5 3 5 3" xfId="28131"/>
    <cellStyle name="Normal 5 5 3 6" xfId="10936"/>
    <cellStyle name="Normal 5 5 3 6 2" xfId="21743"/>
    <cellStyle name="Normal 5 5 3 6 3" xfId="33117"/>
    <cellStyle name="Normal 5 5 3 7" xfId="11771"/>
    <cellStyle name="Normal 5 5 3 8" xfId="23130"/>
    <cellStyle name="Normal 5 5 4" xfId="1233"/>
    <cellStyle name="Normal 5 5 4 2" xfId="2901"/>
    <cellStyle name="Normal 5 5 4 2 2" xfId="7889"/>
    <cellStyle name="Normal 5 5 4 2 2 2" xfId="18696"/>
    <cellStyle name="Normal 5 5 4 2 2 3" xfId="30070"/>
    <cellStyle name="Normal 5 5 4 2 3" xfId="13711"/>
    <cellStyle name="Normal 5 5 4 2 4" xfId="25069"/>
    <cellStyle name="Normal 5 5 4 3" xfId="4565"/>
    <cellStyle name="Normal 5 5 4 3 2" xfId="9550"/>
    <cellStyle name="Normal 5 5 4 3 2 2" xfId="20357"/>
    <cellStyle name="Normal 5 5 4 3 2 3" xfId="31731"/>
    <cellStyle name="Normal 5 5 4 3 3" xfId="15372"/>
    <cellStyle name="Normal 5 5 4 3 4" xfId="26730"/>
    <cellStyle name="Normal 5 5 4 4" xfId="6227"/>
    <cellStyle name="Normal 5 5 4 4 2" xfId="17035"/>
    <cellStyle name="Normal 5 5 4 4 3" xfId="28409"/>
    <cellStyle name="Normal 5 5 4 5" xfId="12050"/>
    <cellStyle name="Normal 5 5 4 6" xfId="23408"/>
    <cellStyle name="Normal 5 5 5" xfId="2071"/>
    <cellStyle name="Normal 5 5 5 2" xfId="7059"/>
    <cellStyle name="Normal 5 5 5 2 2" xfId="17867"/>
    <cellStyle name="Normal 5 5 5 2 3" xfId="29241"/>
    <cellStyle name="Normal 5 5 5 3" xfId="12882"/>
    <cellStyle name="Normal 5 5 5 4" xfId="24240"/>
    <cellStyle name="Normal 5 5 6" xfId="3736"/>
    <cellStyle name="Normal 5 5 6 2" xfId="8721"/>
    <cellStyle name="Normal 5 5 6 2 2" xfId="19528"/>
    <cellStyle name="Normal 5 5 6 2 3" xfId="30902"/>
    <cellStyle name="Normal 5 5 6 3" xfId="14543"/>
    <cellStyle name="Normal 5 5 6 4" xfId="25901"/>
    <cellStyle name="Normal 5 5 7" xfId="5397"/>
    <cellStyle name="Normal 5 5 7 2" xfId="16206"/>
    <cellStyle name="Normal 5 5 7 3" xfId="27580"/>
    <cellStyle name="Normal 5 5 8" xfId="10382"/>
    <cellStyle name="Normal 5 5 8 2" xfId="21189"/>
    <cellStyle name="Normal 5 5 8 3" xfId="32563"/>
    <cellStyle name="Normal 5 5 9" xfId="11216"/>
    <cellStyle name="Normal 5 6" xfId="456"/>
    <cellStyle name="Normal 5 6 2" xfId="1293"/>
    <cellStyle name="Normal 5 6 2 2" xfId="2961"/>
    <cellStyle name="Normal 5 6 2 2 2" xfId="7949"/>
    <cellStyle name="Normal 5 6 2 2 2 2" xfId="18756"/>
    <cellStyle name="Normal 5 6 2 2 2 3" xfId="30130"/>
    <cellStyle name="Normal 5 6 2 2 3" xfId="13771"/>
    <cellStyle name="Normal 5 6 2 2 4" xfId="25129"/>
    <cellStyle name="Normal 5 6 2 3" xfId="4625"/>
    <cellStyle name="Normal 5 6 2 3 2" xfId="9610"/>
    <cellStyle name="Normal 5 6 2 3 2 2" xfId="20417"/>
    <cellStyle name="Normal 5 6 2 3 2 3" xfId="31791"/>
    <cellStyle name="Normal 5 6 2 3 3" xfId="15432"/>
    <cellStyle name="Normal 5 6 2 3 4" xfId="26790"/>
    <cellStyle name="Normal 5 6 2 4" xfId="6287"/>
    <cellStyle name="Normal 5 6 2 4 2" xfId="17095"/>
    <cellStyle name="Normal 5 6 2 4 3" xfId="28469"/>
    <cellStyle name="Normal 5 6 2 5" xfId="12110"/>
    <cellStyle name="Normal 5 6 2 6" xfId="23468"/>
    <cellStyle name="Normal 5 6 3" xfId="2132"/>
    <cellStyle name="Normal 5 6 3 2" xfId="7120"/>
    <cellStyle name="Normal 5 6 3 2 2" xfId="17927"/>
    <cellStyle name="Normal 5 6 3 2 3" xfId="29301"/>
    <cellStyle name="Normal 5 6 3 3" xfId="12942"/>
    <cellStyle name="Normal 5 6 3 4" xfId="24300"/>
    <cellStyle name="Normal 5 6 4" xfId="3796"/>
    <cellStyle name="Normal 5 6 4 2" xfId="8781"/>
    <cellStyle name="Normal 5 6 4 2 2" xfId="19588"/>
    <cellStyle name="Normal 5 6 4 2 3" xfId="30962"/>
    <cellStyle name="Normal 5 6 4 3" xfId="14603"/>
    <cellStyle name="Normal 5 6 4 4" xfId="25961"/>
    <cellStyle name="Normal 5 6 5" xfId="5458"/>
    <cellStyle name="Normal 5 6 5 2" xfId="16266"/>
    <cellStyle name="Normal 5 6 5 3" xfId="27640"/>
    <cellStyle name="Normal 5 6 6" xfId="10435"/>
    <cellStyle name="Normal 5 6 6 2" xfId="21242"/>
    <cellStyle name="Normal 5 6 6 3" xfId="32616"/>
    <cellStyle name="Normal 5 6 7" xfId="11277"/>
    <cellStyle name="Normal 5 6 8" xfId="22083"/>
    <cellStyle name="Normal 5 6 9" xfId="22637"/>
    <cellStyle name="Normal 5 7" xfId="733"/>
    <cellStyle name="Normal 5 7 2" xfId="1567"/>
    <cellStyle name="Normal 5 7 2 2" xfId="3235"/>
    <cellStyle name="Normal 5 7 2 2 2" xfId="8223"/>
    <cellStyle name="Normal 5 7 2 2 2 2" xfId="19030"/>
    <cellStyle name="Normal 5 7 2 2 2 3" xfId="30404"/>
    <cellStyle name="Normal 5 7 2 2 3" xfId="14045"/>
    <cellStyle name="Normal 5 7 2 2 4" xfId="25403"/>
    <cellStyle name="Normal 5 7 2 3" xfId="4899"/>
    <cellStyle name="Normal 5 7 2 3 2" xfId="9884"/>
    <cellStyle name="Normal 5 7 2 3 2 2" xfId="20691"/>
    <cellStyle name="Normal 5 7 2 3 2 3" xfId="32065"/>
    <cellStyle name="Normal 5 7 2 3 3" xfId="15706"/>
    <cellStyle name="Normal 5 7 2 3 4" xfId="27064"/>
    <cellStyle name="Normal 5 7 2 4" xfId="6561"/>
    <cellStyle name="Normal 5 7 2 4 2" xfId="17369"/>
    <cellStyle name="Normal 5 7 2 4 3" xfId="28743"/>
    <cellStyle name="Normal 5 7 2 5" xfId="12384"/>
    <cellStyle name="Normal 5 7 2 6" xfId="23742"/>
    <cellStyle name="Normal 5 7 3" xfId="2404"/>
    <cellStyle name="Normal 5 7 3 2" xfId="7392"/>
    <cellStyle name="Normal 5 7 3 2 2" xfId="18199"/>
    <cellStyle name="Normal 5 7 3 2 3" xfId="29573"/>
    <cellStyle name="Normal 5 7 3 3" xfId="13214"/>
    <cellStyle name="Normal 5 7 3 4" xfId="24572"/>
    <cellStyle name="Normal 5 7 4" xfId="4068"/>
    <cellStyle name="Normal 5 7 4 2" xfId="9053"/>
    <cellStyle name="Normal 5 7 4 2 2" xfId="19860"/>
    <cellStyle name="Normal 5 7 4 2 3" xfId="31234"/>
    <cellStyle name="Normal 5 7 4 3" xfId="14875"/>
    <cellStyle name="Normal 5 7 4 4" xfId="26233"/>
    <cellStyle name="Normal 5 7 5" xfId="5730"/>
    <cellStyle name="Normal 5 7 5 2" xfId="16538"/>
    <cellStyle name="Normal 5 7 5 3" xfId="27912"/>
    <cellStyle name="Normal 5 7 6" xfId="10717"/>
    <cellStyle name="Normal 5 7 6 2" xfId="21524"/>
    <cellStyle name="Normal 5 7 6 3" xfId="32898"/>
    <cellStyle name="Normal 5 7 7" xfId="11552"/>
    <cellStyle name="Normal 5 7 8" xfId="22911"/>
    <cellStyle name="Normal 5 8" xfId="1014"/>
    <cellStyle name="Normal 5 8 2" xfId="2682"/>
    <cellStyle name="Normal 5 8 2 2" xfId="7670"/>
    <cellStyle name="Normal 5 8 2 2 2" xfId="18477"/>
    <cellStyle name="Normal 5 8 2 2 3" xfId="29851"/>
    <cellStyle name="Normal 5 8 2 3" xfId="13492"/>
    <cellStyle name="Normal 5 8 2 4" xfId="24850"/>
    <cellStyle name="Normal 5 8 3" xfId="4346"/>
    <cellStyle name="Normal 5 8 3 2" xfId="9331"/>
    <cellStyle name="Normal 5 8 3 2 2" xfId="20138"/>
    <cellStyle name="Normal 5 8 3 2 3" xfId="31512"/>
    <cellStyle name="Normal 5 8 3 3" xfId="15153"/>
    <cellStyle name="Normal 5 8 3 4" xfId="26511"/>
    <cellStyle name="Normal 5 8 4" xfId="6008"/>
    <cellStyle name="Normal 5 8 4 2" xfId="16816"/>
    <cellStyle name="Normal 5 8 4 3" xfId="28190"/>
    <cellStyle name="Normal 5 8 5" xfId="11831"/>
    <cellStyle name="Normal 5 8 6" xfId="23189"/>
    <cellStyle name="Normal 5 9" xfId="1850"/>
    <cellStyle name="Normal 5 9 2" xfId="6841"/>
    <cellStyle name="Normal 5 9 2 2" xfId="17649"/>
    <cellStyle name="Normal 5 9 2 3" xfId="29023"/>
    <cellStyle name="Normal 5 9 3" xfId="12664"/>
    <cellStyle name="Normal 5 9 4" xfId="24022"/>
    <cellStyle name="Normal 6" xfId="94"/>
    <cellStyle name="Normal 6 10" xfId="1033"/>
    <cellStyle name="Normal 6 10 2" xfId="2701"/>
    <cellStyle name="Normal 6 10 2 2" xfId="7689"/>
    <cellStyle name="Normal 6 10 2 2 2" xfId="18496"/>
    <cellStyle name="Normal 6 10 2 2 3" xfId="29870"/>
    <cellStyle name="Normal 6 10 2 3" xfId="13511"/>
    <cellStyle name="Normal 6 10 2 4" xfId="24869"/>
    <cellStyle name="Normal 6 10 3" xfId="4365"/>
    <cellStyle name="Normal 6 10 3 2" xfId="9350"/>
    <cellStyle name="Normal 6 10 3 2 2" xfId="20157"/>
    <cellStyle name="Normal 6 10 3 2 3" xfId="31531"/>
    <cellStyle name="Normal 6 10 3 3" xfId="15172"/>
    <cellStyle name="Normal 6 10 3 4" xfId="26530"/>
    <cellStyle name="Normal 6 10 4" xfId="6027"/>
    <cellStyle name="Normal 6 10 4 2" xfId="16835"/>
    <cellStyle name="Normal 6 10 4 3" xfId="28209"/>
    <cellStyle name="Normal 6 10 5" xfId="11850"/>
    <cellStyle name="Normal 6 10 6" xfId="23208"/>
    <cellStyle name="Normal 6 11" xfId="1869"/>
    <cellStyle name="Normal 6 11 2" xfId="6860"/>
    <cellStyle name="Normal 6 11 2 2" xfId="17668"/>
    <cellStyle name="Normal 6 11 2 3" xfId="29042"/>
    <cellStyle name="Normal 6 11 3" xfId="12683"/>
    <cellStyle name="Normal 6 11 4" xfId="24041"/>
    <cellStyle name="Normal 6 12" xfId="3537"/>
    <cellStyle name="Normal 6 12 2" xfId="8522"/>
    <cellStyle name="Normal 6 12 2 2" xfId="19329"/>
    <cellStyle name="Normal 6 12 2 3" xfId="30703"/>
    <cellStyle name="Normal 6 12 3" xfId="14344"/>
    <cellStyle name="Normal 6 12 4" xfId="25702"/>
    <cellStyle name="Normal 6 13" xfId="5198"/>
    <cellStyle name="Normal 6 13 2" xfId="16007"/>
    <cellStyle name="Normal 6 13 3" xfId="27381"/>
    <cellStyle name="Normal 6 14" xfId="10182"/>
    <cellStyle name="Normal 6 14 2" xfId="20989"/>
    <cellStyle name="Normal 6 14 3" xfId="32363"/>
    <cellStyle name="Normal 6 15" xfId="11016"/>
    <cellStyle name="Normal 6 16" xfId="21823"/>
    <cellStyle name="Normal 6 17" xfId="22376"/>
    <cellStyle name="Normal 6 18" xfId="33196"/>
    <cellStyle name="Normal 6 19" xfId="33470"/>
    <cellStyle name="Normal 6 2" xfId="154"/>
    <cellStyle name="Normal 6 2 10" xfId="21877"/>
    <cellStyle name="Normal 6 2 11" xfId="22430"/>
    <cellStyle name="Normal 6 2 12" xfId="33250"/>
    <cellStyle name="Normal 6 2 13" xfId="33525"/>
    <cellStyle name="Normal 6 2 14" xfId="33796"/>
    <cellStyle name="Normal 6 2 2" xfId="529"/>
    <cellStyle name="Normal 6 2 2 2" xfId="1366"/>
    <cellStyle name="Normal 6 2 2 2 2" xfId="3034"/>
    <cellStyle name="Normal 6 2 2 2 2 2" xfId="8022"/>
    <cellStyle name="Normal 6 2 2 2 2 2 2" xfId="18829"/>
    <cellStyle name="Normal 6 2 2 2 2 2 3" xfId="30203"/>
    <cellStyle name="Normal 6 2 2 2 2 3" xfId="13844"/>
    <cellStyle name="Normal 6 2 2 2 2 4" xfId="25202"/>
    <cellStyle name="Normal 6 2 2 2 3" xfId="4698"/>
    <cellStyle name="Normal 6 2 2 2 3 2" xfId="9683"/>
    <cellStyle name="Normal 6 2 2 2 3 2 2" xfId="20490"/>
    <cellStyle name="Normal 6 2 2 2 3 2 3" xfId="31864"/>
    <cellStyle name="Normal 6 2 2 2 3 3" xfId="15505"/>
    <cellStyle name="Normal 6 2 2 2 3 4" xfId="26863"/>
    <cellStyle name="Normal 6 2 2 2 4" xfId="6360"/>
    <cellStyle name="Normal 6 2 2 2 4 2" xfId="17168"/>
    <cellStyle name="Normal 6 2 2 2 4 3" xfId="28542"/>
    <cellStyle name="Normal 6 2 2 2 5" xfId="12183"/>
    <cellStyle name="Normal 6 2 2 2 6" xfId="23541"/>
    <cellStyle name="Normal 6 2 2 3" xfId="2203"/>
    <cellStyle name="Normal 6 2 2 3 2" xfId="7191"/>
    <cellStyle name="Normal 6 2 2 3 2 2" xfId="17998"/>
    <cellStyle name="Normal 6 2 2 3 2 3" xfId="29372"/>
    <cellStyle name="Normal 6 2 2 3 3" xfId="13013"/>
    <cellStyle name="Normal 6 2 2 3 4" xfId="24371"/>
    <cellStyle name="Normal 6 2 2 4" xfId="3867"/>
    <cellStyle name="Normal 6 2 2 4 2" xfId="8852"/>
    <cellStyle name="Normal 6 2 2 4 2 2" xfId="19659"/>
    <cellStyle name="Normal 6 2 2 4 2 3" xfId="31033"/>
    <cellStyle name="Normal 6 2 2 4 3" xfId="14674"/>
    <cellStyle name="Normal 6 2 2 4 4" xfId="26032"/>
    <cellStyle name="Normal 6 2 2 5" xfId="5529"/>
    <cellStyle name="Normal 6 2 2 5 2" xfId="16337"/>
    <cellStyle name="Normal 6 2 2 5 3" xfId="27711"/>
    <cellStyle name="Normal 6 2 2 6" xfId="10516"/>
    <cellStyle name="Normal 6 2 2 6 2" xfId="21323"/>
    <cellStyle name="Normal 6 2 2 6 3" xfId="32697"/>
    <cellStyle name="Normal 6 2 2 7" xfId="11350"/>
    <cellStyle name="Normal 6 2 2 8" xfId="22156"/>
    <cellStyle name="Normal 6 2 2 9" xfId="22710"/>
    <cellStyle name="Normal 6 2 3" xfId="806"/>
    <cellStyle name="Normal 6 2 3 2" xfId="1640"/>
    <cellStyle name="Normal 6 2 3 2 2" xfId="3308"/>
    <cellStyle name="Normal 6 2 3 2 2 2" xfId="8296"/>
    <cellStyle name="Normal 6 2 3 2 2 2 2" xfId="19103"/>
    <cellStyle name="Normal 6 2 3 2 2 2 3" xfId="30477"/>
    <cellStyle name="Normal 6 2 3 2 2 3" xfId="14118"/>
    <cellStyle name="Normal 6 2 3 2 2 4" xfId="25476"/>
    <cellStyle name="Normal 6 2 3 2 3" xfId="4972"/>
    <cellStyle name="Normal 6 2 3 2 3 2" xfId="9957"/>
    <cellStyle name="Normal 6 2 3 2 3 2 2" xfId="20764"/>
    <cellStyle name="Normal 6 2 3 2 3 2 3" xfId="32138"/>
    <cellStyle name="Normal 6 2 3 2 3 3" xfId="15779"/>
    <cellStyle name="Normal 6 2 3 2 3 4" xfId="27137"/>
    <cellStyle name="Normal 6 2 3 2 4" xfId="6634"/>
    <cellStyle name="Normal 6 2 3 2 4 2" xfId="17442"/>
    <cellStyle name="Normal 6 2 3 2 4 3" xfId="28816"/>
    <cellStyle name="Normal 6 2 3 2 5" xfId="12457"/>
    <cellStyle name="Normal 6 2 3 2 6" xfId="23815"/>
    <cellStyle name="Normal 6 2 3 3" xfId="2477"/>
    <cellStyle name="Normal 6 2 3 3 2" xfId="7465"/>
    <cellStyle name="Normal 6 2 3 3 2 2" xfId="18272"/>
    <cellStyle name="Normal 6 2 3 3 2 3" xfId="29646"/>
    <cellStyle name="Normal 6 2 3 3 3" xfId="13287"/>
    <cellStyle name="Normal 6 2 3 3 4" xfId="24645"/>
    <cellStyle name="Normal 6 2 3 4" xfId="4141"/>
    <cellStyle name="Normal 6 2 3 4 2" xfId="9126"/>
    <cellStyle name="Normal 6 2 3 4 2 2" xfId="19933"/>
    <cellStyle name="Normal 6 2 3 4 2 3" xfId="31307"/>
    <cellStyle name="Normal 6 2 3 4 3" xfId="14948"/>
    <cellStyle name="Normal 6 2 3 4 4" xfId="26306"/>
    <cellStyle name="Normal 6 2 3 5" xfId="5803"/>
    <cellStyle name="Normal 6 2 3 5 2" xfId="16611"/>
    <cellStyle name="Normal 6 2 3 5 3" xfId="27985"/>
    <cellStyle name="Normal 6 2 3 6" xfId="10790"/>
    <cellStyle name="Normal 6 2 3 6 2" xfId="21597"/>
    <cellStyle name="Normal 6 2 3 6 3" xfId="32971"/>
    <cellStyle name="Normal 6 2 3 7" xfId="11625"/>
    <cellStyle name="Normal 6 2 3 8" xfId="22984"/>
    <cellStyle name="Normal 6 2 4" xfId="1087"/>
    <cellStyle name="Normal 6 2 4 2" xfId="2755"/>
    <cellStyle name="Normal 6 2 4 2 2" xfId="7743"/>
    <cellStyle name="Normal 6 2 4 2 2 2" xfId="18550"/>
    <cellStyle name="Normal 6 2 4 2 2 3" xfId="29924"/>
    <cellStyle name="Normal 6 2 4 2 3" xfId="13565"/>
    <cellStyle name="Normal 6 2 4 2 4" xfId="24923"/>
    <cellStyle name="Normal 6 2 4 3" xfId="4419"/>
    <cellStyle name="Normal 6 2 4 3 2" xfId="9404"/>
    <cellStyle name="Normal 6 2 4 3 2 2" xfId="20211"/>
    <cellStyle name="Normal 6 2 4 3 2 3" xfId="31585"/>
    <cellStyle name="Normal 6 2 4 3 3" xfId="15226"/>
    <cellStyle name="Normal 6 2 4 3 4" xfId="26584"/>
    <cellStyle name="Normal 6 2 4 4" xfId="6081"/>
    <cellStyle name="Normal 6 2 4 4 2" xfId="16889"/>
    <cellStyle name="Normal 6 2 4 4 3" xfId="28263"/>
    <cellStyle name="Normal 6 2 4 5" xfId="11904"/>
    <cellStyle name="Normal 6 2 4 6" xfId="23262"/>
    <cellStyle name="Normal 6 2 5" xfId="1925"/>
    <cellStyle name="Normal 6 2 5 2" xfId="6913"/>
    <cellStyle name="Normal 6 2 5 2 2" xfId="17721"/>
    <cellStyle name="Normal 6 2 5 2 3" xfId="29095"/>
    <cellStyle name="Normal 6 2 5 3" xfId="12736"/>
    <cellStyle name="Normal 6 2 5 4" xfId="24094"/>
    <cellStyle name="Normal 6 2 6" xfId="3590"/>
    <cellStyle name="Normal 6 2 6 2" xfId="8575"/>
    <cellStyle name="Normal 6 2 6 2 2" xfId="19382"/>
    <cellStyle name="Normal 6 2 6 2 3" xfId="30756"/>
    <cellStyle name="Normal 6 2 6 3" xfId="14397"/>
    <cellStyle name="Normal 6 2 6 4" xfId="25755"/>
    <cellStyle name="Normal 6 2 7" xfId="5251"/>
    <cellStyle name="Normal 6 2 7 2" xfId="16060"/>
    <cellStyle name="Normal 6 2 7 3" xfId="27434"/>
    <cellStyle name="Normal 6 2 8" xfId="10236"/>
    <cellStyle name="Normal 6 2 8 2" xfId="21043"/>
    <cellStyle name="Normal 6 2 8 3" xfId="32417"/>
    <cellStyle name="Normal 6 2 9" xfId="11070"/>
    <cellStyle name="Normal 6 20" xfId="33741"/>
    <cellStyle name="Normal 6 3" xfId="209"/>
    <cellStyle name="Normal 6 3 10" xfId="21931"/>
    <cellStyle name="Normal 6 3 11" xfId="22484"/>
    <cellStyle name="Normal 6 3 12" xfId="33304"/>
    <cellStyle name="Normal 6 3 13" xfId="33579"/>
    <cellStyle name="Normal 6 3 14" xfId="33850"/>
    <cellStyle name="Normal 6 3 2" xfId="583"/>
    <cellStyle name="Normal 6 3 2 2" xfId="1420"/>
    <cellStyle name="Normal 6 3 2 2 2" xfId="3088"/>
    <cellStyle name="Normal 6 3 2 2 2 2" xfId="8076"/>
    <cellStyle name="Normal 6 3 2 2 2 2 2" xfId="18883"/>
    <cellStyle name="Normal 6 3 2 2 2 2 3" xfId="30257"/>
    <cellStyle name="Normal 6 3 2 2 2 3" xfId="13898"/>
    <cellStyle name="Normal 6 3 2 2 2 4" xfId="25256"/>
    <cellStyle name="Normal 6 3 2 2 3" xfId="4752"/>
    <cellStyle name="Normal 6 3 2 2 3 2" xfId="9737"/>
    <cellStyle name="Normal 6 3 2 2 3 2 2" xfId="20544"/>
    <cellStyle name="Normal 6 3 2 2 3 2 3" xfId="31918"/>
    <cellStyle name="Normal 6 3 2 2 3 3" xfId="15559"/>
    <cellStyle name="Normal 6 3 2 2 3 4" xfId="26917"/>
    <cellStyle name="Normal 6 3 2 2 4" xfId="6414"/>
    <cellStyle name="Normal 6 3 2 2 4 2" xfId="17222"/>
    <cellStyle name="Normal 6 3 2 2 4 3" xfId="28596"/>
    <cellStyle name="Normal 6 3 2 2 5" xfId="12237"/>
    <cellStyle name="Normal 6 3 2 2 6" xfId="23595"/>
    <cellStyle name="Normal 6 3 2 3" xfId="2257"/>
    <cellStyle name="Normal 6 3 2 3 2" xfId="7245"/>
    <cellStyle name="Normal 6 3 2 3 2 2" xfId="18052"/>
    <cellStyle name="Normal 6 3 2 3 2 3" xfId="29426"/>
    <cellStyle name="Normal 6 3 2 3 3" xfId="13067"/>
    <cellStyle name="Normal 6 3 2 3 4" xfId="24425"/>
    <cellStyle name="Normal 6 3 2 4" xfId="3921"/>
    <cellStyle name="Normal 6 3 2 4 2" xfId="8906"/>
    <cellStyle name="Normal 6 3 2 4 2 2" xfId="19713"/>
    <cellStyle name="Normal 6 3 2 4 2 3" xfId="31087"/>
    <cellStyle name="Normal 6 3 2 4 3" xfId="14728"/>
    <cellStyle name="Normal 6 3 2 4 4" xfId="26086"/>
    <cellStyle name="Normal 6 3 2 5" xfId="5583"/>
    <cellStyle name="Normal 6 3 2 5 2" xfId="16391"/>
    <cellStyle name="Normal 6 3 2 5 3" xfId="27765"/>
    <cellStyle name="Normal 6 3 2 6" xfId="10570"/>
    <cellStyle name="Normal 6 3 2 6 2" xfId="21377"/>
    <cellStyle name="Normal 6 3 2 6 3" xfId="32751"/>
    <cellStyle name="Normal 6 3 2 7" xfId="11404"/>
    <cellStyle name="Normal 6 3 2 8" xfId="22210"/>
    <cellStyle name="Normal 6 3 2 9" xfId="22764"/>
    <cellStyle name="Normal 6 3 3" xfId="860"/>
    <cellStyle name="Normal 6 3 3 2" xfId="1694"/>
    <cellStyle name="Normal 6 3 3 2 2" xfId="3362"/>
    <cellStyle name="Normal 6 3 3 2 2 2" xfId="8350"/>
    <cellStyle name="Normal 6 3 3 2 2 2 2" xfId="19157"/>
    <cellStyle name="Normal 6 3 3 2 2 2 3" xfId="30531"/>
    <cellStyle name="Normal 6 3 3 2 2 3" xfId="14172"/>
    <cellStyle name="Normal 6 3 3 2 2 4" xfId="25530"/>
    <cellStyle name="Normal 6 3 3 2 3" xfId="5026"/>
    <cellStyle name="Normal 6 3 3 2 3 2" xfId="10011"/>
    <cellStyle name="Normal 6 3 3 2 3 2 2" xfId="20818"/>
    <cellStyle name="Normal 6 3 3 2 3 2 3" xfId="32192"/>
    <cellStyle name="Normal 6 3 3 2 3 3" xfId="15833"/>
    <cellStyle name="Normal 6 3 3 2 3 4" xfId="27191"/>
    <cellStyle name="Normal 6 3 3 2 4" xfId="6688"/>
    <cellStyle name="Normal 6 3 3 2 4 2" xfId="17496"/>
    <cellStyle name="Normal 6 3 3 2 4 3" xfId="28870"/>
    <cellStyle name="Normal 6 3 3 2 5" xfId="12511"/>
    <cellStyle name="Normal 6 3 3 2 6" xfId="23869"/>
    <cellStyle name="Normal 6 3 3 3" xfId="2531"/>
    <cellStyle name="Normal 6 3 3 3 2" xfId="7519"/>
    <cellStyle name="Normal 6 3 3 3 2 2" xfId="18326"/>
    <cellStyle name="Normal 6 3 3 3 2 3" xfId="29700"/>
    <cellStyle name="Normal 6 3 3 3 3" xfId="13341"/>
    <cellStyle name="Normal 6 3 3 3 4" xfId="24699"/>
    <cellStyle name="Normal 6 3 3 4" xfId="4195"/>
    <cellStyle name="Normal 6 3 3 4 2" xfId="9180"/>
    <cellStyle name="Normal 6 3 3 4 2 2" xfId="19987"/>
    <cellStyle name="Normal 6 3 3 4 2 3" xfId="31361"/>
    <cellStyle name="Normal 6 3 3 4 3" xfId="15002"/>
    <cellStyle name="Normal 6 3 3 4 4" xfId="26360"/>
    <cellStyle name="Normal 6 3 3 5" xfId="5857"/>
    <cellStyle name="Normal 6 3 3 5 2" xfId="16665"/>
    <cellStyle name="Normal 6 3 3 5 3" xfId="28039"/>
    <cellStyle name="Normal 6 3 3 6" xfId="10844"/>
    <cellStyle name="Normal 6 3 3 6 2" xfId="21651"/>
    <cellStyle name="Normal 6 3 3 6 3" xfId="33025"/>
    <cellStyle name="Normal 6 3 3 7" xfId="11679"/>
    <cellStyle name="Normal 6 3 3 8" xfId="23038"/>
    <cellStyle name="Normal 6 3 4" xfId="1141"/>
    <cellStyle name="Normal 6 3 4 2" xfId="2809"/>
    <cellStyle name="Normal 6 3 4 2 2" xfId="7797"/>
    <cellStyle name="Normal 6 3 4 2 2 2" xfId="18604"/>
    <cellStyle name="Normal 6 3 4 2 2 3" xfId="29978"/>
    <cellStyle name="Normal 6 3 4 2 3" xfId="13619"/>
    <cellStyle name="Normal 6 3 4 2 4" xfId="24977"/>
    <cellStyle name="Normal 6 3 4 3" xfId="4473"/>
    <cellStyle name="Normal 6 3 4 3 2" xfId="9458"/>
    <cellStyle name="Normal 6 3 4 3 2 2" xfId="20265"/>
    <cellStyle name="Normal 6 3 4 3 2 3" xfId="31639"/>
    <cellStyle name="Normal 6 3 4 3 3" xfId="15280"/>
    <cellStyle name="Normal 6 3 4 3 4" xfId="26638"/>
    <cellStyle name="Normal 6 3 4 4" xfId="6135"/>
    <cellStyle name="Normal 6 3 4 4 2" xfId="16943"/>
    <cellStyle name="Normal 6 3 4 4 3" xfId="28317"/>
    <cellStyle name="Normal 6 3 4 5" xfId="11958"/>
    <cellStyle name="Normal 6 3 4 6" xfId="23316"/>
    <cellStyle name="Normal 6 3 5" xfId="1979"/>
    <cellStyle name="Normal 6 3 5 2" xfId="6967"/>
    <cellStyle name="Normal 6 3 5 2 2" xfId="17775"/>
    <cellStyle name="Normal 6 3 5 2 3" xfId="29149"/>
    <cellStyle name="Normal 6 3 5 3" xfId="12790"/>
    <cellStyle name="Normal 6 3 5 4" xfId="24148"/>
    <cellStyle name="Normal 6 3 6" xfId="3644"/>
    <cellStyle name="Normal 6 3 6 2" xfId="8629"/>
    <cellStyle name="Normal 6 3 6 2 2" xfId="19436"/>
    <cellStyle name="Normal 6 3 6 2 3" xfId="30810"/>
    <cellStyle name="Normal 6 3 6 3" xfId="14451"/>
    <cellStyle name="Normal 6 3 6 4" xfId="25809"/>
    <cellStyle name="Normal 6 3 7" xfId="5305"/>
    <cellStyle name="Normal 6 3 7 2" xfId="16114"/>
    <cellStyle name="Normal 6 3 7 3" xfId="27488"/>
    <cellStyle name="Normal 6 3 8" xfId="10290"/>
    <cellStyle name="Normal 6 3 8 2" xfId="21097"/>
    <cellStyle name="Normal 6 3 8 3" xfId="32471"/>
    <cellStyle name="Normal 6 3 9" xfId="11124"/>
    <cellStyle name="Normal 6 4" xfId="264"/>
    <cellStyle name="Normal 6 4 10" xfId="21986"/>
    <cellStyle name="Normal 6 4 11" xfId="22539"/>
    <cellStyle name="Normal 6 4 12" xfId="33359"/>
    <cellStyle name="Normal 6 4 13" xfId="33634"/>
    <cellStyle name="Normal 6 4 14" xfId="33905"/>
    <cellStyle name="Normal 6 4 2" xfId="638"/>
    <cellStyle name="Normal 6 4 2 2" xfId="1475"/>
    <cellStyle name="Normal 6 4 2 2 2" xfId="3143"/>
    <cellStyle name="Normal 6 4 2 2 2 2" xfId="8131"/>
    <cellStyle name="Normal 6 4 2 2 2 2 2" xfId="18938"/>
    <cellStyle name="Normal 6 4 2 2 2 2 3" xfId="30312"/>
    <cellStyle name="Normal 6 4 2 2 2 3" xfId="13953"/>
    <cellStyle name="Normal 6 4 2 2 2 4" xfId="25311"/>
    <cellStyle name="Normal 6 4 2 2 3" xfId="4807"/>
    <cellStyle name="Normal 6 4 2 2 3 2" xfId="9792"/>
    <cellStyle name="Normal 6 4 2 2 3 2 2" xfId="20599"/>
    <cellStyle name="Normal 6 4 2 2 3 2 3" xfId="31973"/>
    <cellStyle name="Normal 6 4 2 2 3 3" xfId="15614"/>
    <cellStyle name="Normal 6 4 2 2 3 4" xfId="26972"/>
    <cellStyle name="Normal 6 4 2 2 4" xfId="6469"/>
    <cellStyle name="Normal 6 4 2 2 4 2" xfId="17277"/>
    <cellStyle name="Normal 6 4 2 2 4 3" xfId="28651"/>
    <cellStyle name="Normal 6 4 2 2 5" xfId="12292"/>
    <cellStyle name="Normal 6 4 2 2 6" xfId="23650"/>
    <cellStyle name="Normal 6 4 2 3" xfId="2312"/>
    <cellStyle name="Normal 6 4 2 3 2" xfId="7300"/>
    <cellStyle name="Normal 6 4 2 3 2 2" xfId="18107"/>
    <cellStyle name="Normal 6 4 2 3 2 3" xfId="29481"/>
    <cellStyle name="Normal 6 4 2 3 3" xfId="13122"/>
    <cellStyle name="Normal 6 4 2 3 4" xfId="24480"/>
    <cellStyle name="Normal 6 4 2 4" xfId="3976"/>
    <cellStyle name="Normal 6 4 2 4 2" xfId="8961"/>
    <cellStyle name="Normal 6 4 2 4 2 2" xfId="19768"/>
    <cellStyle name="Normal 6 4 2 4 2 3" xfId="31142"/>
    <cellStyle name="Normal 6 4 2 4 3" xfId="14783"/>
    <cellStyle name="Normal 6 4 2 4 4" xfId="26141"/>
    <cellStyle name="Normal 6 4 2 5" xfId="5638"/>
    <cellStyle name="Normal 6 4 2 5 2" xfId="16446"/>
    <cellStyle name="Normal 6 4 2 5 3" xfId="27820"/>
    <cellStyle name="Normal 6 4 2 6" xfId="10625"/>
    <cellStyle name="Normal 6 4 2 6 2" xfId="21432"/>
    <cellStyle name="Normal 6 4 2 6 3" xfId="32806"/>
    <cellStyle name="Normal 6 4 2 7" xfId="11459"/>
    <cellStyle name="Normal 6 4 2 8" xfId="22265"/>
    <cellStyle name="Normal 6 4 2 9" xfId="22819"/>
    <cellStyle name="Normal 6 4 3" xfId="915"/>
    <cellStyle name="Normal 6 4 3 2" xfId="1749"/>
    <cellStyle name="Normal 6 4 3 2 2" xfId="3417"/>
    <cellStyle name="Normal 6 4 3 2 2 2" xfId="8405"/>
    <cellStyle name="Normal 6 4 3 2 2 2 2" xfId="19212"/>
    <cellStyle name="Normal 6 4 3 2 2 2 3" xfId="30586"/>
    <cellStyle name="Normal 6 4 3 2 2 3" xfId="14227"/>
    <cellStyle name="Normal 6 4 3 2 2 4" xfId="25585"/>
    <cellStyle name="Normal 6 4 3 2 3" xfId="5081"/>
    <cellStyle name="Normal 6 4 3 2 3 2" xfId="10066"/>
    <cellStyle name="Normal 6 4 3 2 3 2 2" xfId="20873"/>
    <cellStyle name="Normal 6 4 3 2 3 2 3" xfId="32247"/>
    <cellStyle name="Normal 6 4 3 2 3 3" xfId="15888"/>
    <cellStyle name="Normal 6 4 3 2 3 4" xfId="27246"/>
    <cellStyle name="Normal 6 4 3 2 4" xfId="6743"/>
    <cellStyle name="Normal 6 4 3 2 4 2" xfId="17551"/>
    <cellStyle name="Normal 6 4 3 2 4 3" xfId="28925"/>
    <cellStyle name="Normal 6 4 3 2 5" xfId="12566"/>
    <cellStyle name="Normal 6 4 3 2 6" xfId="23924"/>
    <cellStyle name="Normal 6 4 3 3" xfId="2586"/>
    <cellStyle name="Normal 6 4 3 3 2" xfId="7574"/>
    <cellStyle name="Normal 6 4 3 3 2 2" xfId="18381"/>
    <cellStyle name="Normal 6 4 3 3 2 3" xfId="29755"/>
    <cellStyle name="Normal 6 4 3 3 3" xfId="13396"/>
    <cellStyle name="Normal 6 4 3 3 4" xfId="24754"/>
    <cellStyle name="Normal 6 4 3 4" xfId="4250"/>
    <cellStyle name="Normal 6 4 3 4 2" xfId="9235"/>
    <cellStyle name="Normal 6 4 3 4 2 2" xfId="20042"/>
    <cellStyle name="Normal 6 4 3 4 2 3" xfId="31416"/>
    <cellStyle name="Normal 6 4 3 4 3" xfId="15057"/>
    <cellStyle name="Normal 6 4 3 4 4" xfId="26415"/>
    <cellStyle name="Normal 6 4 3 5" xfId="5912"/>
    <cellStyle name="Normal 6 4 3 5 2" xfId="16720"/>
    <cellStyle name="Normal 6 4 3 5 3" xfId="28094"/>
    <cellStyle name="Normal 6 4 3 6" xfId="10899"/>
    <cellStyle name="Normal 6 4 3 6 2" xfId="21706"/>
    <cellStyle name="Normal 6 4 3 6 3" xfId="33080"/>
    <cellStyle name="Normal 6 4 3 7" xfId="11734"/>
    <cellStyle name="Normal 6 4 3 8" xfId="23093"/>
    <cellStyle name="Normal 6 4 4" xfId="1196"/>
    <cellStyle name="Normal 6 4 4 2" xfId="2864"/>
    <cellStyle name="Normal 6 4 4 2 2" xfId="7852"/>
    <cellStyle name="Normal 6 4 4 2 2 2" xfId="18659"/>
    <cellStyle name="Normal 6 4 4 2 2 3" xfId="30033"/>
    <cellStyle name="Normal 6 4 4 2 3" xfId="13674"/>
    <cellStyle name="Normal 6 4 4 2 4" xfId="25032"/>
    <cellStyle name="Normal 6 4 4 3" xfId="4528"/>
    <cellStyle name="Normal 6 4 4 3 2" xfId="9513"/>
    <cellStyle name="Normal 6 4 4 3 2 2" xfId="20320"/>
    <cellStyle name="Normal 6 4 4 3 2 3" xfId="31694"/>
    <cellStyle name="Normal 6 4 4 3 3" xfId="15335"/>
    <cellStyle name="Normal 6 4 4 3 4" xfId="26693"/>
    <cellStyle name="Normal 6 4 4 4" xfId="6190"/>
    <cellStyle name="Normal 6 4 4 4 2" xfId="16998"/>
    <cellStyle name="Normal 6 4 4 4 3" xfId="28372"/>
    <cellStyle name="Normal 6 4 4 5" xfId="12013"/>
    <cellStyle name="Normal 6 4 4 6" xfId="23371"/>
    <cellStyle name="Normal 6 4 5" xfId="2034"/>
    <cellStyle name="Normal 6 4 5 2" xfId="7022"/>
    <cellStyle name="Normal 6 4 5 2 2" xfId="17830"/>
    <cellStyle name="Normal 6 4 5 2 3" xfId="29204"/>
    <cellStyle name="Normal 6 4 5 3" xfId="12845"/>
    <cellStyle name="Normal 6 4 5 4" xfId="24203"/>
    <cellStyle name="Normal 6 4 6" xfId="3699"/>
    <cellStyle name="Normal 6 4 6 2" xfId="8684"/>
    <cellStyle name="Normal 6 4 6 2 2" xfId="19491"/>
    <cellStyle name="Normal 6 4 6 2 3" xfId="30865"/>
    <cellStyle name="Normal 6 4 6 3" xfId="14506"/>
    <cellStyle name="Normal 6 4 6 4" xfId="25864"/>
    <cellStyle name="Normal 6 4 7" xfId="5360"/>
    <cellStyle name="Normal 6 4 7 2" xfId="16169"/>
    <cellStyle name="Normal 6 4 7 3" xfId="27543"/>
    <cellStyle name="Normal 6 4 8" xfId="10345"/>
    <cellStyle name="Normal 6 4 8 2" xfId="21152"/>
    <cellStyle name="Normal 6 4 8 3" xfId="32526"/>
    <cellStyle name="Normal 6 4 9" xfId="11179"/>
    <cellStyle name="Normal 6 5" xfId="320"/>
    <cellStyle name="Normal 6 5 10" xfId="22042"/>
    <cellStyle name="Normal 6 5 11" xfId="22595"/>
    <cellStyle name="Normal 6 5 12" xfId="33415"/>
    <cellStyle name="Normal 6 5 13" xfId="33690"/>
    <cellStyle name="Normal 6 5 14" xfId="33961"/>
    <cellStyle name="Normal 6 5 2" xfId="694"/>
    <cellStyle name="Normal 6 5 2 2" xfId="1531"/>
    <cellStyle name="Normal 6 5 2 2 2" xfId="3199"/>
    <cellStyle name="Normal 6 5 2 2 2 2" xfId="8187"/>
    <cellStyle name="Normal 6 5 2 2 2 2 2" xfId="18994"/>
    <cellStyle name="Normal 6 5 2 2 2 2 3" xfId="30368"/>
    <cellStyle name="Normal 6 5 2 2 2 3" xfId="14009"/>
    <cellStyle name="Normal 6 5 2 2 2 4" xfId="25367"/>
    <cellStyle name="Normal 6 5 2 2 3" xfId="4863"/>
    <cellStyle name="Normal 6 5 2 2 3 2" xfId="9848"/>
    <cellStyle name="Normal 6 5 2 2 3 2 2" xfId="20655"/>
    <cellStyle name="Normal 6 5 2 2 3 2 3" xfId="32029"/>
    <cellStyle name="Normal 6 5 2 2 3 3" xfId="15670"/>
    <cellStyle name="Normal 6 5 2 2 3 4" xfId="27028"/>
    <cellStyle name="Normal 6 5 2 2 4" xfId="6525"/>
    <cellStyle name="Normal 6 5 2 2 4 2" xfId="17333"/>
    <cellStyle name="Normal 6 5 2 2 4 3" xfId="28707"/>
    <cellStyle name="Normal 6 5 2 2 5" xfId="12348"/>
    <cellStyle name="Normal 6 5 2 2 6" xfId="23706"/>
    <cellStyle name="Normal 6 5 2 3" xfId="2368"/>
    <cellStyle name="Normal 6 5 2 3 2" xfId="7356"/>
    <cellStyle name="Normal 6 5 2 3 2 2" xfId="18163"/>
    <cellStyle name="Normal 6 5 2 3 2 3" xfId="29537"/>
    <cellStyle name="Normal 6 5 2 3 3" xfId="13178"/>
    <cellStyle name="Normal 6 5 2 3 4" xfId="24536"/>
    <cellStyle name="Normal 6 5 2 4" xfId="4032"/>
    <cellStyle name="Normal 6 5 2 4 2" xfId="9017"/>
    <cellStyle name="Normal 6 5 2 4 2 2" xfId="19824"/>
    <cellStyle name="Normal 6 5 2 4 2 3" xfId="31198"/>
    <cellStyle name="Normal 6 5 2 4 3" xfId="14839"/>
    <cellStyle name="Normal 6 5 2 4 4" xfId="26197"/>
    <cellStyle name="Normal 6 5 2 5" xfId="5694"/>
    <cellStyle name="Normal 6 5 2 5 2" xfId="16502"/>
    <cellStyle name="Normal 6 5 2 5 3" xfId="27876"/>
    <cellStyle name="Normal 6 5 2 6" xfId="10681"/>
    <cellStyle name="Normal 6 5 2 6 2" xfId="21488"/>
    <cellStyle name="Normal 6 5 2 6 3" xfId="32862"/>
    <cellStyle name="Normal 6 5 2 7" xfId="11515"/>
    <cellStyle name="Normal 6 5 2 8" xfId="22321"/>
    <cellStyle name="Normal 6 5 2 9" xfId="22875"/>
    <cellStyle name="Normal 6 5 3" xfId="971"/>
    <cellStyle name="Normal 6 5 3 2" xfId="1805"/>
    <cellStyle name="Normal 6 5 3 2 2" xfId="3473"/>
    <cellStyle name="Normal 6 5 3 2 2 2" xfId="8461"/>
    <cellStyle name="Normal 6 5 3 2 2 2 2" xfId="19268"/>
    <cellStyle name="Normal 6 5 3 2 2 2 3" xfId="30642"/>
    <cellStyle name="Normal 6 5 3 2 2 3" xfId="14283"/>
    <cellStyle name="Normal 6 5 3 2 2 4" xfId="25641"/>
    <cellStyle name="Normal 6 5 3 2 3" xfId="5137"/>
    <cellStyle name="Normal 6 5 3 2 3 2" xfId="10122"/>
    <cellStyle name="Normal 6 5 3 2 3 2 2" xfId="20929"/>
    <cellStyle name="Normal 6 5 3 2 3 2 3" xfId="32303"/>
    <cellStyle name="Normal 6 5 3 2 3 3" xfId="15944"/>
    <cellStyle name="Normal 6 5 3 2 3 4" xfId="27302"/>
    <cellStyle name="Normal 6 5 3 2 4" xfId="6799"/>
    <cellStyle name="Normal 6 5 3 2 4 2" xfId="17607"/>
    <cellStyle name="Normal 6 5 3 2 4 3" xfId="28981"/>
    <cellStyle name="Normal 6 5 3 2 5" xfId="12622"/>
    <cellStyle name="Normal 6 5 3 2 6" xfId="23980"/>
    <cellStyle name="Normal 6 5 3 3" xfId="2642"/>
    <cellStyle name="Normal 6 5 3 3 2" xfId="7630"/>
    <cellStyle name="Normal 6 5 3 3 2 2" xfId="18437"/>
    <cellStyle name="Normal 6 5 3 3 2 3" xfId="29811"/>
    <cellStyle name="Normal 6 5 3 3 3" xfId="13452"/>
    <cellStyle name="Normal 6 5 3 3 4" xfId="24810"/>
    <cellStyle name="Normal 6 5 3 4" xfId="4306"/>
    <cellStyle name="Normal 6 5 3 4 2" xfId="9291"/>
    <cellStyle name="Normal 6 5 3 4 2 2" xfId="20098"/>
    <cellStyle name="Normal 6 5 3 4 2 3" xfId="31472"/>
    <cellStyle name="Normal 6 5 3 4 3" xfId="15113"/>
    <cellStyle name="Normal 6 5 3 4 4" xfId="26471"/>
    <cellStyle name="Normal 6 5 3 5" xfId="5968"/>
    <cellStyle name="Normal 6 5 3 5 2" xfId="16776"/>
    <cellStyle name="Normal 6 5 3 5 3" xfId="28150"/>
    <cellStyle name="Normal 6 5 3 6" xfId="10955"/>
    <cellStyle name="Normal 6 5 3 6 2" xfId="21762"/>
    <cellStyle name="Normal 6 5 3 6 3" xfId="33136"/>
    <cellStyle name="Normal 6 5 3 7" xfId="11790"/>
    <cellStyle name="Normal 6 5 3 8" xfId="23149"/>
    <cellStyle name="Normal 6 5 4" xfId="1252"/>
    <cellStyle name="Normal 6 5 4 2" xfId="2920"/>
    <cellStyle name="Normal 6 5 4 2 2" xfId="7908"/>
    <cellStyle name="Normal 6 5 4 2 2 2" xfId="18715"/>
    <cellStyle name="Normal 6 5 4 2 2 3" xfId="30089"/>
    <cellStyle name="Normal 6 5 4 2 3" xfId="13730"/>
    <cellStyle name="Normal 6 5 4 2 4" xfId="25088"/>
    <cellStyle name="Normal 6 5 4 3" xfId="4584"/>
    <cellStyle name="Normal 6 5 4 3 2" xfId="9569"/>
    <cellStyle name="Normal 6 5 4 3 2 2" xfId="20376"/>
    <cellStyle name="Normal 6 5 4 3 2 3" xfId="31750"/>
    <cellStyle name="Normal 6 5 4 3 3" xfId="15391"/>
    <cellStyle name="Normal 6 5 4 3 4" xfId="26749"/>
    <cellStyle name="Normal 6 5 4 4" xfId="6246"/>
    <cellStyle name="Normal 6 5 4 4 2" xfId="17054"/>
    <cellStyle name="Normal 6 5 4 4 3" xfId="28428"/>
    <cellStyle name="Normal 6 5 4 5" xfId="12069"/>
    <cellStyle name="Normal 6 5 4 6" xfId="23427"/>
    <cellStyle name="Normal 6 5 5" xfId="2090"/>
    <cellStyle name="Normal 6 5 5 2" xfId="7078"/>
    <cellStyle name="Normal 6 5 5 2 2" xfId="17886"/>
    <cellStyle name="Normal 6 5 5 2 3" xfId="29260"/>
    <cellStyle name="Normal 6 5 5 3" xfId="12901"/>
    <cellStyle name="Normal 6 5 5 4" xfId="24259"/>
    <cellStyle name="Normal 6 5 6" xfId="3755"/>
    <cellStyle name="Normal 6 5 6 2" xfId="8740"/>
    <cellStyle name="Normal 6 5 6 2 2" xfId="19547"/>
    <cellStyle name="Normal 6 5 6 2 3" xfId="30921"/>
    <cellStyle name="Normal 6 5 6 3" xfId="14562"/>
    <cellStyle name="Normal 6 5 6 4" xfId="25920"/>
    <cellStyle name="Normal 6 5 7" xfId="5416"/>
    <cellStyle name="Normal 6 5 7 2" xfId="16225"/>
    <cellStyle name="Normal 6 5 7 3" xfId="27599"/>
    <cellStyle name="Normal 6 5 8" xfId="10401"/>
    <cellStyle name="Normal 6 5 8 2" xfId="21208"/>
    <cellStyle name="Normal 6 5 8 3" xfId="32582"/>
    <cellStyle name="Normal 6 5 9" xfId="11235"/>
    <cellStyle name="Normal 6 6" xfId="419"/>
    <cellStyle name="Normal 6 6 10" xfId="22607"/>
    <cellStyle name="Normal 6 6 11" xfId="33427"/>
    <cellStyle name="Normal 6 6 2" xfId="983"/>
    <cellStyle name="Normal 6 6 2 2" xfId="1817"/>
    <cellStyle name="Normal 6 6 2 2 2" xfId="3485"/>
    <cellStyle name="Normal 6 6 2 2 2 2" xfId="8473"/>
    <cellStyle name="Normal 6 6 2 2 2 2 2" xfId="19280"/>
    <cellStyle name="Normal 6 6 2 2 2 2 3" xfId="30654"/>
    <cellStyle name="Normal 6 6 2 2 2 3" xfId="14295"/>
    <cellStyle name="Normal 6 6 2 2 2 4" xfId="25653"/>
    <cellStyle name="Normal 6 6 2 2 3" xfId="5149"/>
    <cellStyle name="Normal 6 6 2 2 3 2" xfId="10134"/>
    <cellStyle name="Normal 6 6 2 2 3 2 2" xfId="20941"/>
    <cellStyle name="Normal 6 6 2 2 3 2 3" xfId="32315"/>
    <cellStyle name="Normal 6 6 2 2 3 3" xfId="15956"/>
    <cellStyle name="Normal 6 6 2 2 3 4" xfId="27314"/>
    <cellStyle name="Normal 6 6 2 2 4" xfId="6811"/>
    <cellStyle name="Normal 6 6 2 2 4 2" xfId="17619"/>
    <cellStyle name="Normal 6 6 2 2 4 3" xfId="28993"/>
    <cellStyle name="Normal 6 6 2 2 5" xfId="12634"/>
    <cellStyle name="Normal 6 6 2 2 6" xfId="23992"/>
    <cellStyle name="Normal 6 6 2 3" xfId="2654"/>
    <cellStyle name="Normal 6 6 2 3 2" xfId="7642"/>
    <cellStyle name="Normal 6 6 2 3 2 2" xfId="18449"/>
    <cellStyle name="Normal 6 6 2 3 2 3" xfId="29823"/>
    <cellStyle name="Normal 6 6 2 3 3" xfId="13464"/>
    <cellStyle name="Normal 6 6 2 3 4" xfId="24822"/>
    <cellStyle name="Normal 6 6 2 4" xfId="4318"/>
    <cellStyle name="Normal 6 6 2 4 2" xfId="9303"/>
    <cellStyle name="Normal 6 6 2 4 2 2" xfId="20110"/>
    <cellStyle name="Normal 6 6 2 4 2 3" xfId="31484"/>
    <cellStyle name="Normal 6 6 2 4 3" xfId="15125"/>
    <cellStyle name="Normal 6 6 2 4 4" xfId="26483"/>
    <cellStyle name="Normal 6 6 2 5" xfId="5980"/>
    <cellStyle name="Normal 6 6 2 5 2" xfId="16788"/>
    <cellStyle name="Normal 6 6 2 5 3" xfId="28162"/>
    <cellStyle name="Normal 6 6 2 6" xfId="10967"/>
    <cellStyle name="Normal 6 6 2 6 2" xfId="21774"/>
    <cellStyle name="Normal 6 6 2 6 3" xfId="33148"/>
    <cellStyle name="Normal 6 6 2 7" xfId="11802"/>
    <cellStyle name="Normal 6 6 2 8" xfId="23161"/>
    <cellStyle name="Normal 6 6 3" xfId="1263"/>
    <cellStyle name="Normal 6 6 3 2" xfId="2931"/>
    <cellStyle name="Normal 6 6 3 2 2" xfId="7919"/>
    <cellStyle name="Normal 6 6 3 2 2 2" xfId="18726"/>
    <cellStyle name="Normal 6 6 3 2 2 3" xfId="30100"/>
    <cellStyle name="Normal 6 6 3 2 3" xfId="13741"/>
    <cellStyle name="Normal 6 6 3 2 4" xfId="25099"/>
    <cellStyle name="Normal 6 6 3 3" xfId="4595"/>
    <cellStyle name="Normal 6 6 3 3 2" xfId="9580"/>
    <cellStyle name="Normal 6 6 3 3 2 2" xfId="20387"/>
    <cellStyle name="Normal 6 6 3 3 2 3" xfId="31761"/>
    <cellStyle name="Normal 6 6 3 3 3" xfId="15402"/>
    <cellStyle name="Normal 6 6 3 3 4" xfId="26760"/>
    <cellStyle name="Normal 6 6 3 4" xfId="6257"/>
    <cellStyle name="Normal 6 6 3 4 2" xfId="17065"/>
    <cellStyle name="Normal 6 6 3 4 3" xfId="28439"/>
    <cellStyle name="Normal 6 6 3 5" xfId="12080"/>
    <cellStyle name="Normal 6 6 3 6" xfId="23438"/>
    <cellStyle name="Normal 6 6 4" xfId="2101"/>
    <cellStyle name="Normal 6 6 4 2" xfId="7089"/>
    <cellStyle name="Normal 6 6 4 2 2" xfId="17897"/>
    <cellStyle name="Normal 6 6 4 2 3" xfId="29271"/>
    <cellStyle name="Normal 6 6 4 3" xfId="12912"/>
    <cellStyle name="Normal 6 6 4 4" xfId="24270"/>
    <cellStyle name="Normal 6 6 5" xfId="3766"/>
    <cellStyle name="Normal 6 6 5 2" xfId="8751"/>
    <cellStyle name="Normal 6 6 5 2 2" xfId="19558"/>
    <cellStyle name="Normal 6 6 5 2 3" xfId="30932"/>
    <cellStyle name="Normal 6 6 5 3" xfId="14573"/>
    <cellStyle name="Normal 6 6 5 4" xfId="25931"/>
    <cellStyle name="Normal 6 6 6" xfId="5427"/>
    <cellStyle name="Normal 6 6 6 2" xfId="16236"/>
    <cellStyle name="Normal 6 6 6 3" xfId="27610"/>
    <cellStyle name="Normal 6 6 7" xfId="10413"/>
    <cellStyle name="Normal 6 6 7 2" xfId="21220"/>
    <cellStyle name="Normal 6 6 7 3" xfId="32594"/>
    <cellStyle name="Normal 6 6 8" xfId="11247"/>
    <cellStyle name="Normal 6 6 9" xfId="22054"/>
    <cellStyle name="Normal 6 7" xfId="413"/>
    <cellStyle name="Normal 6 8" xfId="475"/>
    <cellStyle name="Normal 6 8 2" xfId="1312"/>
    <cellStyle name="Normal 6 8 2 2" xfId="2980"/>
    <cellStyle name="Normal 6 8 2 2 2" xfId="7968"/>
    <cellStyle name="Normal 6 8 2 2 2 2" xfId="18775"/>
    <cellStyle name="Normal 6 8 2 2 2 3" xfId="30149"/>
    <cellStyle name="Normal 6 8 2 2 3" xfId="13790"/>
    <cellStyle name="Normal 6 8 2 2 4" xfId="25148"/>
    <cellStyle name="Normal 6 8 2 3" xfId="4644"/>
    <cellStyle name="Normal 6 8 2 3 2" xfId="9629"/>
    <cellStyle name="Normal 6 8 2 3 2 2" xfId="20436"/>
    <cellStyle name="Normal 6 8 2 3 2 3" xfId="31810"/>
    <cellStyle name="Normal 6 8 2 3 3" xfId="15451"/>
    <cellStyle name="Normal 6 8 2 3 4" xfId="26809"/>
    <cellStyle name="Normal 6 8 2 4" xfId="6306"/>
    <cellStyle name="Normal 6 8 2 4 2" xfId="17114"/>
    <cellStyle name="Normal 6 8 2 4 3" xfId="28488"/>
    <cellStyle name="Normal 6 8 2 5" xfId="12129"/>
    <cellStyle name="Normal 6 8 2 6" xfId="23487"/>
    <cellStyle name="Normal 6 8 3" xfId="2151"/>
    <cellStyle name="Normal 6 8 3 2" xfId="7139"/>
    <cellStyle name="Normal 6 8 3 2 2" xfId="17946"/>
    <cellStyle name="Normal 6 8 3 2 3" xfId="29320"/>
    <cellStyle name="Normal 6 8 3 3" xfId="12961"/>
    <cellStyle name="Normal 6 8 3 4" xfId="24319"/>
    <cellStyle name="Normal 6 8 4" xfId="3815"/>
    <cellStyle name="Normal 6 8 4 2" xfId="8800"/>
    <cellStyle name="Normal 6 8 4 2 2" xfId="19607"/>
    <cellStyle name="Normal 6 8 4 2 3" xfId="30981"/>
    <cellStyle name="Normal 6 8 4 3" xfId="14622"/>
    <cellStyle name="Normal 6 8 4 4" xfId="25980"/>
    <cellStyle name="Normal 6 8 5" xfId="5477"/>
    <cellStyle name="Normal 6 8 5 2" xfId="16285"/>
    <cellStyle name="Normal 6 8 5 3" xfId="27659"/>
    <cellStyle name="Normal 6 8 6" xfId="10462"/>
    <cellStyle name="Normal 6 8 6 2" xfId="21269"/>
    <cellStyle name="Normal 6 8 6 3" xfId="32643"/>
    <cellStyle name="Normal 6 8 7" xfId="11296"/>
    <cellStyle name="Normal 6 8 8" xfId="22102"/>
    <cellStyle name="Normal 6 8 9" xfId="22656"/>
    <cellStyle name="Normal 6 9" xfId="752"/>
    <cellStyle name="Normal 6 9 2" xfId="1586"/>
    <cellStyle name="Normal 6 9 2 2" xfId="3254"/>
    <cellStyle name="Normal 6 9 2 2 2" xfId="8242"/>
    <cellStyle name="Normal 6 9 2 2 2 2" xfId="19049"/>
    <cellStyle name="Normal 6 9 2 2 2 3" xfId="30423"/>
    <cellStyle name="Normal 6 9 2 2 3" xfId="14064"/>
    <cellStyle name="Normal 6 9 2 2 4" xfId="25422"/>
    <cellStyle name="Normal 6 9 2 3" xfId="4918"/>
    <cellStyle name="Normal 6 9 2 3 2" xfId="9903"/>
    <cellStyle name="Normal 6 9 2 3 2 2" xfId="20710"/>
    <cellStyle name="Normal 6 9 2 3 2 3" xfId="32084"/>
    <cellStyle name="Normal 6 9 2 3 3" xfId="15725"/>
    <cellStyle name="Normal 6 9 2 3 4" xfId="27083"/>
    <cellStyle name="Normal 6 9 2 4" xfId="6580"/>
    <cellStyle name="Normal 6 9 2 4 2" xfId="17388"/>
    <cellStyle name="Normal 6 9 2 4 3" xfId="28762"/>
    <cellStyle name="Normal 6 9 2 5" xfId="12403"/>
    <cellStyle name="Normal 6 9 2 6" xfId="23761"/>
    <cellStyle name="Normal 6 9 3" xfId="2423"/>
    <cellStyle name="Normal 6 9 3 2" xfId="7411"/>
    <cellStyle name="Normal 6 9 3 2 2" xfId="18218"/>
    <cellStyle name="Normal 6 9 3 2 3" xfId="29592"/>
    <cellStyle name="Normal 6 9 3 3" xfId="13233"/>
    <cellStyle name="Normal 6 9 3 4" xfId="24591"/>
    <cellStyle name="Normal 6 9 4" xfId="4087"/>
    <cellStyle name="Normal 6 9 4 2" xfId="9072"/>
    <cellStyle name="Normal 6 9 4 2 2" xfId="19879"/>
    <cellStyle name="Normal 6 9 4 2 3" xfId="31253"/>
    <cellStyle name="Normal 6 9 4 3" xfId="14894"/>
    <cellStyle name="Normal 6 9 4 4" xfId="26252"/>
    <cellStyle name="Normal 6 9 5" xfId="5749"/>
    <cellStyle name="Normal 6 9 5 2" xfId="16557"/>
    <cellStyle name="Normal 6 9 5 3" xfId="27931"/>
    <cellStyle name="Normal 6 9 6" xfId="10736"/>
    <cellStyle name="Normal 6 9 6 2" xfId="21543"/>
    <cellStyle name="Normal 6 9 6 3" xfId="32917"/>
    <cellStyle name="Normal 6 9 7" xfId="11571"/>
    <cellStyle name="Normal 6 9 8" xfId="22930"/>
    <cellStyle name="Normal 6_Ark1" xfId="416"/>
    <cellStyle name="Normal 7" xfId="51"/>
    <cellStyle name="Normal 7 2" xfId="108"/>
    <cellStyle name="Normal 7 2 2" xfId="412"/>
    <cellStyle name="Normal 7 2 3" xfId="33996"/>
    <cellStyle name="Normal 7 3" xfId="397"/>
    <cellStyle name="Normal 7 4" xfId="33988"/>
    <cellStyle name="Normal 7_UdkastAfgørelser" xfId="418"/>
    <cellStyle name="Normal 8" xfId="112"/>
    <cellStyle name="Normal 8 10" xfId="21835"/>
    <cellStyle name="Normal 8 11" xfId="22388"/>
    <cellStyle name="Normal 8 12" xfId="33208"/>
    <cellStyle name="Normal 8 13" xfId="33481"/>
    <cellStyle name="Normal 8 14" xfId="33752"/>
    <cellStyle name="Normal 8 2" xfId="487"/>
    <cellStyle name="Normal 8 2 2" xfId="1324"/>
    <cellStyle name="Normal 8 2 2 2" xfId="2992"/>
    <cellStyle name="Normal 8 2 2 2 2" xfId="7980"/>
    <cellStyle name="Normal 8 2 2 2 2 2" xfId="18787"/>
    <cellStyle name="Normal 8 2 2 2 2 3" xfId="30161"/>
    <cellStyle name="Normal 8 2 2 2 3" xfId="13802"/>
    <cellStyle name="Normal 8 2 2 2 4" xfId="25160"/>
    <cellStyle name="Normal 8 2 2 3" xfId="4656"/>
    <cellStyle name="Normal 8 2 2 3 2" xfId="9641"/>
    <cellStyle name="Normal 8 2 2 3 2 2" xfId="20448"/>
    <cellStyle name="Normal 8 2 2 3 2 3" xfId="31822"/>
    <cellStyle name="Normal 8 2 2 3 3" xfId="15463"/>
    <cellStyle name="Normal 8 2 2 3 4" xfId="26821"/>
    <cellStyle name="Normal 8 2 2 4" xfId="6318"/>
    <cellStyle name="Normal 8 2 2 4 2" xfId="17126"/>
    <cellStyle name="Normal 8 2 2 4 3" xfId="28500"/>
    <cellStyle name="Normal 8 2 2 5" xfId="12141"/>
    <cellStyle name="Normal 8 2 2 6" xfId="23499"/>
    <cellStyle name="Normal 8 2 3" xfId="2163"/>
    <cellStyle name="Normal 8 2 3 2" xfId="7151"/>
    <cellStyle name="Normal 8 2 3 2 2" xfId="17958"/>
    <cellStyle name="Normal 8 2 3 2 3" xfId="29332"/>
    <cellStyle name="Normal 8 2 3 3" xfId="12973"/>
    <cellStyle name="Normal 8 2 3 4" xfId="24331"/>
    <cellStyle name="Normal 8 2 4" xfId="3827"/>
    <cellStyle name="Normal 8 2 4 2" xfId="8812"/>
    <cellStyle name="Normal 8 2 4 2 2" xfId="19619"/>
    <cellStyle name="Normal 8 2 4 2 3" xfId="30993"/>
    <cellStyle name="Normal 8 2 4 3" xfId="14634"/>
    <cellStyle name="Normal 8 2 4 4" xfId="25992"/>
    <cellStyle name="Normal 8 2 5" xfId="5489"/>
    <cellStyle name="Normal 8 2 5 2" xfId="16297"/>
    <cellStyle name="Normal 8 2 5 3" xfId="27671"/>
    <cellStyle name="Normal 8 2 6" xfId="10474"/>
    <cellStyle name="Normal 8 2 6 2" xfId="21281"/>
    <cellStyle name="Normal 8 2 6 3" xfId="32655"/>
    <cellStyle name="Normal 8 2 7" xfId="11308"/>
    <cellStyle name="Normal 8 2 8" xfId="22114"/>
    <cellStyle name="Normal 8 2 9" xfId="22668"/>
    <cellStyle name="Normal 8 3" xfId="764"/>
    <cellStyle name="Normal 8 3 2" xfId="1598"/>
    <cellStyle name="Normal 8 3 2 2" xfId="3266"/>
    <cellStyle name="Normal 8 3 2 2 2" xfId="8254"/>
    <cellStyle name="Normal 8 3 2 2 2 2" xfId="19061"/>
    <cellStyle name="Normal 8 3 2 2 2 3" xfId="30435"/>
    <cellStyle name="Normal 8 3 2 2 3" xfId="14076"/>
    <cellStyle name="Normal 8 3 2 2 4" xfId="25434"/>
    <cellStyle name="Normal 8 3 2 3" xfId="4930"/>
    <cellStyle name="Normal 8 3 2 3 2" xfId="9915"/>
    <cellStyle name="Normal 8 3 2 3 2 2" xfId="20722"/>
    <cellStyle name="Normal 8 3 2 3 2 3" xfId="32096"/>
    <cellStyle name="Normal 8 3 2 3 3" xfId="15737"/>
    <cellStyle name="Normal 8 3 2 3 4" xfId="27095"/>
    <cellStyle name="Normal 8 3 2 4" xfId="6592"/>
    <cellStyle name="Normal 8 3 2 4 2" xfId="17400"/>
    <cellStyle name="Normal 8 3 2 4 3" xfId="28774"/>
    <cellStyle name="Normal 8 3 2 5" xfId="12415"/>
    <cellStyle name="Normal 8 3 2 6" xfId="23773"/>
    <cellStyle name="Normal 8 3 3" xfId="2435"/>
    <cellStyle name="Normal 8 3 3 2" xfId="7423"/>
    <cellStyle name="Normal 8 3 3 2 2" xfId="18230"/>
    <cellStyle name="Normal 8 3 3 2 3" xfId="29604"/>
    <cellStyle name="Normal 8 3 3 3" xfId="13245"/>
    <cellStyle name="Normal 8 3 3 4" xfId="24603"/>
    <cellStyle name="Normal 8 3 4" xfId="4099"/>
    <cellStyle name="Normal 8 3 4 2" xfId="9084"/>
    <cellStyle name="Normal 8 3 4 2 2" xfId="19891"/>
    <cellStyle name="Normal 8 3 4 2 3" xfId="31265"/>
    <cellStyle name="Normal 8 3 4 3" xfId="14906"/>
    <cellStyle name="Normal 8 3 4 4" xfId="26264"/>
    <cellStyle name="Normal 8 3 5" xfId="5761"/>
    <cellStyle name="Normal 8 3 5 2" xfId="16569"/>
    <cellStyle name="Normal 8 3 5 3" xfId="27943"/>
    <cellStyle name="Normal 8 3 6" xfId="10748"/>
    <cellStyle name="Normal 8 3 6 2" xfId="21555"/>
    <cellStyle name="Normal 8 3 6 3" xfId="32929"/>
    <cellStyle name="Normal 8 3 7" xfId="11583"/>
    <cellStyle name="Normal 8 3 8" xfId="22942"/>
    <cellStyle name="Normal 8 4" xfId="1045"/>
    <cellStyle name="Normal 8 4 2" xfId="2713"/>
    <cellStyle name="Normal 8 4 2 2" xfId="7701"/>
    <cellStyle name="Normal 8 4 2 2 2" xfId="18508"/>
    <cellStyle name="Normal 8 4 2 2 3" xfId="29882"/>
    <cellStyle name="Normal 8 4 2 3" xfId="13523"/>
    <cellStyle name="Normal 8 4 2 4" xfId="24881"/>
    <cellStyle name="Normal 8 4 3" xfId="4377"/>
    <cellStyle name="Normal 8 4 3 2" xfId="9362"/>
    <cellStyle name="Normal 8 4 3 2 2" xfId="20169"/>
    <cellStyle name="Normal 8 4 3 2 3" xfId="31543"/>
    <cellStyle name="Normal 8 4 3 3" xfId="15184"/>
    <cellStyle name="Normal 8 4 3 4" xfId="26542"/>
    <cellStyle name="Normal 8 4 4" xfId="6039"/>
    <cellStyle name="Normal 8 4 4 2" xfId="16847"/>
    <cellStyle name="Normal 8 4 4 3" xfId="28221"/>
    <cellStyle name="Normal 8 4 5" xfId="11862"/>
    <cellStyle name="Normal 8 4 6" xfId="23220"/>
    <cellStyle name="Normal 8 5" xfId="1883"/>
    <cellStyle name="Normal 8 5 2" xfId="6871"/>
    <cellStyle name="Normal 8 5 2 2" xfId="17679"/>
    <cellStyle name="Normal 8 5 2 3" xfId="29053"/>
    <cellStyle name="Normal 8 5 3" xfId="12694"/>
    <cellStyle name="Normal 8 5 4" xfId="24052"/>
    <cellStyle name="Normal 8 6" xfId="3548"/>
    <cellStyle name="Normal 8 6 2" xfId="8533"/>
    <cellStyle name="Normal 8 6 2 2" xfId="19340"/>
    <cellStyle name="Normal 8 6 2 3" xfId="30714"/>
    <cellStyle name="Normal 8 6 3" xfId="14355"/>
    <cellStyle name="Normal 8 6 4" xfId="25713"/>
    <cellStyle name="Normal 8 7" xfId="5209"/>
    <cellStyle name="Normal 8 7 2" xfId="16018"/>
    <cellStyle name="Normal 8 7 3" xfId="27392"/>
    <cellStyle name="Normal 8 8" xfId="10194"/>
    <cellStyle name="Normal 8 8 2" xfId="21001"/>
    <cellStyle name="Normal 8 8 3" xfId="32375"/>
    <cellStyle name="Normal 8 9" xfId="11028"/>
    <cellStyle name="Normal 9" xfId="165"/>
    <cellStyle name="Normal 9 10" xfId="21888"/>
    <cellStyle name="Normal 9 11" xfId="22441"/>
    <cellStyle name="Normal 9 12" xfId="33261"/>
    <cellStyle name="Normal 9 13" xfId="33536"/>
    <cellStyle name="Normal 9 14" xfId="33807"/>
    <cellStyle name="Normal 9 2" xfId="540"/>
    <cellStyle name="Normal 9 2 2" xfId="1377"/>
    <cellStyle name="Normal 9 2 2 2" xfId="3045"/>
    <cellStyle name="Normal 9 2 2 2 2" xfId="8033"/>
    <cellStyle name="Normal 9 2 2 2 2 2" xfId="18840"/>
    <cellStyle name="Normal 9 2 2 2 2 3" xfId="30214"/>
    <cellStyle name="Normal 9 2 2 2 3" xfId="13855"/>
    <cellStyle name="Normal 9 2 2 2 4" xfId="25213"/>
    <cellStyle name="Normal 9 2 2 3" xfId="4709"/>
    <cellStyle name="Normal 9 2 2 3 2" xfId="9694"/>
    <cellStyle name="Normal 9 2 2 3 2 2" xfId="20501"/>
    <cellStyle name="Normal 9 2 2 3 2 3" xfId="31875"/>
    <cellStyle name="Normal 9 2 2 3 3" xfId="15516"/>
    <cellStyle name="Normal 9 2 2 3 4" xfId="26874"/>
    <cellStyle name="Normal 9 2 2 4" xfId="6371"/>
    <cellStyle name="Normal 9 2 2 4 2" xfId="17179"/>
    <cellStyle name="Normal 9 2 2 4 3" xfId="28553"/>
    <cellStyle name="Normal 9 2 2 5" xfId="12194"/>
    <cellStyle name="Normal 9 2 2 6" xfId="23552"/>
    <cellStyle name="Normal 9 2 3" xfId="2214"/>
    <cellStyle name="Normal 9 2 3 2" xfId="7202"/>
    <cellStyle name="Normal 9 2 3 2 2" xfId="18009"/>
    <cellStyle name="Normal 9 2 3 2 3" xfId="29383"/>
    <cellStyle name="Normal 9 2 3 3" xfId="13024"/>
    <cellStyle name="Normal 9 2 3 4" xfId="24382"/>
    <cellStyle name="Normal 9 2 4" xfId="3878"/>
    <cellStyle name="Normal 9 2 4 2" xfId="8863"/>
    <cellStyle name="Normal 9 2 4 2 2" xfId="19670"/>
    <cellStyle name="Normal 9 2 4 2 3" xfId="31044"/>
    <cellStyle name="Normal 9 2 4 3" xfId="14685"/>
    <cellStyle name="Normal 9 2 4 4" xfId="26043"/>
    <cellStyle name="Normal 9 2 5" xfId="5540"/>
    <cellStyle name="Normal 9 2 5 2" xfId="16348"/>
    <cellStyle name="Normal 9 2 5 3" xfId="27722"/>
    <cellStyle name="Normal 9 2 6" xfId="10527"/>
    <cellStyle name="Normal 9 2 6 2" xfId="21334"/>
    <cellStyle name="Normal 9 2 6 3" xfId="32708"/>
    <cellStyle name="Normal 9 2 7" xfId="11361"/>
    <cellStyle name="Normal 9 2 8" xfId="22167"/>
    <cellStyle name="Normal 9 2 9" xfId="22721"/>
    <cellStyle name="Normal 9 3" xfId="817"/>
    <cellStyle name="Normal 9 3 2" xfId="1651"/>
    <cellStyle name="Normal 9 3 2 2" xfId="3319"/>
    <cellStyle name="Normal 9 3 2 2 2" xfId="8307"/>
    <cellStyle name="Normal 9 3 2 2 2 2" xfId="19114"/>
    <cellStyle name="Normal 9 3 2 2 2 3" xfId="30488"/>
    <cellStyle name="Normal 9 3 2 2 3" xfId="14129"/>
    <cellStyle name="Normal 9 3 2 2 4" xfId="25487"/>
    <cellStyle name="Normal 9 3 2 3" xfId="4983"/>
    <cellStyle name="Normal 9 3 2 3 2" xfId="9968"/>
    <cellStyle name="Normal 9 3 2 3 2 2" xfId="20775"/>
    <cellStyle name="Normal 9 3 2 3 2 3" xfId="32149"/>
    <cellStyle name="Normal 9 3 2 3 3" xfId="15790"/>
    <cellStyle name="Normal 9 3 2 3 4" xfId="27148"/>
    <cellStyle name="Normal 9 3 2 4" xfId="6645"/>
    <cellStyle name="Normal 9 3 2 4 2" xfId="17453"/>
    <cellStyle name="Normal 9 3 2 4 3" xfId="28827"/>
    <cellStyle name="Normal 9 3 2 5" xfId="12468"/>
    <cellStyle name="Normal 9 3 2 6" xfId="23826"/>
    <cellStyle name="Normal 9 3 3" xfId="2488"/>
    <cellStyle name="Normal 9 3 3 2" xfId="7476"/>
    <cellStyle name="Normal 9 3 3 2 2" xfId="18283"/>
    <cellStyle name="Normal 9 3 3 2 3" xfId="29657"/>
    <cellStyle name="Normal 9 3 3 3" xfId="13298"/>
    <cellStyle name="Normal 9 3 3 4" xfId="24656"/>
    <cellStyle name="Normal 9 3 4" xfId="4152"/>
    <cellStyle name="Normal 9 3 4 2" xfId="9137"/>
    <cellStyle name="Normal 9 3 4 2 2" xfId="19944"/>
    <cellStyle name="Normal 9 3 4 2 3" xfId="31318"/>
    <cellStyle name="Normal 9 3 4 3" xfId="14959"/>
    <cellStyle name="Normal 9 3 4 4" xfId="26317"/>
    <cellStyle name="Normal 9 3 5" xfId="5814"/>
    <cellStyle name="Normal 9 3 5 2" xfId="16622"/>
    <cellStyle name="Normal 9 3 5 3" xfId="27996"/>
    <cellStyle name="Normal 9 3 6" xfId="10801"/>
    <cellStyle name="Normal 9 3 6 2" xfId="21608"/>
    <cellStyle name="Normal 9 3 6 3" xfId="32982"/>
    <cellStyle name="Normal 9 3 7" xfId="11636"/>
    <cellStyle name="Normal 9 3 8" xfId="22995"/>
    <cellStyle name="Normal 9 4" xfId="1098"/>
    <cellStyle name="Normal 9 4 2" xfId="2766"/>
    <cellStyle name="Normal 9 4 2 2" xfId="7754"/>
    <cellStyle name="Normal 9 4 2 2 2" xfId="18561"/>
    <cellStyle name="Normal 9 4 2 2 3" xfId="29935"/>
    <cellStyle name="Normal 9 4 2 3" xfId="13576"/>
    <cellStyle name="Normal 9 4 2 4" xfId="24934"/>
    <cellStyle name="Normal 9 4 3" xfId="4430"/>
    <cellStyle name="Normal 9 4 3 2" xfId="9415"/>
    <cellStyle name="Normal 9 4 3 2 2" xfId="20222"/>
    <cellStyle name="Normal 9 4 3 2 3" xfId="31596"/>
    <cellStyle name="Normal 9 4 3 3" xfId="15237"/>
    <cellStyle name="Normal 9 4 3 4" xfId="26595"/>
    <cellStyle name="Normal 9 4 4" xfId="6092"/>
    <cellStyle name="Normal 9 4 4 2" xfId="16900"/>
    <cellStyle name="Normal 9 4 4 3" xfId="28274"/>
    <cellStyle name="Normal 9 4 5" xfId="11915"/>
    <cellStyle name="Normal 9 4 6" xfId="23273"/>
    <cellStyle name="Normal 9 5" xfId="1936"/>
    <cellStyle name="Normal 9 5 2" xfId="6924"/>
    <cellStyle name="Normal 9 5 2 2" xfId="17732"/>
    <cellStyle name="Normal 9 5 2 3" xfId="29106"/>
    <cellStyle name="Normal 9 5 3" xfId="12747"/>
    <cellStyle name="Normal 9 5 4" xfId="24105"/>
    <cellStyle name="Normal 9 6" xfId="3601"/>
    <cellStyle name="Normal 9 6 2" xfId="8586"/>
    <cellStyle name="Normal 9 6 2 2" xfId="19393"/>
    <cellStyle name="Normal 9 6 2 3" xfId="30767"/>
    <cellStyle name="Normal 9 6 3" xfId="14408"/>
    <cellStyle name="Normal 9 6 4" xfId="25766"/>
    <cellStyle name="Normal 9 7" xfId="5262"/>
    <cellStyle name="Normal 9 7 2" xfId="16071"/>
    <cellStyle name="Normal 9 7 3" xfId="27445"/>
    <cellStyle name="Normal 9 8" xfId="10247"/>
    <cellStyle name="Normal 9 8 2" xfId="21054"/>
    <cellStyle name="Normal 9 8 3" xfId="32428"/>
    <cellStyle name="Normal 9 9" xfId="11081"/>
    <cellStyle name="Note" xfId="383"/>
    <cellStyle name="Note 2" xfId="34081"/>
    <cellStyle name="Output" xfId="11" builtinId="21" customBuiltin="1"/>
    <cellStyle name="Output 2" xfId="384"/>
    <cellStyle name="Overskrift" xfId="338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Overskrift 5" xfId="27323"/>
    <cellStyle name="Procent 10" xfId="291"/>
    <cellStyle name="Procent 10 10" xfId="22013"/>
    <cellStyle name="Procent 10 11" xfId="22566"/>
    <cellStyle name="Procent 10 12" xfId="33386"/>
    <cellStyle name="Procent 10 13" xfId="33661"/>
    <cellStyle name="Procent 10 14" xfId="33932"/>
    <cellStyle name="Procent 10 2" xfId="665"/>
    <cellStyle name="Procent 10 2 2" xfId="1502"/>
    <cellStyle name="Procent 10 2 2 2" xfId="3170"/>
    <cellStyle name="Procent 10 2 2 2 2" xfId="8158"/>
    <cellStyle name="Procent 10 2 2 2 2 2" xfId="18965"/>
    <cellStyle name="Procent 10 2 2 2 2 3" xfId="30339"/>
    <cellStyle name="Procent 10 2 2 2 3" xfId="13980"/>
    <cellStyle name="Procent 10 2 2 2 4" xfId="25338"/>
    <cellStyle name="Procent 10 2 2 3" xfId="4834"/>
    <cellStyle name="Procent 10 2 2 3 2" xfId="9819"/>
    <cellStyle name="Procent 10 2 2 3 2 2" xfId="20626"/>
    <cellStyle name="Procent 10 2 2 3 2 3" xfId="32000"/>
    <cellStyle name="Procent 10 2 2 3 3" xfId="15641"/>
    <cellStyle name="Procent 10 2 2 3 4" xfId="26999"/>
    <cellStyle name="Procent 10 2 2 4" xfId="6496"/>
    <cellStyle name="Procent 10 2 2 4 2" xfId="17304"/>
    <cellStyle name="Procent 10 2 2 4 3" xfId="28678"/>
    <cellStyle name="Procent 10 2 2 5" xfId="12319"/>
    <cellStyle name="Procent 10 2 2 6" xfId="23677"/>
    <cellStyle name="Procent 10 2 3" xfId="2339"/>
    <cellStyle name="Procent 10 2 3 2" xfId="7327"/>
    <cellStyle name="Procent 10 2 3 2 2" xfId="18134"/>
    <cellStyle name="Procent 10 2 3 2 3" xfId="29508"/>
    <cellStyle name="Procent 10 2 3 3" xfId="13149"/>
    <cellStyle name="Procent 10 2 3 4" xfId="24507"/>
    <cellStyle name="Procent 10 2 4" xfId="4003"/>
    <cellStyle name="Procent 10 2 4 2" xfId="8988"/>
    <cellStyle name="Procent 10 2 4 2 2" xfId="19795"/>
    <cellStyle name="Procent 10 2 4 2 3" xfId="31169"/>
    <cellStyle name="Procent 10 2 4 3" xfId="14810"/>
    <cellStyle name="Procent 10 2 4 4" xfId="26168"/>
    <cellStyle name="Procent 10 2 5" xfId="5665"/>
    <cellStyle name="Procent 10 2 5 2" xfId="16473"/>
    <cellStyle name="Procent 10 2 5 3" xfId="27847"/>
    <cellStyle name="Procent 10 2 6" xfId="10652"/>
    <cellStyle name="Procent 10 2 6 2" xfId="21459"/>
    <cellStyle name="Procent 10 2 6 3" xfId="32833"/>
    <cellStyle name="Procent 10 2 7" xfId="11486"/>
    <cellStyle name="Procent 10 2 8" xfId="22292"/>
    <cellStyle name="Procent 10 2 9" xfId="22846"/>
    <cellStyle name="Procent 10 3" xfId="942"/>
    <cellStyle name="Procent 10 3 2" xfId="1776"/>
    <cellStyle name="Procent 10 3 2 2" xfId="3444"/>
    <cellStyle name="Procent 10 3 2 2 2" xfId="8432"/>
    <cellStyle name="Procent 10 3 2 2 2 2" xfId="19239"/>
    <cellStyle name="Procent 10 3 2 2 2 3" xfId="30613"/>
    <cellStyle name="Procent 10 3 2 2 3" xfId="14254"/>
    <cellStyle name="Procent 10 3 2 2 4" xfId="25612"/>
    <cellStyle name="Procent 10 3 2 3" xfId="5108"/>
    <cellStyle name="Procent 10 3 2 3 2" xfId="10093"/>
    <cellStyle name="Procent 10 3 2 3 2 2" xfId="20900"/>
    <cellStyle name="Procent 10 3 2 3 2 3" xfId="32274"/>
    <cellStyle name="Procent 10 3 2 3 3" xfId="15915"/>
    <cellStyle name="Procent 10 3 2 3 4" xfId="27273"/>
    <cellStyle name="Procent 10 3 2 4" xfId="6770"/>
    <cellStyle name="Procent 10 3 2 4 2" xfId="17578"/>
    <cellStyle name="Procent 10 3 2 4 3" xfId="28952"/>
    <cellStyle name="Procent 10 3 2 5" xfId="12593"/>
    <cellStyle name="Procent 10 3 2 6" xfId="23951"/>
    <cellStyle name="Procent 10 3 3" xfId="2613"/>
    <cellStyle name="Procent 10 3 3 2" xfId="7601"/>
    <cellStyle name="Procent 10 3 3 2 2" xfId="18408"/>
    <cellStyle name="Procent 10 3 3 2 3" xfId="29782"/>
    <cellStyle name="Procent 10 3 3 3" xfId="13423"/>
    <cellStyle name="Procent 10 3 3 4" xfId="24781"/>
    <cellStyle name="Procent 10 3 4" xfId="4277"/>
    <cellStyle name="Procent 10 3 4 2" xfId="9262"/>
    <cellStyle name="Procent 10 3 4 2 2" xfId="20069"/>
    <cellStyle name="Procent 10 3 4 2 3" xfId="31443"/>
    <cellStyle name="Procent 10 3 4 3" xfId="15084"/>
    <cellStyle name="Procent 10 3 4 4" xfId="26442"/>
    <cellStyle name="Procent 10 3 5" xfId="5939"/>
    <cellStyle name="Procent 10 3 5 2" xfId="16747"/>
    <cellStyle name="Procent 10 3 5 3" xfId="28121"/>
    <cellStyle name="Procent 10 3 6" xfId="10926"/>
    <cellStyle name="Procent 10 3 6 2" xfId="21733"/>
    <cellStyle name="Procent 10 3 6 3" xfId="33107"/>
    <cellStyle name="Procent 10 3 7" xfId="11761"/>
    <cellStyle name="Procent 10 3 8" xfId="23120"/>
    <cellStyle name="Procent 10 4" xfId="1223"/>
    <cellStyle name="Procent 10 4 2" xfId="2891"/>
    <cellStyle name="Procent 10 4 2 2" xfId="7879"/>
    <cellStyle name="Procent 10 4 2 2 2" xfId="18686"/>
    <cellStyle name="Procent 10 4 2 2 3" xfId="30060"/>
    <cellStyle name="Procent 10 4 2 3" xfId="13701"/>
    <cellStyle name="Procent 10 4 2 4" xfId="25059"/>
    <cellStyle name="Procent 10 4 3" xfId="4555"/>
    <cellStyle name="Procent 10 4 3 2" xfId="9540"/>
    <cellStyle name="Procent 10 4 3 2 2" xfId="20347"/>
    <cellStyle name="Procent 10 4 3 2 3" xfId="31721"/>
    <cellStyle name="Procent 10 4 3 3" xfId="15362"/>
    <cellStyle name="Procent 10 4 3 4" xfId="26720"/>
    <cellStyle name="Procent 10 4 4" xfId="6217"/>
    <cellStyle name="Procent 10 4 4 2" xfId="17025"/>
    <cellStyle name="Procent 10 4 4 3" xfId="28399"/>
    <cellStyle name="Procent 10 4 5" xfId="12040"/>
    <cellStyle name="Procent 10 4 6" xfId="23398"/>
    <cellStyle name="Procent 10 5" xfId="2061"/>
    <cellStyle name="Procent 10 5 2" xfId="7049"/>
    <cellStyle name="Procent 10 5 2 2" xfId="17857"/>
    <cellStyle name="Procent 10 5 2 3" xfId="29231"/>
    <cellStyle name="Procent 10 5 3" xfId="12872"/>
    <cellStyle name="Procent 10 5 4" xfId="24230"/>
    <cellStyle name="Procent 10 6" xfId="3726"/>
    <cellStyle name="Procent 10 6 2" xfId="8711"/>
    <cellStyle name="Procent 10 6 2 2" xfId="19518"/>
    <cellStyle name="Procent 10 6 2 3" xfId="30892"/>
    <cellStyle name="Procent 10 6 3" xfId="14533"/>
    <cellStyle name="Procent 10 6 4" xfId="25891"/>
    <cellStyle name="Procent 10 7" xfId="5387"/>
    <cellStyle name="Procent 10 7 2" xfId="16196"/>
    <cellStyle name="Procent 10 7 3" xfId="27570"/>
    <cellStyle name="Procent 10 8" xfId="10372"/>
    <cellStyle name="Procent 10 8 2" xfId="21179"/>
    <cellStyle name="Procent 10 8 3" xfId="32553"/>
    <cellStyle name="Procent 10 9" xfId="11206"/>
    <cellStyle name="Procent 11" xfId="111"/>
    <cellStyle name="Procent 12" xfId="447"/>
    <cellStyle name="Procent 12 2" xfId="1284"/>
    <cellStyle name="Procent 12 2 2" xfId="2952"/>
    <cellStyle name="Procent 12 2 2 2" xfId="7940"/>
    <cellStyle name="Procent 12 2 2 2 2" xfId="18747"/>
    <cellStyle name="Procent 12 2 2 2 3" xfId="30121"/>
    <cellStyle name="Procent 12 2 2 3" xfId="13762"/>
    <cellStyle name="Procent 12 2 2 4" xfId="25120"/>
    <cellStyle name="Procent 12 2 3" xfId="4616"/>
    <cellStyle name="Procent 12 2 3 2" xfId="9601"/>
    <cellStyle name="Procent 12 2 3 2 2" xfId="20408"/>
    <cellStyle name="Procent 12 2 3 2 3" xfId="31782"/>
    <cellStyle name="Procent 12 2 3 3" xfId="15423"/>
    <cellStyle name="Procent 12 2 3 4" xfId="26781"/>
    <cellStyle name="Procent 12 2 4" xfId="6278"/>
    <cellStyle name="Procent 12 2 4 2" xfId="17086"/>
    <cellStyle name="Procent 12 2 4 3" xfId="28460"/>
    <cellStyle name="Procent 12 2 5" xfId="12101"/>
    <cellStyle name="Procent 12 2 6" xfId="23459"/>
    <cellStyle name="Procent 12 3" xfId="2123"/>
    <cellStyle name="Procent 12 3 2" xfId="7111"/>
    <cellStyle name="Procent 12 3 2 2" xfId="17918"/>
    <cellStyle name="Procent 12 3 2 3" xfId="29292"/>
    <cellStyle name="Procent 12 3 3" xfId="12933"/>
    <cellStyle name="Procent 12 3 4" xfId="24291"/>
    <cellStyle name="Procent 12 4" xfId="3787"/>
    <cellStyle name="Procent 12 4 2" xfId="8772"/>
    <cellStyle name="Procent 12 4 2 2" xfId="19579"/>
    <cellStyle name="Procent 12 4 2 3" xfId="30953"/>
    <cellStyle name="Procent 12 4 3" xfId="14594"/>
    <cellStyle name="Procent 12 4 4" xfId="25952"/>
    <cellStyle name="Procent 12 5" xfId="5449"/>
    <cellStyle name="Procent 12 5 2" xfId="16257"/>
    <cellStyle name="Procent 12 5 3" xfId="27631"/>
    <cellStyle name="Procent 12 6" xfId="10438"/>
    <cellStyle name="Procent 12 6 2" xfId="21245"/>
    <cellStyle name="Procent 12 6 3" xfId="32619"/>
    <cellStyle name="Procent 12 7" xfId="11268"/>
    <cellStyle name="Procent 12 8" xfId="22074"/>
    <cellStyle name="Procent 12 9" xfId="22628"/>
    <cellStyle name="Procent 13" xfId="431"/>
    <cellStyle name="Procent 13 10" xfId="724"/>
    <cellStyle name="Procent 13 2" xfId="1558"/>
    <cellStyle name="Procent 13 2 2" xfId="3226"/>
    <cellStyle name="Procent 13 2 2 2" xfId="8214"/>
    <cellStyle name="Procent 13 2 2 2 2" xfId="19021"/>
    <cellStyle name="Procent 13 2 2 2 3" xfId="30395"/>
    <cellStyle name="Procent 13 2 2 3" xfId="14036"/>
    <cellStyle name="Procent 13 2 2 4" xfId="25394"/>
    <cellStyle name="Procent 13 2 3" xfId="4890"/>
    <cellStyle name="Procent 13 2 3 2" xfId="9875"/>
    <cellStyle name="Procent 13 2 3 2 2" xfId="20682"/>
    <cellStyle name="Procent 13 2 3 2 3" xfId="32056"/>
    <cellStyle name="Procent 13 2 3 3" xfId="15697"/>
    <cellStyle name="Procent 13 2 3 4" xfId="27055"/>
    <cellStyle name="Procent 13 2 4" xfId="6552"/>
    <cellStyle name="Procent 13 2 4 2" xfId="17360"/>
    <cellStyle name="Procent 13 2 4 3" xfId="28734"/>
    <cellStyle name="Procent 13 2 5" xfId="12375"/>
    <cellStyle name="Procent 13 2 6" xfId="23733"/>
    <cellStyle name="Procent 13 3" xfId="2395"/>
    <cellStyle name="Procent 13 3 2" xfId="7383"/>
    <cellStyle name="Procent 13 3 2 2" xfId="18190"/>
    <cellStyle name="Procent 13 3 2 3" xfId="29564"/>
    <cellStyle name="Procent 13 3 3" xfId="13205"/>
    <cellStyle name="Procent 13 3 4" xfId="24563"/>
    <cellStyle name="Procent 13 4" xfId="3490"/>
    <cellStyle name="Procent 13 5" xfId="4059"/>
    <cellStyle name="Procent 13 5 2" xfId="9044"/>
    <cellStyle name="Procent 13 5 2 2" xfId="19851"/>
    <cellStyle name="Procent 13 5 2 3" xfId="31225"/>
    <cellStyle name="Procent 13 5 3" xfId="14866"/>
    <cellStyle name="Procent 13 5 4" xfId="26224"/>
    <cellStyle name="Procent 13 6" xfId="5721"/>
    <cellStyle name="Procent 13 6 2" xfId="16529"/>
    <cellStyle name="Procent 13 6 3" xfId="27903"/>
    <cellStyle name="Procent 13 7" xfId="10708"/>
    <cellStyle name="Procent 13 7 2" xfId="21515"/>
    <cellStyle name="Procent 13 7 3" xfId="32889"/>
    <cellStyle name="Procent 13 8" xfId="11543"/>
    <cellStyle name="Procent 13 9" xfId="22902"/>
    <cellStyle name="Procent 14" xfId="1840"/>
    <cellStyle name="Procent 14 2" xfId="6831"/>
    <cellStyle name="Procent 14 2 2" xfId="17639"/>
    <cellStyle name="Procent 14 2 3" xfId="29013"/>
    <cellStyle name="Procent 14 3" xfId="12654"/>
    <cellStyle name="Procent 14 4" xfId="24012"/>
    <cellStyle name="Procent 15" xfId="3508"/>
    <cellStyle name="Procent 15 2" xfId="8493"/>
    <cellStyle name="Procent 15 2 2" xfId="19300"/>
    <cellStyle name="Procent 15 2 3" xfId="30674"/>
    <cellStyle name="Procent 15 3" xfId="14315"/>
    <cellStyle name="Procent 15 4" xfId="25673"/>
    <cellStyle name="Procent 16" xfId="5169"/>
    <cellStyle name="Procent 16 2" xfId="15978"/>
    <cellStyle name="Procent 16 3" xfId="27352"/>
    <cellStyle name="Procent 17" xfId="10154"/>
    <cellStyle name="Procent 17 2" xfId="20961"/>
    <cellStyle name="Procent 17 3" xfId="32335"/>
    <cellStyle name="Procent 18" xfId="10988"/>
    <cellStyle name="Procent 19" xfId="21795"/>
    <cellStyle name="Procent 2" xfId="47"/>
    <cellStyle name="Procent 2 2" xfId="48"/>
    <cellStyle name="Procent 2 2 2" xfId="92"/>
    <cellStyle name="Procent 2 2 2 2" xfId="408"/>
    <cellStyle name="Procent 2 2 3" xfId="395"/>
    <cellStyle name="Procent 2 3" xfId="65"/>
    <cellStyle name="Procent 2 3 2" xfId="93"/>
    <cellStyle name="Procent 2 3 2 2" xfId="409"/>
    <cellStyle name="Procent 2 3 3" xfId="400"/>
    <cellStyle name="Procent 2 4" xfId="91"/>
    <cellStyle name="Procent 2 4 10" xfId="3536"/>
    <cellStyle name="Procent 2 4 10 2" xfId="8521"/>
    <cellStyle name="Procent 2 4 10 2 2" xfId="19328"/>
    <cellStyle name="Procent 2 4 10 2 3" xfId="30702"/>
    <cellStyle name="Procent 2 4 10 3" xfId="14343"/>
    <cellStyle name="Procent 2 4 10 4" xfId="25701"/>
    <cellStyle name="Procent 2 4 11" xfId="5197"/>
    <cellStyle name="Procent 2 4 11 2" xfId="16006"/>
    <cellStyle name="Procent 2 4 11 3" xfId="27380"/>
    <cellStyle name="Procent 2 4 12" xfId="10181"/>
    <cellStyle name="Procent 2 4 12 2" xfId="20988"/>
    <cellStyle name="Procent 2 4 12 3" xfId="32362"/>
    <cellStyle name="Procent 2 4 13" xfId="11015"/>
    <cellStyle name="Procent 2 4 14" xfId="21822"/>
    <cellStyle name="Procent 2 4 15" xfId="22375"/>
    <cellStyle name="Procent 2 4 16" xfId="33195"/>
    <cellStyle name="Procent 2 4 17" xfId="33464"/>
    <cellStyle name="Procent 2 4 18" xfId="33735"/>
    <cellStyle name="Procent 2 4 2" xfId="153"/>
    <cellStyle name="Procent 2 4 2 10" xfId="21876"/>
    <cellStyle name="Procent 2 4 2 11" xfId="22429"/>
    <cellStyle name="Procent 2 4 2 12" xfId="33249"/>
    <cellStyle name="Procent 2 4 2 13" xfId="33524"/>
    <cellStyle name="Procent 2 4 2 14" xfId="33795"/>
    <cellStyle name="Procent 2 4 2 2" xfId="528"/>
    <cellStyle name="Procent 2 4 2 2 2" xfId="1365"/>
    <cellStyle name="Procent 2 4 2 2 2 2" xfId="3033"/>
    <cellStyle name="Procent 2 4 2 2 2 2 2" xfId="8021"/>
    <cellStyle name="Procent 2 4 2 2 2 2 2 2" xfId="18828"/>
    <cellStyle name="Procent 2 4 2 2 2 2 2 3" xfId="30202"/>
    <cellStyle name="Procent 2 4 2 2 2 2 3" xfId="13843"/>
    <cellStyle name="Procent 2 4 2 2 2 2 4" xfId="25201"/>
    <cellStyle name="Procent 2 4 2 2 2 3" xfId="4697"/>
    <cellStyle name="Procent 2 4 2 2 2 3 2" xfId="9682"/>
    <cellStyle name="Procent 2 4 2 2 2 3 2 2" xfId="20489"/>
    <cellStyle name="Procent 2 4 2 2 2 3 2 3" xfId="31863"/>
    <cellStyle name="Procent 2 4 2 2 2 3 3" xfId="15504"/>
    <cellStyle name="Procent 2 4 2 2 2 3 4" xfId="26862"/>
    <cellStyle name="Procent 2 4 2 2 2 4" xfId="6359"/>
    <cellStyle name="Procent 2 4 2 2 2 4 2" xfId="17167"/>
    <cellStyle name="Procent 2 4 2 2 2 4 3" xfId="28541"/>
    <cellStyle name="Procent 2 4 2 2 2 5" xfId="12182"/>
    <cellStyle name="Procent 2 4 2 2 2 6" xfId="23540"/>
    <cellStyle name="Procent 2 4 2 2 3" xfId="2202"/>
    <cellStyle name="Procent 2 4 2 2 3 2" xfId="7190"/>
    <cellStyle name="Procent 2 4 2 2 3 2 2" xfId="17997"/>
    <cellStyle name="Procent 2 4 2 2 3 2 3" xfId="29371"/>
    <cellStyle name="Procent 2 4 2 2 3 3" xfId="13012"/>
    <cellStyle name="Procent 2 4 2 2 3 4" xfId="24370"/>
    <cellStyle name="Procent 2 4 2 2 4" xfId="3866"/>
    <cellStyle name="Procent 2 4 2 2 4 2" xfId="8851"/>
    <cellStyle name="Procent 2 4 2 2 4 2 2" xfId="19658"/>
    <cellStyle name="Procent 2 4 2 2 4 2 3" xfId="31032"/>
    <cellStyle name="Procent 2 4 2 2 4 3" xfId="14673"/>
    <cellStyle name="Procent 2 4 2 2 4 4" xfId="26031"/>
    <cellStyle name="Procent 2 4 2 2 5" xfId="5528"/>
    <cellStyle name="Procent 2 4 2 2 5 2" xfId="16336"/>
    <cellStyle name="Procent 2 4 2 2 5 3" xfId="27710"/>
    <cellStyle name="Procent 2 4 2 2 6" xfId="10515"/>
    <cellStyle name="Procent 2 4 2 2 6 2" xfId="21322"/>
    <cellStyle name="Procent 2 4 2 2 6 3" xfId="32696"/>
    <cellStyle name="Procent 2 4 2 2 7" xfId="11349"/>
    <cellStyle name="Procent 2 4 2 2 8" xfId="22155"/>
    <cellStyle name="Procent 2 4 2 2 9" xfId="22709"/>
    <cellStyle name="Procent 2 4 2 3" xfId="805"/>
    <cellStyle name="Procent 2 4 2 3 2" xfId="1639"/>
    <cellStyle name="Procent 2 4 2 3 2 2" xfId="3307"/>
    <cellStyle name="Procent 2 4 2 3 2 2 2" xfId="8295"/>
    <cellStyle name="Procent 2 4 2 3 2 2 2 2" xfId="19102"/>
    <cellStyle name="Procent 2 4 2 3 2 2 2 3" xfId="30476"/>
    <cellStyle name="Procent 2 4 2 3 2 2 3" xfId="14117"/>
    <cellStyle name="Procent 2 4 2 3 2 2 4" xfId="25475"/>
    <cellStyle name="Procent 2 4 2 3 2 3" xfId="4971"/>
    <cellStyle name="Procent 2 4 2 3 2 3 2" xfId="9956"/>
    <cellStyle name="Procent 2 4 2 3 2 3 2 2" xfId="20763"/>
    <cellStyle name="Procent 2 4 2 3 2 3 2 3" xfId="32137"/>
    <cellStyle name="Procent 2 4 2 3 2 3 3" xfId="15778"/>
    <cellStyle name="Procent 2 4 2 3 2 3 4" xfId="27136"/>
    <cellStyle name="Procent 2 4 2 3 2 4" xfId="6633"/>
    <cellStyle name="Procent 2 4 2 3 2 4 2" xfId="17441"/>
    <cellStyle name="Procent 2 4 2 3 2 4 3" xfId="28815"/>
    <cellStyle name="Procent 2 4 2 3 2 5" xfId="12456"/>
    <cellStyle name="Procent 2 4 2 3 2 6" xfId="23814"/>
    <cellStyle name="Procent 2 4 2 3 3" xfId="2476"/>
    <cellStyle name="Procent 2 4 2 3 3 2" xfId="7464"/>
    <cellStyle name="Procent 2 4 2 3 3 2 2" xfId="18271"/>
    <cellStyle name="Procent 2 4 2 3 3 2 3" xfId="29645"/>
    <cellStyle name="Procent 2 4 2 3 3 3" xfId="13286"/>
    <cellStyle name="Procent 2 4 2 3 3 4" xfId="24644"/>
    <cellStyle name="Procent 2 4 2 3 4" xfId="4140"/>
    <cellStyle name="Procent 2 4 2 3 4 2" xfId="9125"/>
    <cellStyle name="Procent 2 4 2 3 4 2 2" xfId="19932"/>
    <cellStyle name="Procent 2 4 2 3 4 2 3" xfId="31306"/>
    <cellStyle name="Procent 2 4 2 3 4 3" xfId="14947"/>
    <cellStyle name="Procent 2 4 2 3 4 4" xfId="26305"/>
    <cellStyle name="Procent 2 4 2 3 5" xfId="5802"/>
    <cellStyle name="Procent 2 4 2 3 5 2" xfId="16610"/>
    <cellStyle name="Procent 2 4 2 3 5 3" xfId="27984"/>
    <cellStyle name="Procent 2 4 2 3 6" xfId="10789"/>
    <cellStyle name="Procent 2 4 2 3 6 2" xfId="21596"/>
    <cellStyle name="Procent 2 4 2 3 6 3" xfId="32970"/>
    <cellStyle name="Procent 2 4 2 3 7" xfId="11624"/>
    <cellStyle name="Procent 2 4 2 3 8" xfId="22983"/>
    <cellStyle name="Procent 2 4 2 4" xfId="1086"/>
    <cellStyle name="Procent 2 4 2 4 2" xfId="2754"/>
    <cellStyle name="Procent 2 4 2 4 2 2" xfId="7742"/>
    <cellStyle name="Procent 2 4 2 4 2 2 2" xfId="18549"/>
    <cellStyle name="Procent 2 4 2 4 2 2 3" xfId="29923"/>
    <cellStyle name="Procent 2 4 2 4 2 3" xfId="13564"/>
    <cellStyle name="Procent 2 4 2 4 2 4" xfId="24922"/>
    <cellStyle name="Procent 2 4 2 4 3" xfId="4418"/>
    <cellStyle name="Procent 2 4 2 4 3 2" xfId="9403"/>
    <cellStyle name="Procent 2 4 2 4 3 2 2" xfId="20210"/>
    <cellStyle name="Procent 2 4 2 4 3 2 3" xfId="31584"/>
    <cellStyle name="Procent 2 4 2 4 3 3" xfId="15225"/>
    <cellStyle name="Procent 2 4 2 4 3 4" xfId="26583"/>
    <cellStyle name="Procent 2 4 2 4 4" xfId="6080"/>
    <cellStyle name="Procent 2 4 2 4 4 2" xfId="16888"/>
    <cellStyle name="Procent 2 4 2 4 4 3" xfId="28262"/>
    <cellStyle name="Procent 2 4 2 4 5" xfId="11903"/>
    <cellStyle name="Procent 2 4 2 4 6" xfId="23261"/>
    <cellStyle name="Procent 2 4 2 5" xfId="1924"/>
    <cellStyle name="Procent 2 4 2 5 2" xfId="6912"/>
    <cellStyle name="Procent 2 4 2 5 2 2" xfId="17720"/>
    <cellStyle name="Procent 2 4 2 5 2 3" xfId="29094"/>
    <cellStyle name="Procent 2 4 2 5 3" xfId="12735"/>
    <cellStyle name="Procent 2 4 2 5 4" xfId="24093"/>
    <cellStyle name="Procent 2 4 2 6" xfId="3589"/>
    <cellStyle name="Procent 2 4 2 6 2" xfId="8574"/>
    <cellStyle name="Procent 2 4 2 6 2 2" xfId="19381"/>
    <cellStyle name="Procent 2 4 2 6 2 3" xfId="30755"/>
    <cellStyle name="Procent 2 4 2 6 3" xfId="14396"/>
    <cellStyle name="Procent 2 4 2 6 4" xfId="25754"/>
    <cellStyle name="Procent 2 4 2 7" xfId="5250"/>
    <cellStyle name="Procent 2 4 2 7 2" xfId="16059"/>
    <cellStyle name="Procent 2 4 2 7 3" xfId="27433"/>
    <cellStyle name="Procent 2 4 2 8" xfId="10235"/>
    <cellStyle name="Procent 2 4 2 8 2" xfId="21042"/>
    <cellStyle name="Procent 2 4 2 8 3" xfId="32416"/>
    <cellStyle name="Procent 2 4 2 9" xfId="11069"/>
    <cellStyle name="Procent 2 4 3" xfId="208"/>
    <cellStyle name="Procent 2 4 3 10" xfId="21930"/>
    <cellStyle name="Procent 2 4 3 11" xfId="22483"/>
    <cellStyle name="Procent 2 4 3 12" xfId="33303"/>
    <cellStyle name="Procent 2 4 3 13" xfId="33578"/>
    <cellStyle name="Procent 2 4 3 14" xfId="33849"/>
    <cellStyle name="Procent 2 4 3 2" xfId="582"/>
    <cellStyle name="Procent 2 4 3 2 2" xfId="1419"/>
    <cellStyle name="Procent 2 4 3 2 2 2" xfId="3087"/>
    <cellStyle name="Procent 2 4 3 2 2 2 2" xfId="8075"/>
    <cellStyle name="Procent 2 4 3 2 2 2 2 2" xfId="18882"/>
    <cellStyle name="Procent 2 4 3 2 2 2 2 3" xfId="30256"/>
    <cellStyle name="Procent 2 4 3 2 2 2 3" xfId="13897"/>
    <cellStyle name="Procent 2 4 3 2 2 2 4" xfId="25255"/>
    <cellStyle name="Procent 2 4 3 2 2 3" xfId="4751"/>
    <cellStyle name="Procent 2 4 3 2 2 3 2" xfId="9736"/>
    <cellStyle name="Procent 2 4 3 2 2 3 2 2" xfId="20543"/>
    <cellStyle name="Procent 2 4 3 2 2 3 2 3" xfId="31917"/>
    <cellStyle name="Procent 2 4 3 2 2 3 3" xfId="15558"/>
    <cellStyle name="Procent 2 4 3 2 2 3 4" xfId="26916"/>
    <cellStyle name="Procent 2 4 3 2 2 4" xfId="6413"/>
    <cellStyle name="Procent 2 4 3 2 2 4 2" xfId="17221"/>
    <cellStyle name="Procent 2 4 3 2 2 4 3" xfId="28595"/>
    <cellStyle name="Procent 2 4 3 2 2 5" xfId="12236"/>
    <cellStyle name="Procent 2 4 3 2 2 6" xfId="23594"/>
    <cellStyle name="Procent 2 4 3 2 3" xfId="2256"/>
    <cellStyle name="Procent 2 4 3 2 3 2" xfId="7244"/>
    <cellStyle name="Procent 2 4 3 2 3 2 2" xfId="18051"/>
    <cellStyle name="Procent 2 4 3 2 3 2 3" xfId="29425"/>
    <cellStyle name="Procent 2 4 3 2 3 3" xfId="13066"/>
    <cellStyle name="Procent 2 4 3 2 3 4" xfId="24424"/>
    <cellStyle name="Procent 2 4 3 2 4" xfId="3920"/>
    <cellStyle name="Procent 2 4 3 2 4 2" xfId="8905"/>
    <cellStyle name="Procent 2 4 3 2 4 2 2" xfId="19712"/>
    <cellStyle name="Procent 2 4 3 2 4 2 3" xfId="31086"/>
    <cellStyle name="Procent 2 4 3 2 4 3" xfId="14727"/>
    <cellStyle name="Procent 2 4 3 2 4 4" xfId="26085"/>
    <cellStyle name="Procent 2 4 3 2 5" xfId="5582"/>
    <cellStyle name="Procent 2 4 3 2 5 2" xfId="16390"/>
    <cellStyle name="Procent 2 4 3 2 5 3" xfId="27764"/>
    <cellStyle name="Procent 2 4 3 2 6" xfId="10569"/>
    <cellStyle name="Procent 2 4 3 2 6 2" xfId="21376"/>
    <cellStyle name="Procent 2 4 3 2 6 3" xfId="32750"/>
    <cellStyle name="Procent 2 4 3 2 7" xfId="11403"/>
    <cellStyle name="Procent 2 4 3 2 8" xfId="22209"/>
    <cellStyle name="Procent 2 4 3 2 9" xfId="22763"/>
    <cellStyle name="Procent 2 4 3 3" xfId="859"/>
    <cellStyle name="Procent 2 4 3 3 2" xfId="1693"/>
    <cellStyle name="Procent 2 4 3 3 2 2" xfId="3361"/>
    <cellStyle name="Procent 2 4 3 3 2 2 2" xfId="8349"/>
    <cellStyle name="Procent 2 4 3 3 2 2 2 2" xfId="19156"/>
    <cellStyle name="Procent 2 4 3 3 2 2 2 3" xfId="30530"/>
    <cellStyle name="Procent 2 4 3 3 2 2 3" xfId="14171"/>
    <cellStyle name="Procent 2 4 3 3 2 2 4" xfId="25529"/>
    <cellStyle name="Procent 2 4 3 3 2 3" xfId="5025"/>
    <cellStyle name="Procent 2 4 3 3 2 3 2" xfId="10010"/>
    <cellStyle name="Procent 2 4 3 3 2 3 2 2" xfId="20817"/>
    <cellStyle name="Procent 2 4 3 3 2 3 2 3" xfId="32191"/>
    <cellStyle name="Procent 2 4 3 3 2 3 3" xfId="15832"/>
    <cellStyle name="Procent 2 4 3 3 2 3 4" xfId="27190"/>
    <cellStyle name="Procent 2 4 3 3 2 4" xfId="6687"/>
    <cellStyle name="Procent 2 4 3 3 2 4 2" xfId="17495"/>
    <cellStyle name="Procent 2 4 3 3 2 4 3" xfId="28869"/>
    <cellStyle name="Procent 2 4 3 3 2 5" xfId="12510"/>
    <cellStyle name="Procent 2 4 3 3 2 6" xfId="23868"/>
    <cellStyle name="Procent 2 4 3 3 3" xfId="2530"/>
    <cellStyle name="Procent 2 4 3 3 3 2" xfId="7518"/>
    <cellStyle name="Procent 2 4 3 3 3 2 2" xfId="18325"/>
    <cellStyle name="Procent 2 4 3 3 3 2 3" xfId="29699"/>
    <cellStyle name="Procent 2 4 3 3 3 3" xfId="13340"/>
    <cellStyle name="Procent 2 4 3 3 3 4" xfId="24698"/>
    <cellStyle name="Procent 2 4 3 3 4" xfId="4194"/>
    <cellStyle name="Procent 2 4 3 3 4 2" xfId="9179"/>
    <cellStyle name="Procent 2 4 3 3 4 2 2" xfId="19986"/>
    <cellStyle name="Procent 2 4 3 3 4 2 3" xfId="31360"/>
    <cellStyle name="Procent 2 4 3 3 4 3" xfId="15001"/>
    <cellStyle name="Procent 2 4 3 3 4 4" xfId="26359"/>
    <cellStyle name="Procent 2 4 3 3 5" xfId="5856"/>
    <cellStyle name="Procent 2 4 3 3 5 2" xfId="16664"/>
    <cellStyle name="Procent 2 4 3 3 5 3" xfId="28038"/>
    <cellStyle name="Procent 2 4 3 3 6" xfId="10843"/>
    <cellStyle name="Procent 2 4 3 3 6 2" xfId="21650"/>
    <cellStyle name="Procent 2 4 3 3 6 3" xfId="33024"/>
    <cellStyle name="Procent 2 4 3 3 7" xfId="11678"/>
    <cellStyle name="Procent 2 4 3 3 8" xfId="23037"/>
    <cellStyle name="Procent 2 4 3 4" xfId="1140"/>
    <cellStyle name="Procent 2 4 3 4 2" xfId="2808"/>
    <cellStyle name="Procent 2 4 3 4 2 2" xfId="7796"/>
    <cellStyle name="Procent 2 4 3 4 2 2 2" xfId="18603"/>
    <cellStyle name="Procent 2 4 3 4 2 2 3" xfId="29977"/>
    <cellStyle name="Procent 2 4 3 4 2 3" xfId="13618"/>
    <cellStyle name="Procent 2 4 3 4 2 4" xfId="24976"/>
    <cellStyle name="Procent 2 4 3 4 3" xfId="4472"/>
    <cellStyle name="Procent 2 4 3 4 3 2" xfId="9457"/>
    <cellStyle name="Procent 2 4 3 4 3 2 2" xfId="20264"/>
    <cellStyle name="Procent 2 4 3 4 3 2 3" xfId="31638"/>
    <cellStyle name="Procent 2 4 3 4 3 3" xfId="15279"/>
    <cellStyle name="Procent 2 4 3 4 3 4" xfId="26637"/>
    <cellStyle name="Procent 2 4 3 4 4" xfId="6134"/>
    <cellStyle name="Procent 2 4 3 4 4 2" xfId="16942"/>
    <cellStyle name="Procent 2 4 3 4 4 3" xfId="28316"/>
    <cellStyle name="Procent 2 4 3 4 5" xfId="11957"/>
    <cellStyle name="Procent 2 4 3 4 6" xfId="23315"/>
    <cellStyle name="Procent 2 4 3 5" xfId="1978"/>
    <cellStyle name="Procent 2 4 3 5 2" xfId="6966"/>
    <cellStyle name="Procent 2 4 3 5 2 2" xfId="17774"/>
    <cellStyle name="Procent 2 4 3 5 2 3" xfId="29148"/>
    <cellStyle name="Procent 2 4 3 5 3" xfId="12789"/>
    <cellStyle name="Procent 2 4 3 5 4" xfId="24147"/>
    <cellStyle name="Procent 2 4 3 6" xfId="3643"/>
    <cellStyle name="Procent 2 4 3 6 2" xfId="8628"/>
    <cellStyle name="Procent 2 4 3 6 2 2" xfId="19435"/>
    <cellStyle name="Procent 2 4 3 6 2 3" xfId="30809"/>
    <cellStyle name="Procent 2 4 3 6 3" xfId="14450"/>
    <cellStyle name="Procent 2 4 3 6 4" xfId="25808"/>
    <cellStyle name="Procent 2 4 3 7" xfId="5304"/>
    <cellStyle name="Procent 2 4 3 7 2" xfId="16113"/>
    <cellStyle name="Procent 2 4 3 7 3" xfId="27487"/>
    <cellStyle name="Procent 2 4 3 8" xfId="10289"/>
    <cellStyle name="Procent 2 4 3 8 2" xfId="21096"/>
    <cellStyle name="Procent 2 4 3 8 3" xfId="32470"/>
    <cellStyle name="Procent 2 4 3 9" xfId="11123"/>
    <cellStyle name="Procent 2 4 4" xfId="263"/>
    <cellStyle name="Procent 2 4 4 10" xfId="21985"/>
    <cellStyle name="Procent 2 4 4 11" xfId="22538"/>
    <cellStyle name="Procent 2 4 4 12" xfId="33358"/>
    <cellStyle name="Procent 2 4 4 13" xfId="33633"/>
    <cellStyle name="Procent 2 4 4 14" xfId="33904"/>
    <cellStyle name="Procent 2 4 4 2" xfId="637"/>
    <cellStyle name="Procent 2 4 4 2 2" xfId="1474"/>
    <cellStyle name="Procent 2 4 4 2 2 2" xfId="3142"/>
    <cellStyle name="Procent 2 4 4 2 2 2 2" xfId="8130"/>
    <cellStyle name="Procent 2 4 4 2 2 2 2 2" xfId="18937"/>
    <cellStyle name="Procent 2 4 4 2 2 2 2 3" xfId="30311"/>
    <cellStyle name="Procent 2 4 4 2 2 2 3" xfId="13952"/>
    <cellStyle name="Procent 2 4 4 2 2 2 4" xfId="25310"/>
    <cellStyle name="Procent 2 4 4 2 2 3" xfId="4806"/>
    <cellStyle name="Procent 2 4 4 2 2 3 2" xfId="9791"/>
    <cellStyle name="Procent 2 4 4 2 2 3 2 2" xfId="20598"/>
    <cellStyle name="Procent 2 4 4 2 2 3 2 3" xfId="31972"/>
    <cellStyle name="Procent 2 4 4 2 2 3 3" xfId="15613"/>
    <cellStyle name="Procent 2 4 4 2 2 3 4" xfId="26971"/>
    <cellStyle name="Procent 2 4 4 2 2 4" xfId="6468"/>
    <cellStyle name="Procent 2 4 4 2 2 4 2" xfId="17276"/>
    <cellStyle name="Procent 2 4 4 2 2 4 3" xfId="28650"/>
    <cellStyle name="Procent 2 4 4 2 2 5" xfId="12291"/>
    <cellStyle name="Procent 2 4 4 2 2 6" xfId="23649"/>
    <cellStyle name="Procent 2 4 4 2 3" xfId="2311"/>
    <cellStyle name="Procent 2 4 4 2 3 2" xfId="7299"/>
    <cellStyle name="Procent 2 4 4 2 3 2 2" xfId="18106"/>
    <cellStyle name="Procent 2 4 4 2 3 2 3" xfId="29480"/>
    <cellStyle name="Procent 2 4 4 2 3 3" xfId="13121"/>
    <cellStyle name="Procent 2 4 4 2 3 4" xfId="24479"/>
    <cellStyle name="Procent 2 4 4 2 4" xfId="3975"/>
    <cellStyle name="Procent 2 4 4 2 4 2" xfId="8960"/>
    <cellStyle name="Procent 2 4 4 2 4 2 2" xfId="19767"/>
    <cellStyle name="Procent 2 4 4 2 4 2 3" xfId="31141"/>
    <cellStyle name="Procent 2 4 4 2 4 3" xfId="14782"/>
    <cellStyle name="Procent 2 4 4 2 4 4" xfId="26140"/>
    <cellStyle name="Procent 2 4 4 2 5" xfId="5637"/>
    <cellStyle name="Procent 2 4 4 2 5 2" xfId="16445"/>
    <cellStyle name="Procent 2 4 4 2 5 3" xfId="27819"/>
    <cellStyle name="Procent 2 4 4 2 6" xfId="10624"/>
    <cellStyle name="Procent 2 4 4 2 6 2" xfId="21431"/>
    <cellStyle name="Procent 2 4 4 2 6 3" xfId="32805"/>
    <cellStyle name="Procent 2 4 4 2 7" xfId="11458"/>
    <cellStyle name="Procent 2 4 4 2 8" xfId="22264"/>
    <cellStyle name="Procent 2 4 4 2 9" xfId="22818"/>
    <cellStyle name="Procent 2 4 4 3" xfId="914"/>
    <cellStyle name="Procent 2 4 4 3 2" xfId="1748"/>
    <cellStyle name="Procent 2 4 4 3 2 2" xfId="3416"/>
    <cellStyle name="Procent 2 4 4 3 2 2 2" xfId="8404"/>
    <cellStyle name="Procent 2 4 4 3 2 2 2 2" xfId="19211"/>
    <cellStyle name="Procent 2 4 4 3 2 2 2 3" xfId="30585"/>
    <cellStyle name="Procent 2 4 4 3 2 2 3" xfId="14226"/>
    <cellStyle name="Procent 2 4 4 3 2 2 4" xfId="25584"/>
    <cellStyle name="Procent 2 4 4 3 2 3" xfId="5080"/>
    <cellStyle name="Procent 2 4 4 3 2 3 2" xfId="10065"/>
    <cellStyle name="Procent 2 4 4 3 2 3 2 2" xfId="20872"/>
    <cellStyle name="Procent 2 4 4 3 2 3 2 3" xfId="32246"/>
    <cellStyle name="Procent 2 4 4 3 2 3 3" xfId="15887"/>
    <cellStyle name="Procent 2 4 4 3 2 3 4" xfId="27245"/>
    <cellStyle name="Procent 2 4 4 3 2 4" xfId="6742"/>
    <cellStyle name="Procent 2 4 4 3 2 4 2" xfId="17550"/>
    <cellStyle name="Procent 2 4 4 3 2 4 3" xfId="28924"/>
    <cellStyle name="Procent 2 4 4 3 2 5" xfId="12565"/>
    <cellStyle name="Procent 2 4 4 3 2 6" xfId="23923"/>
    <cellStyle name="Procent 2 4 4 3 3" xfId="2585"/>
    <cellStyle name="Procent 2 4 4 3 3 2" xfId="7573"/>
    <cellStyle name="Procent 2 4 4 3 3 2 2" xfId="18380"/>
    <cellStyle name="Procent 2 4 4 3 3 2 3" xfId="29754"/>
    <cellStyle name="Procent 2 4 4 3 3 3" xfId="13395"/>
    <cellStyle name="Procent 2 4 4 3 3 4" xfId="24753"/>
    <cellStyle name="Procent 2 4 4 3 4" xfId="4249"/>
    <cellStyle name="Procent 2 4 4 3 4 2" xfId="9234"/>
    <cellStyle name="Procent 2 4 4 3 4 2 2" xfId="20041"/>
    <cellStyle name="Procent 2 4 4 3 4 2 3" xfId="31415"/>
    <cellStyle name="Procent 2 4 4 3 4 3" xfId="15056"/>
    <cellStyle name="Procent 2 4 4 3 4 4" xfId="26414"/>
    <cellStyle name="Procent 2 4 4 3 5" xfId="5911"/>
    <cellStyle name="Procent 2 4 4 3 5 2" xfId="16719"/>
    <cellStyle name="Procent 2 4 4 3 5 3" xfId="28093"/>
    <cellStyle name="Procent 2 4 4 3 6" xfId="10898"/>
    <cellStyle name="Procent 2 4 4 3 6 2" xfId="21705"/>
    <cellStyle name="Procent 2 4 4 3 6 3" xfId="33079"/>
    <cellStyle name="Procent 2 4 4 3 7" xfId="11733"/>
    <cellStyle name="Procent 2 4 4 3 8" xfId="23092"/>
    <cellStyle name="Procent 2 4 4 4" xfId="1195"/>
    <cellStyle name="Procent 2 4 4 4 2" xfId="2863"/>
    <cellStyle name="Procent 2 4 4 4 2 2" xfId="7851"/>
    <cellStyle name="Procent 2 4 4 4 2 2 2" xfId="18658"/>
    <cellStyle name="Procent 2 4 4 4 2 2 3" xfId="30032"/>
    <cellStyle name="Procent 2 4 4 4 2 3" xfId="13673"/>
    <cellStyle name="Procent 2 4 4 4 2 4" xfId="25031"/>
    <cellStyle name="Procent 2 4 4 4 3" xfId="4527"/>
    <cellStyle name="Procent 2 4 4 4 3 2" xfId="9512"/>
    <cellStyle name="Procent 2 4 4 4 3 2 2" xfId="20319"/>
    <cellStyle name="Procent 2 4 4 4 3 2 3" xfId="31693"/>
    <cellStyle name="Procent 2 4 4 4 3 3" xfId="15334"/>
    <cellStyle name="Procent 2 4 4 4 3 4" xfId="26692"/>
    <cellStyle name="Procent 2 4 4 4 4" xfId="6189"/>
    <cellStyle name="Procent 2 4 4 4 4 2" xfId="16997"/>
    <cellStyle name="Procent 2 4 4 4 4 3" xfId="28371"/>
    <cellStyle name="Procent 2 4 4 4 5" xfId="12012"/>
    <cellStyle name="Procent 2 4 4 4 6" xfId="23370"/>
    <cellStyle name="Procent 2 4 4 5" xfId="2033"/>
    <cellStyle name="Procent 2 4 4 5 2" xfId="7021"/>
    <cellStyle name="Procent 2 4 4 5 2 2" xfId="17829"/>
    <cellStyle name="Procent 2 4 4 5 2 3" xfId="29203"/>
    <cellStyle name="Procent 2 4 4 5 3" xfId="12844"/>
    <cellStyle name="Procent 2 4 4 5 4" xfId="24202"/>
    <cellStyle name="Procent 2 4 4 6" xfId="3698"/>
    <cellStyle name="Procent 2 4 4 6 2" xfId="8683"/>
    <cellStyle name="Procent 2 4 4 6 2 2" xfId="19490"/>
    <cellStyle name="Procent 2 4 4 6 2 3" xfId="30864"/>
    <cellStyle name="Procent 2 4 4 6 3" xfId="14505"/>
    <cellStyle name="Procent 2 4 4 6 4" xfId="25863"/>
    <cellStyle name="Procent 2 4 4 7" xfId="5359"/>
    <cellStyle name="Procent 2 4 4 7 2" xfId="16168"/>
    <cellStyle name="Procent 2 4 4 7 3" xfId="27542"/>
    <cellStyle name="Procent 2 4 4 8" xfId="10344"/>
    <cellStyle name="Procent 2 4 4 8 2" xfId="21151"/>
    <cellStyle name="Procent 2 4 4 8 3" xfId="32525"/>
    <cellStyle name="Procent 2 4 4 9" xfId="11178"/>
    <cellStyle name="Procent 2 4 5" xfId="319"/>
    <cellStyle name="Procent 2 4 5 10" xfId="22041"/>
    <cellStyle name="Procent 2 4 5 11" xfId="22594"/>
    <cellStyle name="Procent 2 4 5 12" xfId="33414"/>
    <cellStyle name="Procent 2 4 5 13" xfId="33689"/>
    <cellStyle name="Procent 2 4 5 14" xfId="33960"/>
    <cellStyle name="Procent 2 4 5 2" xfId="693"/>
    <cellStyle name="Procent 2 4 5 2 2" xfId="1530"/>
    <cellStyle name="Procent 2 4 5 2 2 2" xfId="3198"/>
    <cellStyle name="Procent 2 4 5 2 2 2 2" xfId="8186"/>
    <cellStyle name="Procent 2 4 5 2 2 2 2 2" xfId="18993"/>
    <cellStyle name="Procent 2 4 5 2 2 2 2 3" xfId="30367"/>
    <cellStyle name="Procent 2 4 5 2 2 2 3" xfId="14008"/>
    <cellStyle name="Procent 2 4 5 2 2 2 4" xfId="25366"/>
    <cellStyle name="Procent 2 4 5 2 2 3" xfId="4862"/>
    <cellStyle name="Procent 2 4 5 2 2 3 2" xfId="9847"/>
    <cellStyle name="Procent 2 4 5 2 2 3 2 2" xfId="20654"/>
    <cellStyle name="Procent 2 4 5 2 2 3 2 3" xfId="32028"/>
    <cellStyle name="Procent 2 4 5 2 2 3 3" xfId="15669"/>
    <cellStyle name="Procent 2 4 5 2 2 3 4" xfId="27027"/>
    <cellStyle name="Procent 2 4 5 2 2 4" xfId="6524"/>
    <cellStyle name="Procent 2 4 5 2 2 4 2" xfId="17332"/>
    <cellStyle name="Procent 2 4 5 2 2 4 3" xfId="28706"/>
    <cellStyle name="Procent 2 4 5 2 2 5" xfId="12347"/>
    <cellStyle name="Procent 2 4 5 2 2 6" xfId="23705"/>
    <cellStyle name="Procent 2 4 5 2 3" xfId="2367"/>
    <cellStyle name="Procent 2 4 5 2 3 2" xfId="7355"/>
    <cellStyle name="Procent 2 4 5 2 3 2 2" xfId="18162"/>
    <cellStyle name="Procent 2 4 5 2 3 2 3" xfId="29536"/>
    <cellStyle name="Procent 2 4 5 2 3 3" xfId="13177"/>
    <cellStyle name="Procent 2 4 5 2 3 4" xfId="24535"/>
    <cellStyle name="Procent 2 4 5 2 4" xfId="4031"/>
    <cellStyle name="Procent 2 4 5 2 4 2" xfId="9016"/>
    <cellStyle name="Procent 2 4 5 2 4 2 2" xfId="19823"/>
    <cellStyle name="Procent 2 4 5 2 4 2 3" xfId="31197"/>
    <cellStyle name="Procent 2 4 5 2 4 3" xfId="14838"/>
    <cellStyle name="Procent 2 4 5 2 4 4" xfId="26196"/>
    <cellStyle name="Procent 2 4 5 2 5" xfId="5693"/>
    <cellStyle name="Procent 2 4 5 2 5 2" xfId="16501"/>
    <cellStyle name="Procent 2 4 5 2 5 3" xfId="27875"/>
    <cellStyle name="Procent 2 4 5 2 6" xfId="10680"/>
    <cellStyle name="Procent 2 4 5 2 6 2" xfId="21487"/>
    <cellStyle name="Procent 2 4 5 2 6 3" xfId="32861"/>
    <cellStyle name="Procent 2 4 5 2 7" xfId="11514"/>
    <cellStyle name="Procent 2 4 5 2 8" xfId="22320"/>
    <cellStyle name="Procent 2 4 5 2 9" xfId="22874"/>
    <cellStyle name="Procent 2 4 5 3" xfId="970"/>
    <cellStyle name="Procent 2 4 5 3 2" xfId="1804"/>
    <cellStyle name="Procent 2 4 5 3 2 2" xfId="3472"/>
    <cellStyle name="Procent 2 4 5 3 2 2 2" xfId="8460"/>
    <cellStyle name="Procent 2 4 5 3 2 2 2 2" xfId="19267"/>
    <cellStyle name="Procent 2 4 5 3 2 2 2 3" xfId="30641"/>
    <cellStyle name="Procent 2 4 5 3 2 2 3" xfId="14282"/>
    <cellStyle name="Procent 2 4 5 3 2 2 4" xfId="25640"/>
    <cellStyle name="Procent 2 4 5 3 2 3" xfId="5136"/>
    <cellStyle name="Procent 2 4 5 3 2 3 2" xfId="10121"/>
    <cellStyle name="Procent 2 4 5 3 2 3 2 2" xfId="20928"/>
    <cellStyle name="Procent 2 4 5 3 2 3 2 3" xfId="32302"/>
    <cellStyle name="Procent 2 4 5 3 2 3 3" xfId="15943"/>
    <cellStyle name="Procent 2 4 5 3 2 3 4" xfId="27301"/>
    <cellStyle name="Procent 2 4 5 3 2 4" xfId="6798"/>
    <cellStyle name="Procent 2 4 5 3 2 4 2" xfId="17606"/>
    <cellStyle name="Procent 2 4 5 3 2 4 3" xfId="28980"/>
    <cellStyle name="Procent 2 4 5 3 2 5" xfId="12621"/>
    <cellStyle name="Procent 2 4 5 3 2 6" xfId="23979"/>
    <cellStyle name="Procent 2 4 5 3 3" xfId="2641"/>
    <cellStyle name="Procent 2 4 5 3 3 2" xfId="7629"/>
    <cellStyle name="Procent 2 4 5 3 3 2 2" xfId="18436"/>
    <cellStyle name="Procent 2 4 5 3 3 2 3" xfId="29810"/>
    <cellStyle name="Procent 2 4 5 3 3 3" xfId="13451"/>
    <cellStyle name="Procent 2 4 5 3 3 4" xfId="24809"/>
    <cellStyle name="Procent 2 4 5 3 4" xfId="4305"/>
    <cellStyle name="Procent 2 4 5 3 4 2" xfId="9290"/>
    <cellStyle name="Procent 2 4 5 3 4 2 2" xfId="20097"/>
    <cellStyle name="Procent 2 4 5 3 4 2 3" xfId="31471"/>
    <cellStyle name="Procent 2 4 5 3 4 3" xfId="15112"/>
    <cellStyle name="Procent 2 4 5 3 4 4" xfId="26470"/>
    <cellStyle name="Procent 2 4 5 3 5" xfId="5967"/>
    <cellStyle name="Procent 2 4 5 3 5 2" xfId="16775"/>
    <cellStyle name="Procent 2 4 5 3 5 3" xfId="28149"/>
    <cellStyle name="Procent 2 4 5 3 6" xfId="10954"/>
    <cellStyle name="Procent 2 4 5 3 6 2" xfId="21761"/>
    <cellStyle name="Procent 2 4 5 3 6 3" xfId="33135"/>
    <cellStyle name="Procent 2 4 5 3 7" xfId="11789"/>
    <cellStyle name="Procent 2 4 5 3 8" xfId="23148"/>
    <cellStyle name="Procent 2 4 5 4" xfId="1251"/>
    <cellStyle name="Procent 2 4 5 4 2" xfId="2919"/>
    <cellStyle name="Procent 2 4 5 4 2 2" xfId="7907"/>
    <cellStyle name="Procent 2 4 5 4 2 2 2" xfId="18714"/>
    <cellStyle name="Procent 2 4 5 4 2 2 3" xfId="30088"/>
    <cellStyle name="Procent 2 4 5 4 2 3" xfId="13729"/>
    <cellStyle name="Procent 2 4 5 4 2 4" xfId="25087"/>
    <cellStyle name="Procent 2 4 5 4 3" xfId="4583"/>
    <cellStyle name="Procent 2 4 5 4 3 2" xfId="9568"/>
    <cellStyle name="Procent 2 4 5 4 3 2 2" xfId="20375"/>
    <cellStyle name="Procent 2 4 5 4 3 2 3" xfId="31749"/>
    <cellStyle name="Procent 2 4 5 4 3 3" xfId="15390"/>
    <cellStyle name="Procent 2 4 5 4 3 4" xfId="26748"/>
    <cellStyle name="Procent 2 4 5 4 4" xfId="6245"/>
    <cellStyle name="Procent 2 4 5 4 4 2" xfId="17053"/>
    <cellStyle name="Procent 2 4 5 4 4 3" xfId="28427"/>
    <cellStyle name="Procent 2 4 5 4 5" xfId="12068"/>
    <cellStyle name="Procent 2 4 5 4 6" xfId="23426"/>
    <cellStyle name="Procent 2 4 5 5" xfId="2089"/>
    <cellStyle name="Procent 2 4 5 5 2" xfId="7077"/>
    <cellStyle name="Procent 2 4 5 5 2 2" xfId="17885"/>
    <cellStyle name="Procent 2 4 5 5 2 3" xfId="29259"/>
    <cellStyle name="Procent 2 4 5 5 3" xfId="12900"/>
    <cellStyle name="Procent 2 4 5 5 4" xfId="24258"/>
    <cellStyle name="Procent 2 4 5 6" xfId="3754"/>
    <cellStyle name="Procent 2 4 5 6 2" xfId="8739"/>
    <cellStyle name="Procent 2 4 5 6 2 2" xfId="19546"/>
    <cellStyle name="Procent 2 4 5 6 2 3" xfId="30920"/>
    <cellStyle name="Procent 2 4 5 6 3" xfId="14561"/>
    <cellStyle name="Procent 2 4 5 6 4" xfId="25919"/>
    <cellStyle name="Procent 2 4 5 7" xfId="5415"/>
    <cellStyle name="Procent 2 4 5 7 2" xfId="16224"/>
    <cellStyle name="Procent 2 4 5 7 3" xfId="27598"/>
    <cellStyle name="Procent 2 4 5 8" xfId="10400"/>
    <cellStyle name="Procent 2 4 5 8 2" xfId="21207"/>
    <cellStyle name="Procent 2 4 5 8 3" xfId="32581"/>
    <cellStyle name="Procent 2 4 5 9" xfId="11234"/>
    <cellStyle name="Procent 2 4 6" xfId="474"/>
    <cellStyle name="Procent 2 4 6 2" xfId="1311"/>
    <cellStyle name="Procent 2 4 6 2 2" xfId="2979"/>
    <cellStyle name="Procent 2 4 6 2 2 2" xfId="7967"/>
    <cellStyle name="Procent 2 4 6 2 2 2 2" xfId="18774"/>
    <cellStyle name="Procent 2 4 6 2 2 2 3" xfId="30148"/>
    <cellStyle name="Procent 2 4 6 2 2 3" xfId="13789"/>
    <cellStyle name="Procent 2 4 6 2 2 4" xfId="25147"/>
    <cellStyle name="Procent 2 4 6 2 3" xfId="4643"/>
    <cellStyle name="Procent 2 4 6 2 3 2" xfId="9628"/>
    <cellStyle name="Procent 2 4 6 2 3 2 2" xfId="20435"/>
    <cellStyle name="Procent 2 4 6 2 3 2 3" xfId="31809"/>
    <cellStyle name="Procent 2 4 6 2 3 3" xfId="15450"/>
    <cellStyle name="Procent 2 4 6 2 3 4" xfId="26808"/>
    <cellStyle name="Procent 2 4 6 2 4" xfId="6305"/>
    <cellStyle name="Procent 2 4 6 2 4 2" xfId="17113"/>
    <cellStyle name="Procent 2 4 6 2 4 3" xfId="28487"/>
    <cellStyle name="Procent 2 4 6 2 5" xfId="12128"/>
    <cellStyle name="Procent 2 4 6 2 6" xfId="23486"/>
    <cellStyle name="Procent 2 4 6 3" xfId="2150"/>
    <cellStyle name="Procent 2 4 6 3 2" xfId="7138"/>
    <cellStyle name="Procent 2 4 6 3 2 2" xfId="17945"/>
    <cellStyle name="Procent 2 4 6 3 2 3" xfId="29319"/>
    <cellStyle name="Procent 2 4 6 3 3" xfId="12960"/>
    <cellStyle name="Procent 2 4 6 3 4" xfId="24318"/>
    <cellStyle name="Procent 2 4 6 4" xfId="3814"/>
    <cellStyle name="Procent 2 4 6 4 2" xfId="8799"/>
    <cellStyle name="Procent 2 4 6 4 2 2" xfId="19606"/>
    <cellStyle name="Procent 2 4 6 4 2 3" xfId="30980"/>
    <cellStyle name="Procent 2 4 6 4 3" xfId="14621"/>
    <cellStyle name="Procent 2 4 6 4 4" xfId="25979"/>
    <cellStyle name="Procent 2 4 6 5" xfId="5476"/>
    <cellStyle name="Procent 2 4 6 5 2" xfId="16284"/>
    <cellStyle name="Procent 2 4 6 5 3" xfId="27658"/>
    <cellStyle name="Procent 2 4 6 6" xfId="10419"/>
    <cellStyle name="Procent 2 4 6 6 2" xfId="21226"/>
    <cellStyle name="Procent 2 4 6 6 3" xfId="32600"/>
    <cellStyle name="Procent 2 4 6 7" xfId="11295"/>
    <cellStyle name="Procent 2 4 6 8" xfId="22101"/>
    <cellStyle name="Procent 2 4 6 9" xfId="22655"/>
    <cellStyle name="Procent 2 4 7" xfId="751"/>
    <cellStyle name="Procent 2 4 7 2" xfId="1585"/>
    <cellStyle name="Procent 2 4 7 2 2" xfId="3253"/>
    <cellStyle name="Procent 2 4 7 2 2 2" xfId="8241"/>
    <cellStyle name="Procent 2 4 7 2 2 2 2" xfId="19048"/>
    <cellStyle name="Procent 2 4 7 2 2 2 3" xfId="30422"/>
    <cellStyle name="Procent 2 4 7 2 2 3" xfId="14063"/>
    <cellStyle name="Procent 2 4 7 2 2 4" xfId="25421"/>
    <cellStyle name="Procent 2 4 7 2 3" xfId="4917"/>
    <cellStyle name="Procent 2 4 7 2 3 2" xfId="9902"/>
    <cellStyle name="Procent 2 4 7 2 3 2 2" xfId="20709"/>
    <cellStyle name="Procent 2 4 7 2 3 2 3" xfId="32083"/>
    <cellStyle name="Procent 2 4 7 2 3 3" xfId="15724"/>
    <cellStyle name="Procent 2 4 7 2 3 4" xfId="27082"/>
    <cellStyle name="Procent 2 4 7 2 4" xfId="6579"/>
    <cellStyle name="Procent 2 4 7 2 4 2" xfId="17387"/>
    <cellStyle name="Procent 2 4 7 2 4 3" xfId="28761"/>
    <cellStyle name="Procent 2 4 7 2 5" xfId="12402"/>
    <cellStyle name="Procent 2 4 7 2 6" xfId="23760"/>
    <cellStyle name="Procent 2 4 7 3" xfId="2422"/>
    <cellStyle name="Procent 2 4 7 3 2" xfId="7410"/>
    <cellStyle name="Procent 2 4 7 3 2 2" xfId="18217"/>
    <cellStyle name="Procent 2 4 7 3 2 3" xfId="29591"/>
    <cellStyle name="Procent 2 4 7 3 3" xfId="13232"/>
    <cellStyle name="Procent 2 4 7 3 4" xfId="24590"/>
    <cellStyle name="Procent 2 4 7 4" xfId="4086"/>
    <cellStyle name="Procent 2 4 7 4 2" xfId="9071"/>
    <cellStyle name="Procent 2 4 7 4 2 2" xfId="19878"/>
    <cellStyle name="Procent 2 4 7 4 2 3" xfId="31252"/>
    <cellStyle name="Procent 2 4 7 4 3" xfId="14893"/>
    <cellStyle name="Procent 2 4 7 4 4" xfId="26251"/>
    <cellStyle name="Procent 2 4 7 5" xfId="5748"/>
    <cellStyle name="Procent 2 4 7 5 2" xfId="16556"/>
    <cellStyle name="Procent 2 4 7 5 3" xfId="27930"/>
    <cellStyle name="Procent 2 4 7 6" xfId="10735"/>
    <cellStyle name="Procent 2 4 7 6 2" xfId="21542"/>
    <cellStyle name="Procent 2 4 7 6 3" xfId="32916"/>
    <cellStyle name="Procent 2 4 7 7" xfId="11570"/>
    <cellStyle name="Procent 2 4 7 8" xfId="22929"/>
    <cellStyle name="Procent 2 4 8" xfId="1032"/>
    <cellStyle name="Procent 2 4 8 2" xfId="2700"/>
    <cellStyle name="Procent 2 4 8 2 2" xfId="7688"/>
    <cellStyle name="Procent 2 4 8 2 2 2" xfId="18495"/>
    <cellStyle name="Procent 2 4 8 2 2 3" xfId="29869"/>
    <cellStyle name="Procent 2 4 8 2 3" xfId="13510"/>
    <cellStyle name="Procent 2 4 8 2 4" xfId="24868"/>
    <cellStyle name="Procent 2 4 8 3" xfId="4364"/>
    <cellStyle name="Procent 2 4 8 3 2" xfId="9349"/>
    <cellStyle name="Procent 2 4 8 3 2 2" xfId="20156"/>
    <cellStyle name="Procent 2 4 8 3 2 3" xfId="31530"/>
    <cellStyle name="Procent 2 4 8 3 3" xfId="15171"/>
    <cellStyle name="Procent 2 4 8 3 4" xfId="26529"/>
    <cellStyle name="Procent 2 4 8 4" xfId="6026"/>
    <cellStyle name="Procent 2 4 8 4 2" xfId="16834"/>
    <cellStyle name="Procent 2 4 8 4 3" xfId="28208"/>
    <cellStyle name="Procent 2 4 8 5" xfId="11849"/>
    <cellStyle name="Procent 2 4 8 6" xfId="23207"/>
    <cellStyle name="Procent 2 4 9" xfId="1868"/>
    <cellStyle name="Procent 2 4 9 2" xfId="6859"/>
    <cellStyle name="Procent 2 4 9 2 2" xfId="17667"/>
    <cellStyle name="Procent 2 4 9 2 3" xfId="29041"/>
    <cellStyle name="Procent 2 4 9 3" xfId="12682"/>
    <cellStyle name="Procent 2 4 9 4" xfId="24040"/>
    <cellStyle name="Procent 2 5" xfId="64"/>
    <cellStyle name="Procent 2 5 10" xfId="5178"/>
    <cellStyle name="Procent 2 5 10 2" xfId="15987"/>
    <cellStyle name="Procent 2 5 10 3" xfId="27361"/>
    <cellStyle name="Procent 2 5 11" xfId="10162"/>
    <cellStyle name="Procent 2 5 11 2" xfId="20969"/>
    <cellStyle name="Procent 2 5 11 3" xfId="32343"/>
    <cellStyle name="Procent 2 5 12" xfId="10996"/>
    <cellStyle name="Procent 2 5 13" xfId="21803"/>
    <cellStyle name="Procent 2 5 14" xfId="22356"/>
    <cellStyle name="Procent 2 5 15" xfId="33176"/>
    <cellStyle name="Procent 2 5 16" xfId="33505"/>
    <cellStyle name="Procent 2 5 17" xfId="33776"/>
    <cellStyle name="Procent 2 5 2" xfId="189"/>
    <cellStyle name="Procent 2 5 2 10" xfId="21911"/>
    <cellStyle name="Procent 2 5 2 11" xfId="22464"/>
    <cellStyle name="Procent 2 5 2 12" xfId="33284"/>
    <cellStyle name="Procent 2 5 2 13" xfId="33559"/>
    <cellStyle name="Procent 2 5 2 14" xfId="33830"/>
    <cellStyle name="Procent 2 5 2 2" xfId="563"/>
    <cellStyle name="Procent 2 5 2 2 2" xfId="1400"/>
    <cellStyle name="Procent 2 5 2 2 2 2" xfId="3068"/>
    <cellStyle name="Procent 2 5 2 2 2 2 2" xfId="8056"/>
    <cellStyle name="Procent 2 5 2 2 2 2 2 2" xfId="18863"/>
    <cellStyle name="Procent 2 5 2 2 2 2 2 3" xfId="30237"/>
    <cellStyle name="Procent 2 5 2 2 2 2 3" xfId="13878"/>
    <cellStyle name="Procent 2 5 2 2 2 2 4" xfId="25236"/>
    <cellStyle name="Procent 2 5 2 2 2 3" xfId="4732"/>
    <cellStyle name="Procent 2 5 2 2 2 3 2" xfId="9717"/>
    <cellStyle name="Procent 2 5 2 2 2 3 2 2" xfId="20524"/>
    <cellStyle name="Procent 2 5 2 2 2 3 2 3" xfId="31898"/>
    <cellStyle name="Procent 2 5 2 2 2 3 3" xfId="15539"/>
    <cellStyle name="Procent 2 5 2 2 2 3 4" xfId="26897"/>
    <cellStyle name="Procent 2 5 2 2 2 4" xfId="6394"/>
    <cellStyle name="Procent 2 5 2 2 2 4 2" xfId="17202"/>
    <cellStyle name="Procent 2 5 2 2 2 4 3" xfId="28576"/>
    <cellStyle name="Procent 2 5 2 2 2 5" xfId="12217"/>
    <cellStyle name="Procent 2 5 2 2 2 6" xfId="23575"/>
    <cellStyle name="Procent 2 5 2 2 3" xfId="2237"/>
    <cellStyle name="Procent 2 5 2 2 3 2" xfId="7225"/>
    <cellStyle name="Procent 2 5 2 2 3 2 2" xfId="18032"/>
    <cellStyle name="Procent 2 5 2 2 3 2 3" xfId="29406"/>
    <cellStyle name="Procent 2 5 2 2 3 3" xfId="13047"/>
    <cellStyle name="Procent 2 5 2 2 3 4" xfId="24405"/>
    <cellStyle name="Procent 2 5 2 2 4" xfId="3901"/>
    <cellStyle name="Procent 2 5 2 2 4 2" xfId="8886"/>
    <cellStyle name="Procent 2 5 2 2 4 2 2" xfId="19693"/>
    <cellStyle name="Procent 2 5 2 2 4 2 3" xfId="31067"/>
    <cellStyle name="Procent 2 5 2 2 4 3" xfId="14708"/>
    <cellStyle name="Procent 2 5 2 2 4 4" xfId="26066"/>
    <cellStyle name="Procent 2 5 2 2 5" xfId="5563"/>
    <cellStyle name="Procent 2 5 2 2 5 2" xfId="16371"/>
    <cellStyle name="Procent 2 5 2 2 5 3" xfId="27745"/>
    <cellStyle name="Procent 2 5 2 2 6" xfId="10550"/>
    <cellStyle name="Procent 2 5 2 2 6 2" xfId="21357"/>
    <cellStyle name="Procent 2 5 2 2 6 3" xfId="32731"/>
    <cellStyle name="Procent 2 5 2 2 7" xfId="11384"/>
    <cellStyle name="Procent 2 5 2 2 8" xfId="22190"/>
    <cellStyle name="Procent 2 5 2 2 9" xfId="22744"/>
    <cellStyle name="Procent 2 5 2 3" xfId="840"/>
    <cellStyle name="Procent 2 5 2 3 2" xfId="1674"/>
    <cellStyle name="Procent 2 5 2 3 2 2" xfId="3342"/>
    <cellStyle name="Procent 2 5 2 3 2 2 2" xfId="8330"/>
    <cellStyle name="Procent 2 5 2 3 2 2 2 2" xfId="19137"/>
    <cellStyle name="Procent 2 5 2 3 2 2 2 3" xfId="30511"/>
    <cellStyle name="Procent 2 5 2 3 2 2 3" xfId="14152"/>
    <cellStyle name="Procent 2 5 2 3 2 2 4" xfId="25510"/>
    <cellStyle name="Procent 2 5 2 3 2 3" xfId="5006"/>
    <cellStyle name="Procent 2 5 2 3 2 3 2" xfId="9991"/>
    <cellStyle name="Procent 2 5 2 3 2 3 2 2" xfId="20798"/>
    <cellStyle name="Procent 2 5 2 3 2 3 2 3" xfId="32172"/>
    <cellStyle name="Procent 2 5 2 3 2 3 3" xfId="15813"/>
    <cellStyle name="Procent 2 5 2 3 2 3 4" xfId="27171"/>
    <cellStyle name="Procent 2 5 2 3 2 4" xfId="6668"/>
    <cellStyle name="Procent 2 5 2 3 2 4 2" xfId="17476"/>
    <cellStyle name="Procent 2 5 2 3 2 4 3" xfId="28850"/>
    <cellStyle name="Procent 2 5 2 3 2 5" xfId="12491"/>
    <cellStyle name="Procent 2 5 2 3 2 6" xfId="23849"/>
    <cellStyle name="Procent 2 5 2 3 3" xfId="2511"/>
    <cellStyle name="Procent 2 5 2 3 3 2" xfId="7499"/>
    <cellStyle name="Procent 2 5 2 3 3 2 2" xfId="18306"/>
    <cellStyle name="Procent 2 5 2 3 3 2 3" xfId="29680"/>
    <cellStyle name="Procent 2 5 2 3 3 3" xfId="13321"/>
    <cellStyle name="Procent 2 5 2 3 3 4" xfId="24679"/>
    <cellStyle name="Procent 2 5 2 3 4" xfId="4175"/>
    <cellStyle name="Procent 2 5 2 3 4 2" xfId="9160"/>
    <cellStyle name="Procent 2 5 2 3 4 2 2" xfId="19967"/>
    <cellStyle name="Procent 2 5 2 3 4 2 3" xfId="31341"/>
    <cellStyle name="Procent 2 5 2 3 4 3" xfId="14982"/>
    <cellStyle name="Procent 2 5 2 3 4 4" xfId="26340"/>
    <cellStyle name="Procent 2 5 2 3 5" xfId="5837"/>
    <cellStyle name="Procent 2 5 2 3 5 2" xfId="16645"/>
    <cellStyle name="Procent 2 5 2 3 5 3" xfId="28019"/>
    <cellStyle name="Procent 2 5 2 3 6" xfId="10824"/>
    <cellStyle name="Procent 2 5 2 3 6 2" xfId="21631"/>
    <cellStyle name="Procent 2 5 2 3 6 3" xfId="33005"/>
    <cellStyle name="Procent 2 5 2 3 7" xfId="11659"/>
    <cellStyle name="Procent 2 5 2 3 8" xfId="23018"/>
    <cellStyle name="Procent 2 5 2 4" xfId="1121"/>
    <cellStyle name="Procent 2 5 2 4 2" xfId="2789"/>
    <cellStyle name="Procent 2 5 2 4 2 2" xfId="7777"/>
    <cellStyle name="Procent 2 5 2 4 2 2 2" xfId="18584"/>
    <cellStyle name="Procent 2 5 2 4 2 2 3" xfId="29958"/>
    <cellStyle name="Procent 2 5 2 4 2 3" xfId="13599"/>
    <cellStyle name="Procent 2 5 2 4 2 4" xfId="24957"/>
    <cellStyle name="Procent 2 5 2 4 3" xfId="4453"/>
    <cellStyle name="Procent 2 5 2 4 3 2" xfId="9438"/>
    <cellStyle name="Procent 2 5 2 4 3 2 2" xfId="20245"/>
    <cellStyle name="Procent 2 5 2 4 3 2 3" xfId="31619"/>
    <cellStyle name="Procent 2 5 2 4 3 3" xfId="15260"/>
    <cellStyle name="Procent 2 5 2 4 3 4" xfId="26618"/>
    <cellStyle name="Procent 2 5 2 4 4" xfId="6115"/>
    <cellStyle name="Procent 2 5 2 4 4 2" xfId="16923"/>
    <cellStyle name="Procent 2 5 2 4 4 3" xfId="28297"/>
    <cellStyle name="Procent 2 5 2 4 5" xfId="11938"/>
    <cellStyle name="Procent 2 5 2 4 6" xfId="23296"/>
    <cellStyle name="Procent 2 5 2 5" xfId="1959"/>
    <cellStyle name="Procent 2 5 2 5 2" xfId="6947"/>
    <cellStyle name="Procent 2 5 2 5 2 2" xfId="17755"/>
    <cellStyle name="Procent 2 5 2 5 2 3" xfId="29129"/>
    <cellStyle name="Procent 2 5 2 5 3" xfId="12770"/>
    <cellStyle name="Procent 2 5 2 5 4" xfId="24128"/>
    <cellStyle name="Procent 2 5 2 6" xfId="3624"/>
    <cellStyle name="Procent 2 5 2 6 2" xfId="8609"/>
    <cellStyle name="Procent 2 5 2 6 2 2" xfId="19416"/>
    <cellStyle name="Procent 2 5 2 6 2 3" xfId="30790"/>
    <cellStyle name="Procent 2 5 2 6 3" xfId="14431"/>
    <cellStyle name="Procent 2 5 2 6 4" xfId="25789"/>
    <cellStyle name="Procent 2 5 2 7" xfId="5285"/>
    <cellStyle name="Procent 2 5 2 7 2" xfId="16094"/>
    <cellStyle name="Procent 2 5 2 7 3" xfId="27468"/>
    <cellStyle name="Procent 2 5 2 8" xfId="10270"/>
    <cellStyle name="Procent 2 5 2 8 2" xfId="21077"/>
    <cellStyle name="Procent 2 5 2 8 3" xfId="32451"/>
    <cellStyle name="Procent 2 5 2 9" xfId="11104"/>
    <cellStyle name="Procent 2 5 3" xfId="244"/>
    <cellStyle name="Procent 2 5 3 10" xfId="21966"/>
    <cellStyle name="Procent 2 5 3 11" xfId="22519"/>
    <cellStyle name="Procent 2 5 3 12" xfId="33339"/>
    <cellStyle name="Procent 2 5 3 13" xfId="33614"/>
    <cellStyle name="Procent 2 5 3 14" xfId="33885"/>
    <cellStyle name="Procent 2 5 3 2" xfId="618"/>
    <cellStyle name="Procent 2 5 3 2 2" xfId="1455"/>
    <cellStyle name="Procent 2 5 3 2 2 2" xfId="3123"/>
    <cellStyle name="Procent 2 5 3 2 2 2 2" xfId="8111"/>
    <cellStyle name="Procent 2 5 3 2 2 2 2 2" xfId="18918"/>
    <cellStyle name="Procent 2 5 3 2 2 2 2 3" xfId="30292"/>
    <cellStyle name="Procent 2 5 3 2 2 2 3" xfId="13933"/>
    <cellStyle name="Procent 2 5 3 2 2 2 4" xfId="25291"/>
    <cellStyle name="Procent 2 5 3 2 2 3" xfId="4787"/>
    <cellStyle name="Procent 2 5 3 2 2 3 2" xfId="9772"/>
    <cellStyle name="Procent 2 5 3 2 2 3 2 2" xfId="20579"/>
    <cellStyle name="Procent 2 5 3 2 2 3 2 3" xfId="31953"/>
    <cellStyle name="Procent 2 5 3 2 2 3 3" xfId="15594"/>
    <cellStyle name="Procent 2 5 3 2 2 3 4" xfId="26952"/>
    <cellStyle name="Procent 2 5 3 2 2 4" xfId="6449"/>
    <cellStyle name="Procent 2 5 3 2 2 4 2" xfId="17257"/>
    <cellStyle name="Procent 2 5 3 2 2 4 3" xfId="28631"/>
    <cellStyle name="Procent 2 5 3 2 2 5" xfId="12272"/>
    <cellStyle name="Procent 2 5 3 2 2 6" xfId="23630"/>
    <cellStyle name="Procent 2 5 3 2 3" xfId="2292"/>
    <cellStyle name="Procent 2 5 3 2 3 2" xfId="7280"/>
    <cellStyle name="Procent 2 5 3 2 3 2 2" xfId="18087"/>
    <cellStyle name="Procent 2 5 3 2 3 2 3" xfId="29461"/>
    <cellStyle name="Procent 2 5 3 2 3 3" xfId="13102"/>
    <cellStyle name="Procent 2 5 3 2 3 4" xfId="24460"/>
    <cellStyle name="Procent 2 5 3 2 4" xfId="3956"/>
    <cellStyle name="Procent 2 5 3 2 4 2" xfId="8941"/>
    <cellStyle name="Procent 2 5 3 2 4 2 2" xfId="19748"/>
    <cellStyle name="Procent 2 5 3 2 4 2 3" xfId="31122"/>
    <cellStyle name="Procent 2 5 3 2 4 3" xfId="14763"/>
    <cellStyle name="Procent 2 5 3 2 4 4" xfId="26121"/>
    <cellStyle name="Procent 2 5 3 2 5" xfId="5618"/>
    <cellStyle name="Procent 2 5 3 2 5 2" xfId="16426"/>
    <cellStyle name="Procent 2 5 3 2 5 3" xfId="27800"/>
    <cellStyle name="Procent 2 5 3 2 6" xfId="10605"/>
    <cellStyle name="Procent 2 5 3 2 6 2" xfId="21412"/>
    <cellStyle name="Procent 2 5 3 2 6 3" xfId="32786"/>
    <cellStyle name="Procent 2 5 3 2 7" xfId="11439"/>
    <cellStyle name="Procent 2 5 3 2 8" xfId="22245"/>
    <cellStyle name="Procent 2 5 3 2 9" xfId="22799"/>
    <cellStyle name="Procent 2 5 3 3" xfId="895"/>
    <cellStyle name="Procent 2 5 3 3 2" xfId="1729"/>
    <cellStyle name="Procent 2 5 3 3 2 2" xfId="3397"/>
    <cellStyle name="Procent 2 5 3 3 2 2 2" xfId="8385"/>
    <cellStyle name="Procent 2 5 3 3 2 2 2 2" xfId="19192"/>
    <cellStyle name="Procent 2 5 3 3 2 2 2 3" xfId="30566"/>
    <cellStyle name="Procent 2 5 3 3 2 2 3" xfId="14207"/>
    <cellStyle name="Procent 2 5 3 3 2 2 4" xfId="25565"/>
    <cellStyle name="Procent 2 5 3 3 2 3" xfId="5061"/>
    <cellStyle name="Procent 2 5 3 3 2 3 2" xfId="10046"/>
    <cellStyle name="Procent 2 5 3 3 2 3 2 2" xfId="20853"/>
    <cellStyle name="Procent 2 5 3 3 2 3 2 3" xfId="32227"/>
    <cellStyle name="Procent 2 5 3 3 2 3 3" xfId="15868"/>
    <cellStyle name="Procent 2 5 3 3 2 3 4" xfId="27226"/>
    <cellStyle name="Procent 2 5 3 3 2 4" xfId="6723"/>
    <cellStyle name="Procent 2 5 3 3 2 4 2" xfId="17531"/>
    <cellStyle name="Procent 2 5 3 3 2 4 3" xfId="28905"/>
    <cellStyle name="Procent 2 5 3 3 2 5" xfId="12546"/>
    <cellStyle name="Procent 2 5 3 3 2 6" xfId="23904"/>
    <cellStyle name="Procent 2 5 3 3 3" xfId="2566"/>
    <cellStyle name="Procent 2 5 3 3 3 2" xfId="7554"/>
    <cellStyle name="Procent 2 5 3 3 3 2 2" xfId="18361"/>
    <cellStyle name="Procent 2 5 3 3 3 2 3" xfId="29735"/>
    <cellStyle name="Procent 2 5 3 3 3 3" xfId="13376"/>
    <cellStyle name="Procent 2 5 3 3 3 4" xfId="24734"/>
    <cellStyle name="Procent 2 5 3 3 4" xfId="4230"/>
    <cellStyle name="Procent 2 5 3 3 4 2" xfId="9215"/>
    <cellStyle name="Procent 2 5 3 3 4 2 2" xfId="20022"/>
    <cellStyle name="Procent 2 5 3 3 4 2 3" xfId="31396"/>
    <cellStyle name="Procent 2 5 3 3 4 3" xfId="15037"/>
    <cellStyle name="Procent 2 5 3 3 4 4" xfId="26395"/>
    <cellStyle name="Procent 2 5 3 3 5" xfId="5892"/>
    <cellStyle name="Procent 2 5 3 3 5 2" xfId="16700"/>
    <cellStyle name="Procent 2 5 3 3 5 3" xfId="28074"/>
    <cellStyle name="Procent 2 5 3 3 6" xfId="10879"/>
    <cellStyle name="Procent 2 5 3 3 6 2" xfId="21686"/>
    <cellStyle name="Procent 2 5 3 3 6 3" xfId="33060"/>
    <cellStyle name="Procent 2 5 3 3 7" xfId="11714"/>
    <cellStyle name="Procent 2 5 3 3 8" xfId="23073"/>
    <cellStyle name="Procent 2 5 3 4" xfId="1176"/>
    <cellStyle name="Procent 2 5 3 4 2" xfId="2844"/>
    <cellStyle name="Procent 2 5 3 4 2 2" xfId="7832"/>
    <cellStyle name="Procent 2 5 3 4 2 2 2" xfId="18639"/>
    <cellStyle name="Procent 2 5 3 4 2 2 3" xfId="30013"/>
    <cellStyle name="Procent 2 5 3 4 2 3" xfId="13654"/>
    <cellStyle name="Procent 2 5 3 4 2 4" xfId="25012"/>
    <cellStyle name="Procent 2 5 3 4 3" xfId="4508"/>
    <cellStyle name="Procent 2 5 3 4 3 2" xfId="9493"/>
    <cellStyle name="Procent 2 5 3 4 3 2 2" xfId="20300"/>
    <cellStyle name="Procent 2 5 3 4 3 2 3" xfId="31674"/>
    <cellStyle name="Procent 2 5 3 4 3 3" xfId="15315"/>
    <cellStyle name="Procent 2 5 3 4 3 4" xfId="26673"/>
    <cellStyle name="Procent 2 5 3 4 4" xfId="6170"/>
    <cellStyle name="Procent 2 5 3 4 4 2" xfId="16978"/>
    <cellStyle name="Procent 2 5 3 4 4 3" xfId="28352"/>
    <cellStyle name="Procent 2 5 3 4 5" xfId="11993"/>
    <cellStyle name="Procent 2 5 3 4 6" xfId="23351"/>
    <cellStyle name="Procent 2 5 3 5" xfId="2014"/>
    <cellStyle name="Procent 2 5 3 5 2" xfId="7002"/>
    <cellStyle name="Procent 2 5 3 5 2 2" xfId="17810"/>
    <cellStyle name="Procent 2 5 3 5 2 3" xfId="29184"/>
    <cellStyle name="Procent 2 5 3 5 3" xfId="12825"/>
    <cellStyle name="Procent 2 5 3 5 4" xfId="24183"/>
    <cellStyle name="Procent 2 5 3 6" xfId="3679"/>
    <cellStyle name="Procent 2 5 3 6 2" xfId="8664"/>
    <cellStyle name="Procent 2 5 3 6 2 2" xfId="19471"/>
    <cellStyle name="Procent 2 5 3 6 2 3" xfId="30845"/>
    <cellStyle name="Procent 2 5 3 6 3" xfId="14486"/>
    <cellStyle name="Procent 2 5 3 6 4" xfId="25844"/>
    <cellStyle name="Procent 2 5 3 7" xfId="5340"/>
    <cellStyle name="Procent 2 5 3 7 2" xfId="16149"/>
    <cellStyle name="Procent 2 5 3 7 3" xfId="27523"/>
    <cellStyle name="Procent 2 5 3 8" xfId="10325"/>
    <cellStyle name="Procent 2 5 3 8 2" xfId="21132"/>
    <cellStyle name="Procent 2 5 3 8 3" xfId="32506"/>
    <cellStyle name="Procent 2 5 3 9" xfId="11159"/>
    <cellStyle name="Procent 2 5 4" xfId="300"/>
    <cellStyle name="Procent 2 5 4 10" xfId="22022"/>
    <cellStyle name="Procent 2 5 4 11" xfId="22575"/>
    <cellStyle name="Procent 2 5 4 12" xfId="33395"/>
    <cellStyle name="Procent 2 5 4 13" xfId="33670"/>
    <cellStyle name="Procent 2 5 4 14" xfId="33941"/>
    <cellStyle name="Procent 2 5 4 2" xfId="674"/>
    <cellStyle name="Procent 2 5 4 2 2" xfId="1511"/>
    <cellStyle name="Procent 2 5 4 2 2 2" xfId="3179"/>
    <cellStyle name="Procent 2 5 4 2 2 2 2" xfId="8167"/>
    <cellStyle name="Procent 2 5 4 2 2 2 2 2" xfId="18974"/>
    <cellStyle name="Procent 2 5 4 2 2 2 2 3" xfId="30348"/>
    <cellStyle name="Procent 2 5 4 2 2 2 3" xfId="13989"/>
    <cellStyle name="Procent 2 5 4 2 2 2 4" xfId="25347"/>
    <cellStyle name="Procent 2 5 4 2 2 3" xfId="4843"/>
    <cellStyle name="Procent 2 5 4 2 2 3 2" xfId="9828"/>
    <cellStyle name="Procent 2 5 4 2 2 3 2 2" xfId="20635"/>
    <cellStyle name="Procent 2 5 4 2 2 3 2 3" xfId="32009"/>
    <cellStyle name="Procent 2 5 4 2 2 3 3" xfId="15650"/>
    <cellStyle name="Procent 2 5 4 2 2 3 4" xfId="27008"/>
    <cellStyle name="Procent 2 5 4 2 2 4" xfId="6505"/>
    <cellStyle name="Procent 2 5 4 2 2 4 2" xfId="17313"/>
    <cellStyle name="Procent 2 5 4 2 2 4 3" xfId="28687"/>
    <cellStyle name="Procent 2 5 4 2 2 5" xfId="12328"/>
    <cellStyle name="Procent 2 5 4 2 2 6" xfId="23686"/>
    <cellStyle name="Procent 2 5 4 2 3" xfId="2348"/>
    <cellStyle name="Procent 2 5 4 2 3 2" xfId="7336"/>
    <cellStyle name="Procent 2 5 4 2 3 2 2" xfId="18143"/>
    <cellStyle name="Procent 2 5 4 2 3 2 3" xfId="29517"/>
    <cellStyle name="Procent 2 5 4 2 3 3" xfId="13158"/>
    <cellStyle name="Procent 2 5 4 2 3 4" xfId="24516"/>
    <cellStyle name="Procent 2 5 4 2 4" xfId="4012"/>
    <cellStyle name="Procent 2 5 4 2 4 2" xfId="8997"/>
    <cellStyle name="Procent 2 5 4 2 4 2 2" xfId="19804"/>
    <cellStyle name="Procent 2 5 4 2 4 2 3" xfId="31178"/>
    <cellStyle name="Procent 2 5 4 2 4 3" xfId="14819"/>
    <cellStyle name="Procent 2 5 4 2 4 4" xfId="26177"/>
    <cellStyle name="Procent 2 5 4 2 5" xfId="5674"/>
    <cellStyle name="Procent 2 5 4 2 5 2" xfId="16482"/>
    <cellStyle name="Procent 2 5 4 2 5 3" xfId="27856"/>
    <cellStyle name="Procent 2 5 4 2 6" xfId="10661"/>
    <cellStyle name="Procent 2 5 4 2 6 2" xfId="21468"/>
    <cellStyle name="Procent 2 5 4 2 6 3" xfId="32842"/>
    <cellStyle name="Procent 2 5 4 2 7" xfId="11495"/>
    <cellStyle name="Procent 2 5 4 2 8" xfId="22301"/>
    <cellStyle name="Procent 2 5 4 2 9" xfId="22855"/>
    <cellStyle name="Procent 2 5 4 3" xfId="951"/>
    <cellStyle name="Procent 2 5 4 3 2" xfId="1785"/>
    <cellStyle name="Procent 2 5 4 3 2 2" xfId="3453"/>
    <cellStyle name="Procent 2 5 4 3 2 2 2" xfId="8441"/>
    <cellStyle name="Procent 2 5 4 3 2 2 2 2" xfId="19248"/>
    <cellStyle name="Procent 2 5 4 3 2 2 2 3" xfId="30622"/>
    <cellStyle name="Procent 2 5 4 3 2 2 3" xfId="14263"/>
    <cellStyle name="Procent 2 5 4 3 2 2 4" xfId="25621"/>
    <cellStyle name="Procent 2 5 4 3 2 3" xfId="5117"/>
    <cellStyle name="Procent 2 5 4 3 2 3 2" xfId="10102"/>
    <cellStyle name="Procent 2 5 4 3 2 3 2 2" xfId="20909"/>
    <cellStyle name="Procent 2 5 4 3 2 3 2 3" xfId="32283"/>
    <cellStyle name="Procent 2 5 4 3 2 3 3" xfId="15924"/>
    <cellStyle name="Procent 2 5 4 3 2 3 4" xfId="27282"/>
    <cellStyle name="Procent 2 5 4 3 2 4" xfId="6779"/>
    <cellStyle name="Procent 2 5 4 3 2 4 2" xfId="17587"/>
    <cellStyle name="Procent 2 5 4 3 2 4 3" xfId="28961"/>
    <cellStyle name="Procent 2 5 4 3 2 5" xfId="12602"/>
    <cellStyle name="Procent 2 5 4 3 2 6" xfId="23960"/>
    <cellStyle name="Procent 2 5 4 3 3" xfId="2622"/>
    <cellStyle name="Procent 2 5 4 3 3 2" xfId="7610"/>
    <cellStyle name="Procent 2 5 4 3 3 2 2" xfId="18417"/>
    <cellStyle name="Procent 2 5 4 3 3 2 3" xfId="29791"/>
    <cellStyle name="Procent 2 5 4 3 3 3" xfId="13432"/>
    <cellStyle name="Procent 2 5 4 3 3 4" xfId="24790"/>
    <cellStyle name="Procent 2 5 4 3 4" xfId="4286"/>
    <cellStyle name="Procent 2 5 4 3 4 2" xfId="9271"/>
    <cellStyle name="Procent 2 5 4 3 4 2 2" xfId="20078"/>
    <cellStyle name="Procent 2 5 4 3 4 2 3" xfId="31452"/>
    <cellStyle name="Procent 2 5 4 3 4 3" xfId="15093"/>
    <cellStyle name="Procent 2 5 4 3 4 4" xfId="26451"/>
    <cellStyle name="Procent 2 5 4 3 5" xfId="5948"/>
    <cellStyle name="Procent 2 5 4 3 5 2" xfId="16756"/>
    <cellStyle name="Procent 2 5 4 3 5 3" xfId="28130"/>
    <cellStyle name="Procent 2 5 4 3 6" xfId="10935"/>
    <cellStyle name="Procent 2 5 4 3 6 2" xfId="21742"/>
    <cellStyle name="Procent 2 5 4 3 6 3" xfId="33116"/>
    <cellStyle name="Procent 2 5 4 3 7" xfId="11770"/>
    <cellStyle name="Procent 2 5 4 3 8" xfId="23129"/>
    <cellStyle name="Procent 2 5 4 4" xfId="1232"/>
    <cellStyle name="Procent 2 5 4 4 2" xfId="2900"/>
    <cellStyle name="Procent 2 5 4 4 2 2" xfId="7888"/>
    <cellStyle name="Procent 2 5 4 4 2 2 2" xfId="18695"/>
    <cellStyle name="Procent 2 5 4 4 2 2 3" xfId="30069"/>
    <cellStyle name="Procent 2 5 4 4 2 3" xfId="13710"/>
    <cellStyle name="Procent 2 5 4 4 2 4" xfId="25068"/>
    <cellStyle name="Procent 2 5 4 4 3" xfId="4564"/>
    <cellStyle name="Procent 2 5 4 4 3 2" xfId="9549"/>
    <cellStyle name="Procent 2 5 4 4 3 2 2" xfId="20356"/>
    <cellStyle name="Procent 2 5 4 4 3 2 3" xfId="31730"/>
    <cellStyle name="Procent 2 5 4 4 3 3" xfId="15371"/>
    <cellStyle name="Procent 2 5 4 4 3 4" xfId="26729"/>
    <cellStyle name="Procent 2 5 4 4 4" xfId="6226"/>
    <cellStyle name="Procent 2 5 4 4 4 2" xfId="17034"/>
    <cellStyle name="Procent 2 5 4 4 4 3" xfId="28408"/>
    <cellStyle name="Procent 2 5 4 4 5" xfId="12049"/>
    <cellStyle name="Procent 2 5 4 4 6" xfId="23407"/>
    <cellStyle name="Procent 2 5 4 5" xfId="2070"/>
    <cellStyle name="Procent 2 5 4 5 2" xfId="7058"/>
    <cellStyle name="Procent 2 5 4 5 2 2" xfId="17866"/>
    <cellStyle name="Procent 2 5 4 5 2 3" xfId="29240"/>
    <cellStyle name="Procent 2 5 4 5 3" xfId="12881"/>
    <cellStyle name="Procent 2 5 4 5 4" xfId="24239"/>
    <cellStyle name="Procent 2 5 4 6" xfId="3735"/>
    <cellStyle name="Procent 2 5 4 6 2" xfId="8720"/>
    <cellStyle name="Procent 2 5 4 6 2 2" xfId="19527"/>
    <cellStyle name="Procent 2 5 4 6 2 3" xfId="30901"/>
    <cellStyle name="Procent 2 5 4 6 3" xfId="14542"/>
    <cellStyle name="Procent 2 5 4 6 4" xfId="25900"/>
    <cellStyle name="Procent 2 5 4 7" xfId="5396"/>
    <cellStyle name="Procent 2 5 4 7 2" xfId="16205"/>
    <cellStyle name="Procent 2 5 4 7 3" xfId="27579"/>
    <cellStyle name="Procent 2 5 4 8" xfId="10381"/>
    <cellStyle name="Procent 2 5 4 8 2" xfId="21188"/>
    <cellStyle name="Procent 2 5 4 8 3" xfId="32562"/>
    <cellStyle name="Procent 2 5 4 9" xfId="11215"/>
    <cellStyle name="Procent 2 5 5" xfId="455"/>
    <cellStyle name="Procent 2 5 5 2" xfId="1292"/>
    <cellStyle name="Procent 2 5 5 2 2" xfId="2960"/>
    <cellStyle name="Procent 2 5 5 2 2 2" xfId="7948"/>
    <cellStyle name="Procent 2 5 5 2 2 2 2" xfId="18755"/>
    <cellStyle name="Procent 2 5 5 2 2 2 3" xfId="30129"/>
    <cellStyle name="Procent 2 5 5 2 2 3" xfId="13770"/>
    <cellStyle name="Procent 2 5 5 2 2 4" xfId="25128"/>
    <cellStyle name="Procent 2 5 5 2 3" xfId="4624"/>
    <cellStyle name="Procent 2 5 5 2 3 2" xfId="9609"/>
    <cellStyle name="Procent 2 5 5 2 3 2 2" xfId="20416"/>
    <cellStyle name="Procent 2 5 5 2 3 2 3" xfId="31790"/>
    <cellStyle name="Procent 2 5 5 2 3 3" xfId="15431"/>
    <cellStyle name="Procent 2 5 5 2 3 4" xfId="26789"/>
    <cellStyle name="Procent 2 5 5 2 4" xfId="6286"/>
    <cellStyle name="Procent 2 5 5 2 4 2" xfId="17094"/>
    <cellStyle name="Procent 2 5 5 2 4 3" xfId="28468"/>
    <cellStyle name="Procent 2 5 5 2 5" xfId="12109"/>
    <cellStyle name="Procent 2 5 5 2 6" xfId="23467"/>
    <cellStyle name="Procent 2 5 5 3" xfId="2131"/>
    <cellStyle name="Procent 2 5 5 3 2" xfId="7119"/>
    <cellStyle name="Procent 2 5 5 3 2 2" xfId="17926"/>
    <cellStyle name="Procent 2 5 5 3 2 3" xfId="29300"/>
    <cellStyle name="Procent 2 5 5 3 3" xfId="12941"/>
    <cellStyle name="Procent 2 5 5 3 4" xfId="24299"/>
    <cellStyle name="Procent 2 5 5 4" xfId="3795"/>
    <cellStyle name="Procent 2 5 5 4 2" xfId="8780"/>
    <cellStyle name="Procent 2 5 5 4 2 2" xfId="19587"/>
    <cellStyle name="Procent 2 5 5 4 2 3" xfId="30961"/>
    <cellStyle name="Procent 2 5 5 4 3" xfId="14602"/>
    <cellStyle name="Procent 2 5 5 4 4" xfId="25960"/>
    <cellStyle name="Procent 2 5 5 5" xfId="5457"/>
    <cellStyle name="Procent 2 5 5 5 2" xfId="16265"/>
    <cellStyle name="Procent 2 5 5 5 3" xfId="27639"/>
    <cellStyle name="Procent 2 5 5 6" xfId="10444"/>
    <cellStyle name="Procent 2 5 5 6 2" xfId="21251"/>
    <cellStyle name="Procent 2 5 5 6 3" xfId="32625"/>
    <cellStyle name="Procent 2 5 5 7" xfId="11276"/>
    <cellStyle name="Procent 2 5 5 8" xfId="22082"/>
    <cellStyle name="Procent 2 5 5 9" xfId="22636"/>
    <cellStyle name="Procent 2 5 6" xfId="732"/>
    <cellStyle name="Procent 2 5 6 2" xfId="1566"/>
    <cellStyle name="Procent 2 5 6 2 2" xfId="3234"/>
    <cellStyle name="Procent 2 5 6 2 2 2" xfId="8222"/>
    <cellStyle name="Procent 2 5 6 2 2 2 2" xfId="19029"/>
    <cellStyle name="Procent 2 5 6 2 2 2 3" xfId="30403"/>
    <cellStyle name="Procent 2 5 6 2 2 3" xfId="14044"/>
    <cellStyle name="Procent 2 5 6 2 2 4" xfId="25402"/>
    <cellStyle name="Procent 2 5 6 2 3" xfId="4898"/>
    <cellStyle name="Procent 2 5 6 2 3 2" xfId="9883"/>
    <cellStyle name="Procent 2 5 6 2 3 2 2" xfId="20690"/>
    <cellStyle name="Procent 2 5 6 2 3 2 3" xfId="32064"/>
    <cellStyle name="Procent 2 5 6 2 3 3" xfId="15705"/>
    <cellStyle name="Procent 2 5 6 2 3 4" xfId="27063"/>
    <cellStyle name="Procent 2 5 6 2 4" xfId="6560"/>
    <cellStyle name="Procent 2 5 6 2 4 2" xfId="17368"/>
    <cellStyle name="Procent 2 5 6 2 4 3" xfId="28742"/>
    <cellStyle name="Procent 2 5 6 2 5" xfId="12383"/>
    <cellStyle name="Procent 2 5 6 2 6" xfId="23741"/>
    <cellStyle name="Procent 2 5 6 3" xfId="2403"/>
    <cellStyle name="Procent 2 5 6 3 2" xfId="7391"/>
    <cellStyle name="Procent 2 5 6 3 2 2" xfId="18198"/>
    <cellStyle name="Procent 2 5 6 3 2 3" xfId="29572"/>
    <cellStyle name="Procent 2 5 6 3 3" xfId="13213"/>
    <cellStyle name="Procent 2 5 6 3 4" xfId="24571"/>
    <cellStyle name="Procent 2 5 6 4" xfId="4067"/>
    <cellStyle name="Procent 2 5 6 4 2" xfId="9052"/>
    <cellStyle name="Procent 2 5 6 4 2 2" xfId="19859"/>
    <cellStyle name="Procent 2 5 6 4 2 3" xfId="31233"/>
    <cellStyle name="Procent 2 5 6 4 3" xfId="14874"/>
    <cellStyle name="Procent 2 5 6 4 4" xfId="26232"/>
    <cellStyle name="Procent 2 5 6 5" xfId="5729"/>
    <cellStyle name="Procent 2 5 6 5 2" xfId="16537"/>
    <cellStyle name="Procent 2 5 6 5 3" xfId="27911"/>
    <cellStyle name="Procent 2 5 6 6" xfId="10716"/>
    <cellStyle name="Procent 2 5 6 6 2" xfId="21523"/>
    <cellStyle name="Procent 2 5 6 6 3" xfId="32897"/>
    <cellStyle name="Procent 2 5 6 7" xfId="11551"/>
    <cellStyle name="Procent 2 5 6 8" xfId="22910"/>
    <cellStyle name="Procent 2 5 7" xfId="1013"/>
    <cellStyle name="Procent 2 5 7 2" xfId="2681"/>
    <cellStyle name="Procent 2 5 7 2 2" xfId="7669"/>
    <cellStyle name="Procent 2 5 7 2 2 2" xfId="18476"/>
    <cellStyle name="Procent 2 5 7 2 2 3" xfId="29850"/>
    <cellStyle name="Procent 2 5 7 2 3" xfId="13491"/>
    <cellStyle name="Procent 2 5 7 2 4" xfId="24849"/>
    <cellStyle name="Procent 2 5 7 3" xfId="4345"/>
    <cellStyle name="Procent 2 5 7 3 2" xfId="9330"/>
    <cellStyle name="Procent 2 5 7 3 2 2" xfId="20137"/>
    <cellStyle name="Procent 2 5 7 3 2 3" xfId="31511"/>
    <cellStyle name="Procent 2 5 7 3 3" xfId="15152"/>
    <cellStyle name="Procent 2 5 7 3 4" xfId="26510"/>
    <cellStyle name="Procent 2 5 7 4" xfId="6007"/>
    <cellStyle name="Procent 2 5 7 4 2" xfId="16815"/>
    <cellStyle name="Procent 2 5 7 4 3" xfId="28189"/>
    <cellStyle name="Procent 2 5 7 5" xfId="11830"/>
    <cellStyle name="Procent 2 5 7 6" xfId="23188"/>
    <cellStyle name="Procent 2 5 8" xfId="1849"/>
    <cellStyle name="Procent 2 5 8 2" xfId="6840"/>
    <cellStyle name="Procent 2 5 8 2 2" xfId="17648"/>
    <cellStyle name="Procent 2 5 8 2 3" xfId="29022"/>
    <cellStyle name="Procent 2 5 8 3" xfId="12663"/>
    <cellStyle name="Procent 2 5 8 4" xfId="24021"/>
    <cellStyle name="Procent 2 5 9" xfId="3517"/>
    <cellStyle name="Procent 2 5 9 2" xfId="8502"/>
    <cellStyle name="Procent 2 5 9 2 2" xfId="19309"/>
    <cellStyle name="Procent 2 5 9 2 3" xfId="30683"/>
    <cellStyle name="Procent 2 5 9 3" xfId="14324"/>
    <cellStyle name="Procent 2 5 9 4" xfId="25682"/>
    <cellStyle name="Procent 2 6" xfId="385"/>
    <cellStyle name="Procent 2 7" xfId="394"/>
    <cellStyle name="Procent 2 8" xfId="33445"/>
    <cellStyle name="Procent 2 9" xfId="33716"/>
    <cellStyle name="Procent 20" xfId="22348"/>
    <cellStyle name="Procent 21" xfId="33168"/>
    <cellStyle name="Procent 21 2" xfId="34083"/>
    <cellStyle name="Procent 22" xfId="33980"/>
    <cellStyle name="Procent 23" xfId="27336"/>
    <cellStyle name="Procent 24" xfId="33989"/>
    <cellStyle name="Procent 3" xfId="90"/>
    <cellStyle name="Procent 3 2" xfId="407"/>
    <cellStyle name="Procent 4" xfId="68"/>
    <cellStyle name="Procent 4 10" xfId="3520"/>
    <cellStyle name="Procent 4 10 2" xfId="8505"/>
    <cellStyle name="Procent 4 10 2 2" xfId="19312"/>
    <cellStyle name="Procent 4 10 2 3" xfId="30686"/>
    <cellStyle name="Procent 4 10 3" xfId="14327"/>
    <cellStyle name="Procent 4 10 4" xfId="25685"/>
    <cellStyle name="Procent 4 11" xfId="5181"/>
    <cellStyle name="Procent 4 11 2" xfId="15990"/>
    <cellStyle name="Procent 4 11 3" xfId="27364"/>
    <cellStyle name="Procent 4 12" xfId="10165"/>
    <cellStyle name="Procent 4 12 2" xfId="20972"/>
    <cellStyle name="Procent 4 12 3" xfId="32346"/>
    <cellStyle name="Procent 4 13" xfId="10999"/>
    <cellStyle name="Procent 4 14" xfId="21806"/>
    <cellStyle name="Procent 4 15" xfId="22359"/>
    <cellStyle name="Procent 4 16" xfId="33179"/>
    <cellStyle name="Procent 4 17" xfId="33448"/>
    <cellStyle name="Procent 4 18" xfId="33719"/>
    <cellStyle name="Procent 4 2" xfId="137"/>
    <cellStyle name="Procent 4 2 10" xfId="21860"/>
    <cellStyle name="Procent 4 2 11" xfId="22413"/>
    <cellStyle name="Procent 4 2 12" xfId="33233"/>
    <cellStyle name="Procent 4 2 13" xfId="33508"/>
    <cellStyle name="Procent 4 2 14" xfId="33779"/>
    <cellStyle name="Procent 4 2 2" xfId="512"/>
    <cellStyle name="Procent 4 2 2 2" xfId="1349"/>
    <cellStyle name="Procent 4 2 2 2 2" xfId="3017"/>
    <cellStyle name="Procent 4 2 2 2 2 2" xfId="8005"/>
    <cellStyle name="Procent 4 2 2 2 2 2 2" xfId="18812"/>
    <cellStyle name="Procent 4 2 2 2 2 2 3" xfId="30186"/>
    <cellStyle name="Procent 4 2 2 2 2 3" xfId="13827"/>
    <cellStyle name="Procent 4 2 2 2 2 4" xfId="25185"/>
    <cellStyle name="Procent 4 2 2 2 3" xfId="4681"/>
    <cellStyle name="Procent 4 2 2 2 3 2" xfId="9666"/>
    <cellStyle name="Procent 4 2 2 2 3 2 2" xfId="20473"/>
    <cellStyle name="Procent 4 2 2 2 3 2 3" xfId="31847"/>
    <cellStyle name="Procent 4 2 2 2 3 3" xfId="15488"/>
    <cellStyle name="Procent 4 2 2 2 3 4" xfId="26846"/>
    <cellStyle name="Procent 4 2 2 2 4" xfId="6343"/>
    <cellStyle name="Procent 4 2 2 2 4 2" xfId="17151"/>
    <cellStyle name="Procent 4 2 2 2 4 3" xfId="28525"/>
    <cellStyle name="Procent 4 2 2 2 5" xfId="12166"/>
    <cellStyle name="Procent 4 2 2 2 6" xfId="23524"/>
    <cellStyle name="Procent 4 2 2 3" xfId="2186"/>
    <cellStyle name="Procent 4 2 2 3 2" xfId="7174"/>
    <cellStyle name="Procent 4 2 2 3 2 2" xfId="17981"/>
    <cellStyle name="Procent 4 2 2 3 2 3" xfId="29355"/>
    <cellStyle name="Procent 4 2 2 3 3" xfId="12996"/>
    <cellStyle name="Procent 4 2 2 3 4" xfId="24354"/>
    <cellStyle name="Procent 4 2 2 4" xfId="3850"/>
    <cellStyle name="Procent 4 2 2 4 2" xfId="8835"/>
    <cellStyle name="Procent 4 2 2 4 2 2" xfId="19642"/>
    <cellStyle name="Procent 4 2 2 4 2 3" xfId="31016"/>
    <cellStyle name="Procent 4 2 2 4 3" xfId="14657"/>
    <cellStyle name="Procent 4 2 2 4 4" xfId="26015"/>
    <cellStyle name="Procent 4 2 2 5" xfId="5512"/>
    <cellStyle name="Procent 4 2 2 5 2" xfId="16320"/>
    <cellStyle name="Procent 4 2 2 5 3" xfId="27694"/>
    <cellStyle name="Procent 4 2 2 6" xfId="10499"/>
    <cellStyle name="Procent 4 2 2 6 2" xfId="21306"/>
    <cellStyle name="Procent 4 2 2 6 3" xfId="32680"/>
    <cellStyle name="Procent 4 2 2 7" xfId="11333"/>
    <cellStyle name="Procent 4 2 2 8" xfId="22139"/>
    <cellStyle name="Procent 4 2 2 9" xfId="22693"/>
    <cellStyle name="Procent 4 2 3" xfId="789"/>
    <cellStyle name="Procent 4 2 3 2" xfId="1623"/>
    <cellStyle name="Procent 4 2 3 2 2" xfId="3291"/>
    <cellStyle name="Procent 4 2 3 2 2 2" xfId="8279"/>
    <cellStyle name="Procent 4 2 3 2 2 2 2" xfId="19086"/>
    <cellStyle name="Procent 4 2 3 2 2 2 3" xfId="30460"/>
    <cellStyle name="Procent 4 2 3 2 2 3" xfId="14101"/>
    <cellStyle name="Procent 4 2 3 2 2 4" xfId="25459"/>
    <cellStyle name="Procent 4 2 3 2 3" xfId="4955"/>
    <cellStyle name="Procent 4 2 3 2 3 2" xfId="9940"/>
    <cellStyle name="Procent 4 2 3 2 3 2 2" xfId="20747"/>
    <cellStyle name="Procent 4 2 3 2 3 2 3" xfId="32121"/>
    <cellStyle name="Procent 4 2 3 2 3 3" xfId="15762"/>
    <cellStyle name="Procent 4 2 3 2 3 4" xfId="27120"/>
    <cellStyle name="Procent 4 2 3 2 4" xfId="6617"/>
    <cellStyle name="Procent 4 2 3 2 4 2" xfId="17425"/>
    <cellStyle name="Procent 4 2 3 2 4 3" xfId="28799"/>
    <cellStyle name="Procent 4 2 3 2 5" xfId="12440"/>
    <cellStyle name="Procent 4 2 3 2 6" xfId="23798"/>
    <cellStyle name="Procent 4 2 3 3" xfId="2460"/>
    <cellStyle name="Procent 4 2 3 3 2" xfId="7448"/>
    <cellStyle name="Procent 4 2 3 3 2 2" xfId="18255"/>
    <cellStyle name="Procent 4 2 3 3 2 3" xfId="29629"/>
    <cellStyle name="Procent 4 2 3 3 3" xfId="13270"/>
    <cellStyle name="Procent 4 2 3 3 4" xfId="24628"/>
    <cellStyle name="Procent 4 2 3 4" xfId="4124"/>
    <cellStyle name="Procent 4 2 3 4 2" xfId="9109"/>
    <cellStyle name="Procent 4 2 3 4 2 2" xfId="19916"/>
    <cellStyle name="Procent 4 2 3 4 2 3" xfId="31290"/>
    <cellStyle name="Procent 4 2 3 4 3" xfId="14931"/>
    <cellStyle name="Procent 4 2 3 4 4" xfId="26289"/>
    <cellStyle name="Procent 4 2 3 5" xfId="5786"/>
    <cellStyle name="Procent 4 2 3 5 2" xfId="16594"/>
    <cellStyle name="Procent 4 2 3 5 3" xfId="27968"/>
    <cellStyle name="Procent 4 2 3 6" xfId="10773"/>
    <cellStyle name="Procent 4 2 3 6 2" xfId="21580"/>
    <cellStyle name="Procent 4 2 3 6 3" xfId="32954"/>
    <cellStyle name="Procent 4 2 3 7" xfId="11608"/>
    <cellStyle name="Procent 4 2 3 8" xfId="22967"/>
    <cellStyle name="Procent 4 2 4" xfId="1070"/>
    <cellStyle name="Procent 4 2 4 2" xfId="2738"/>
    <cellStyle name="Procent 4 2 4 2 2" xfId="7726"/>
    <cellStyle name="Procent 4 2 4 2 2 2" xfId="18533"/>
    <cellStyle name="Procent 4 2 4 2 2 3" xfId="29907"/>
    <cellStyle name="Procent 4 2 4 2 3" xfId="13548"/>
    <cellStyle name="Procent 4 2 4 2 4" xfId="24906"/>
    <cellStyle name="Procent 4 2 4 3" xfId="4402"/>
    <cellStyle name="Procent 4 2 4 3 2" xfId="9387"/>
    <cellStyle name="Procent 4 2 4 3 2 2" xfId="20194"/>
    <cellStyle name="Procent 4 2 4 3 2 3" xfId="31568"/>
    <cellStyle name="Procent 4 2 4 3 3" xfId="15209"/>
    <cellStyle name="Procent 4 2 4 3 4" xfId="26567"/>
    <cellStyle name="Procent 4 2 4 4" xfId="6064"/>
    <cellStyle name="Procent 4 2 4 4 2" xfId="16872"/>
    <cellStyle name="Procent 4 2 4 4 3" xfId="28246"/>
    <cellStyle name="Procent 4 2 4 5" xfId="11887"/>
    <cellStyle name="Procent 4 2 4 6" xfId="23245"/>
    <cellStyle name="Procent 4 2 5" xfId="1908"/>
    <cellStyle name="Procent 4 2 5 2" xfId="6896"/>
    <cellStyle name="Procent 4 2 5 2 2" xfId="17704"/>
    <cellStyle name="Procent 4 2 5 2 3" xfId="29078"/>
    <cellStyle name="Procent 4 2 5 3" xfId="12719"/>
    <cellStyle name="Procent 4 2 5 4" xfId="24077"/>
    <cellStyle name="Procent 4 2 6" xfId="3573"/>
    <cellStyle name="Procent 4 2 6 2" xfId="8558"/>
    <cellStyle name="Procent 4 2 6 2 2" xfId="19365"/>
    <cellStyle name="Procent 4 2 6 2 3" xfId="30739"/>
    <cellStyle name="Procent 4 2 6 3" xfId="14380"/>
    <cellStyle name="Procent 4 2 6 4" xfId="25738"/>
    <cellStyle name="Procent 4 2 7" xfId="5234"/>
    <cellStyle name="Procent 4 2 7 2" xfId="16043"/>
    <cellStyle name="Procent 4 2 7 3" xfId="27417"/>
    <cellStyle name="Procent 4 2 8" xfId="10219"/>
    <cellStyle name="Procent 4 2 8 2" xfId="21026"/>
    <cellStyle name="Procent 4 2 8 3" xfId="32400"/>
    <cellStyle name="Procent 4 2 9" xfId="11053"/>
    <cellStyle name="Procent 4 3" xfId="192"/>
    <cellStyle name="Procent 4 3 10" xfId="21914"/>
    <cellStyle name="Procent 4 3 11" xfId="22467"/>
    <cellStyle name="Procent 4 3 12" xfId="33287"/>
    <cellStyle name="Procent 4 3 13" xfId="33562"/>
    <cellStyle name="Procent 4 3 14" xfId="33833"/>
    <cellStyle name="Procent 4 3 2" xfId="566"/>
    <cellStyle name="Procent 4 3 2 2" xfId="1403"/>
    <cellStyle name="Procent 4 3 2 2 2" xfId="3071"/>
    <cellStyle name="Procent 4 3 2 2 2 2" xfId="8059"/>
    <cellStyle name="Procent 4 3 2 2 2 2 2" xfId="18866"/>
    <cellStyle name="Procent 4 3 2 2 2 2 3" xfId="30240"/>
    <cellStyle name="Procent 4 3 2 2 2 3" xfId="13881"/>
    <cellStyle name="Procent 4 3 2 2 2 4" xfId="25239"/>
    <cellStyle name="Procent 4 3 2 2 3" xfId="4735"/>
    <cellStyle name="Procent 4 3 2 2 3 2" xfId="9720"/>
    <cellStyle name="Procent 4 3 2 2 3 2 2" xfId="20527"/>
    <cellStyle name="Procent 4 3 2 2 3 2 3" xfId="31901"/>
    <cellStyle name="Procent 4 3 2 2 3 3" xfId="15542"/>
    <cellStyle name="Procent 4 3 2 2 3 4" xfId="26900"/>
    <cellStyle name="Procent 4 3 2 2 4" xfId="6397"/>
    <cellStyle name="Procent 4 3 2 2 4 2" xfId="17205"/>
    <cellStyle name="Procent 4 3 2 2 4 3" xfId="28579"/>
    <cellStyle name="Procent 4 3 2 2 5" xfId="12220"/>
    <cellStyle name="Procent 4 3 2 2 6" xfId="23578"/>
    <cellStyle name="Procent 4 3 2 3" xfId="2240"/>
    <cellStyle name="Procent 4 3 2 3 2" xfId="7228"/>
    <cellStyle name="Procent 4 3 2 3 2 2" xfId="18035"/>
    <cellStyle name="Procent 4 3 2 3 2 3" xfId="29409"/>
    <cellStyle name="Procent 4 3 2 3 3" xfId="13050"/>
    <cellStyle name="Procent 4 3 2 3 4" xfId="24408"/>
    <cellStyle name="Procent 4 3 2 4" xfId="3904"/>
    <cellStyle name="Procent 4 3 2 4 2" xfId="8889"/>
    <cellStyle name="Procent 4 3 2 4 2 2" xfId="19696"/>
    <cellStyle name="Procent 4 3 2 4 2 3" xfId="31070"/>
    <cellStyle name="Procent 4 3 2 4 3" xfId="14711"/>
    <cellStyle name="Procent 4 3 2 4 4" xfId="26069"/>
    <cellStyle name="Procent 4 3 2 5" xfId="5566"/>
    <cellStyle name="Procent 4 3 2 5 2" xfId="16374"/>
    <cellStyle name="Procent 4 3 2 5 3" xfId="27748"/>
    <cellStyle name="Procent 4 3 2 6" xfId="10553"/>
    <cellStyle name="Procent 4 3 2 6 2" xfId="21360"/>
    <cellStyle name="Procent 4 3 2 6 3" xfId="32734"/>
    <cellStyle name="Procent 4 3 2 7" xfId="11387"/>
    <cellStyle name="Procent 4 3 2 8" xfId="22193"/>
    <cellStyle name="Procent 4 3 2 9" xfId="22747"/>
    <cellStyle name="Procent 4 3 3" xfId="843"/>
    <cellStyle name="Procent 4 3 3 2" xfId="1677"/>
    <cellStyle name="Procent 4 3 3 2 2" xfId="3345"/>
    <cellStyle name="Procent 4 3 3 2 2 2" xfId="8333"/>
    <cellStyle name="Procent 4 3 3 2 2 2 2" xfId="19140"/>
    <cellStyle name="Procent 4 3 3 2 2 2 3" xfId="30514"/>
    <cellStyle name="Procent 4 3 3 2 2 3" xfId="14155"/>
    <cellStyle name="Procent 4 3 3 2 2 4" xfId="25513"/>
    <cellStyle name="Procent 4 3 3 2 3" xfId="5009"/>
    <cellStyle name="Procent 4 3 3 2 3 2" xfId="9994"/>
    <cellStyle name="Procent 4 3 3 2 3 2 2" xfId="20801"/>
    <cellStyle name="Procent 4 3 3 2 3 2 3" xfId="32175"/>
    <cellStyle name="Procent 4 3 3 2 3 3" xfId="15816"/>
    <cellStyle name="Procent 4 3 3 2 3 4" xfId="27174"/>
    <cellStyle name="Procent 4 3 3 2 4" xfId="6671"/>
    <cellStyle name="Procent 4 3 3 2 4 2" xfId="17479"/>
    <cellStyle name="Procent 4 3 3 2 4 3" xfId="28853"/>
    <cellStyle name="Procent 4 3 3 2 5" xfId="12494"/>
    <cellStyle name="Procent 4 3 3 2 6" xfId="23852"/>
    <cellStyle name="Procent 4 3 3 3" xfId="2514"/>
    <cellStyle name="Procent 4 3 3 3 2" xfId="7502"/>
    <cellStyle name="Procent 4 3 3 3 2 2" xfId="18309"/>
    <cellStyle name="Procent 4 3 3 3 2 3" xfId="29683"/>
    <cellStyle name="Procent 4 3 3 3 3" xfId="13324"/>
    <cellStyle name="Procent 4 3 3 3 4" xfId="24682"/>
    <cellStyle name="Procent 4 3 3 4" xfId="4178"/>
    <cellStyle name="Procent 4 3 3 4 2" xfId="9163"/>
    <cellStyle name="Procent 4 3 3 4 2 2" xfId="19970"/>
    <cellStyle name="Procent 4 3 3 4 2 3" xfId="31344"/>
    <cellStyle name="Procent 4 3 3 4 3" xfId="14985"/>
    <cellStyle name="Procent 4 3 3 4 4" xfId="26343"/>
    <cellStyle name="Procent 4 3 3 5" xfId="5840"/>
    <cellStyle name="Procent 4 3 3 5 2" xfId="16648"/>
    <cellStyle name="Procent 4 3 3 5 3" xfId="28022"/>
    <cellStyle name="Procent 4 3 3 6" xfId="10827"/>
    <cellStyle name="Procent 4 3 3 6 2" xfId="21634"/>
    <cellStyle name="Procent 4 3 3 6 3" xfId="33008"/>
    <cellStyle name="Procent 4 3 3 7" xfId="11662"/>
    <cellStyle name="Procent 4 3 3 8" xfId="23021"/>
    <cellStyle name="Procent 4 3 4" xfId="1124"/>
    <cellStyle name="Procent 4 3 4 2" xfId="2792"/>
    <cellStyle name="Procent 4 3 4 2 2" xfId="7780"/>
    <cellStyle name="Procent 4 3 4 2 2 2" xfId="18587"/>
    <cellStyle name="Procent 4 3 4 2 2 3" xfId="29961"/>
    <cellStyle name="Procent 4 3 4 2 3" xfId="13602"/>
    <cellStyle name="Procent 4 3 4 2 4" xfId="24960"/>
    <cellStyle name="Procent 4 3 4 3" xfId="4456"/>
    <cellStyle name="Procent 4 3 4 3 2" xfId="9441"/>
    <cellStyle name="Procent 4 3 4 3 2 2" xfId="20248"/>
    <cellStyle name="Procent 4 3 4 3 2 3" xfId="31622"/>
    <cellStyle name="Procent 4 3 4 3 3" xfId="15263"/>
    <cellStyle name="Procent 4 3 4 3 4" xfId="26621"/>
    <cellStyle name="Procent 4 3 4 4" xfId="6118"/>
    <cellStyle name="Procent 4 3 4 4 2" xfId="16926"/>
    <cellStyle name="Procent 4 3 4 4 3" xfId="28300"/>
    <cellStyle name="Procent 4 3 4 5" xfId="11941"/>
    <cellStyle name="Procent 4 3 4 6" xfId="23299"/>
    <cellStyle name="Procent 4 3 5" xfId="1962"/>
    <cellStyle name="Procent 4 3 5 2" xfId="6950"/>
    <cellStyle name="Procent 4 3 5 2 2" xfId="17758"/>
    <cellStyle name="Procent 4 3 5 2 3" xfId="29132"/>
    <cellStyle name="Procent 4 3 5 3" xfId="12773"/>
    <cellStyle name="Procent 4 3 5 4" xfId="24131"/>
    <cellStyle name="Procent 4 3 6" xfId="3627"/>
    <cellStyle name="Procent 4 3 6 2" xfId="8612"/>
    <cellStyle name="Procent 4 3 6 2 2" xfId="19419"/>
    <cellStyle name="Procent 4 3 6 2 3" xfId="30793"/>
    <cellStyle name="Procent 4 3 6 3" xfId="14434"/>
    <cellStyle name="Procent 4 3 6 4" xfId="25792"/>
    <cellStyle name="Procent 4 3 7" xfId="5288"/>
    <cellStyle name="Procent 4 3 7 2" xfId="16097"/>
    <cellStyle name="Procent 4 3 7 3" xfId="27471"/>
    <cellStyle name="Procent 4 3 8" xfId="10273"/>
    <cellStyle name="Procent 4 3 8 2" xfId="21080"/>
    <cellStyle name="Procent 4 3 8 3" xfId="32454"/>
    <cellStyle name="Procent 4 3 9" xfId="11107"/>
    <cellStyle name="Procent 4 4" xfId="247"/>
    <cellStyle name="Procent 4 4 10" xfId="21969"/>
    <cellStyle name="Procent 4 4 11" xfId="22522"/>
    <cellStyle name="Procent 4 4 12" xfId="33342"/>
    <cellStyle name="Procent 4 4 13" xfId="33617"/>
    <cellStyle name="Procent 4 4 14" xfId="33888"/>
    <cellStyle name="Procent 4 4 2" xfId="621"/>
    <cellStyle name="Procent 4 4 2 2" xfId="1458"/>
    <cellStyle name="Procent 4 4 2 2 2" xfId="3126"/>
    <cellStyle name="Procent 4 4 2 2 2 2" xfId="8114"/>
    <cellStyle name="Procent 4 4 2 2 2 2 2" xfId="18921"/>
    <cellStyle name="Procent 4 4 2 2 2 2 3" xfId="30295"/>
    <cellStyle name="Procent 4 4 2 2 2 3" xfId="13936"/>
    <cellStyle name="Procent 4 4 2 2 2 4" xfId="25294"/>
    <cellStyle name="Procent 4 4 2 2 3" xfId="4790"/>
    <cellStyle name="Procent 4 4 2 2 3 2" xfId="9775"/>
    <cellStyle name="Procent 4 4 2 2 3 2 2" xfId="20582"/>
    <cellStyle name="Procent 4 4 2 2 3 2 3" xfId="31956"/>
    <cellStyle name="Procent 4 4 2 2 3 3" xfId="15597"/>
    <cellStyle name="Procent 4 4 2 2 3 4" xfId="26955"/>
    <cellStyle name="Procent 4 4 2 2 4" xfId="6452"/>
    <cellStyle name="Procent 4 4 2 2 4 2" xfId="17260"/>
    <cellStyle name="Procent 4 4 2 2 4 3" xfId="28634"/>
    <cellStyle name="Procent 4 4 2 2 5" xfId="12275"/>
    <cellStyle name="Procent 4 4 2 2 6" xfId="23633"/>
    <cellStyle name="Procent 4 4 2 3" xfId="2295"/>
    <cellStyle name="Procent 4 4 2 3 2" xfId="7283"/>
    <cellStyle name="Procent 4 4 2 3 2 2" xfId="18090"/>
    <cellStyle name="Procent 4 4 2 3 2 3" xfId="29464"/>
    <cellStyle name="Procent 4 4 2 3 3" xfId="13105"/>
    <cellStyle name="Procent 4 4 2 3 4" xfId="24463"/>
    <cellStyle name="Procent 4 4 2 4" xfId="3959"/>
    <cellStyle name="Procent 4 4 2 4 2" xfId="8944"/>
    <cellStyle name="Procent 4 4 2 4 2 2" xfId="19751"/>
    <cellStyle name="Procent 4 4 2 4 2 3" xfId="31125"/>
    <cellStyle name="Procent 4 4 2 4 3" xfId="14766"/>
    <cellStyle name="Procent 4 4 2 4 4" xfId="26124"/>
    <cellStyle name="Procent 4 4 2 5" xfId="5621"/>
    <cellStyle name="Procent 4 4 2 5 2" xfId="16429"/>
    <cellStyle name="Procent 4 4 2 5 3" xfId="27803"/>
    <cellStyle name="Procent 4 4 2 6" xfId="10608"/>
    <cellStyle name="Procent 4 4 2 6 2" xfId="21415"/>
    <cellStyle name="Procent 4 4 2 6 3" xfId="32789"/>
    <cellStyle name="Procent 4 4 2 7" xfId="11442"/>
    <cellStyle name="Procent 4 4 2 8" xfId="22248"/>
    <cellStyle name="Procent 4 4 2 9" xfId="22802"/>
    <cellStyle name="Procent 4 4 3" xfId="898"/>
    <cellStyle name="Procent 4 4 3 2" xfId="1732"/>
    <cellStyle name="Procent 4 4 3 2 2" xfId="3400"/>
    <cellStyle name="Procent 4 4 3 2 2 2" xfId="8388"/>
    <cellStyle name="Procent 4 4 3 2 2 2 2" xfId="19195"/>
    <cellStyle name="Procent 4 4 3 2 2 2 3" xfId="30569"/>
    <cellStyle name="Procent 4 4 3 2 2 3" xfId="14210"/>
    <cellStyle name="Procent 4 4 3 2 2 4" xfId="25568"/>
    <cellStyle name="Procent 4 4 3 2 3" xfId="5064"/>
    <cellStyle name="Procent 4 4 3 2 3 2" xfId="10049"/>
    <cellStyle name="Procent 4 4 3 2 3 2 2" xfId="20856"/>
    <cellStyle name="Procent 4 4 3 2 3 2 3" xfId="32230"/>
    <cellStyle name="Procent 4 4 3 2 3 3" xfId="15871"/>
    <cellStyle name="Procent 4 4 3 2 3 4" xfId="27229"/>
    <cellStyle name="Procent 4 4 3 2 4" xfId="6726"/>
    <cellStyle name="Procent 4 4 3 2 4 2" xfId="17534"/>
    <cellStyle name="Procent 4 4 3 2 4 3" xfId="28908"/>
    <cellStyle name="Procent 4 4 3 2 5" xfId="12549"/>
    <cellStyle name="Procent 4 4 3 2 6" xfId="23907"/>
    <cellStyle name="Procent 4 4 3 3" xfId="2569"/>
    <cellStyle name="Procent 4 4 3 3 2" xfId="7557"/>
    <cellStyle name="Procent 4 4 3 3 2 2" xfId="18364"/>
    <cellStyle name="Procent 4 4 3 3 2 3" xfId="29738"/>
    <cellStyle name="Procent 4 4 3 3 3" xfId="13379"/>
    <cellStyle name="Procent 4 4 3 3 4" xfId="24737"/>
    <cellStyle name="Procent 4 4 3 4" xfId="4233"/>
    <cellStyle name="Procent 4 4 3 4 2" xfId="9218"/>
    <cellStyle name="Procent 4 4 3 4 2 2" xfId="20025"/>
    <cellStyle name="Procent 4 4 3 4 2 3" xfId="31399"/>
    <cellStyle name="Procent 4 4 3 4 3" xfId="15040"/>
    <cellStyle name="Procent 4 4 3 4 4" xfId="26398"/>
    <cellStyle name="Procent 4 4 3 5" xfId="5895"/>
    <cellStyle name="Procent 4 4 3 5 2" xfId="16703"/>
    <cellStyle name="Procent 4 4 3 5 3" xfId="28077"/>
    <cellStyle name="Procent 4 4 3 6" xfId="10882"/>
    <cellStyle name="Procent 4 4 3 6 2" xfId="21689"/>
    <cellStyle name="Procent 4 4 3 6 3" xfId="33063"/>
    <cellStyle name="Procent 4 4 3 7" xfId="11717"/>
    <cellStyle name="Procent 4 4 3 8" xfId="23076"/>
    <cellStyle name="Procent 4 4 4" xfId="1179"/>
    <cellStyle name="Procent 4 4 4 2" xfId="2847"/>
    <cellStyle name="Procent 4 4 4 2 2" xfId="7835"/>
    <cellStyle name="Procent 4 4 4 2 2 2" xfId="18642"/>
    <cellStyle name="Procent 4 4 4 2 2 3" xfId="30016"/>
    <cellStyle name="Procent 4 4 4 2 3" xfId="13657"/>
    <cellStyle name="Procent 4 4 4 2 4" xfId="25015"/>
    <cellStyle name="Procent 4 4 4 3" xfId="4511"/>
    <cellStyle name="Procent 4 4 4 3 2" xfId="9496"/>
    <cellStyle name="Procent 4 4 4 3 2 2" xfId="20303"/>
    <cellStyle name="Procent 4 4 4 3 2 3" xfId="31677"/>
    <cellStyle name="Procent 4 4 4 3 3" xfId="15318"/>
    <cellStyle name="Procent 4 4 4 3 4" xfId="26676"/>
    <cellStyle name="Procent 4 4 4 4" xfId="6173"/>
    <cellStyle name="Procent 4 4 4 4 2" xfId="16981"/>
    <cellStyle name="Procent 4 4 4 4 3" xfId="28355"/>
    <cellStyle name="Procent 4 4 4 5" xfId="11996"/>
    <cellStyle name="Procent 4 4 4 6" xfId="23354"/>
    <cellStyle name="Procent 4 4 5" xfId="2017"/>
    <cellStyle name="Procent 4 4 5 2" xfId="7005"/>
    <cellStyle name="Procent 4 4 5 2 2" xfId="17813"/>
    <cellStyle name="Procent 4 4 5 2 3" xfId="29187"/>
    <cellStyle name="Procent 4 4 5 3" xfId="12828"/>
    <cellStyle name="Procent 4 4 5 4" xfId="24186"/>
    <cellStyle name="Procent 4 4 6" xfId="3682"/>
    <cellStyle name="Procent 4 4 6 2" xfId="8667"/>
    <cellStyle name="Procent 4 4 6 2 2" xfId="19474"/>
    <cellStyle name="Procent 4 4 6 2 3" xfId="30848"/>
    <cellStyle name="Procent 4 4 6 3" xfId="14489"/>
    <cellStyle name="Procent 4 4 6 4" xfId="25847"/>
    <cellStyle name="Procent 4 4 7" xfId="5343"/>
    <cellStyle name="Procent 4 4 7 2" xfId="16152"/>
    <cellStyle name="Procent 4 4 7 3" xfId="27526"/>
    <cellStyle name="Procent 4 4 8" xfId="10328"/>
    <cellStyle name="Procent 4 4 8 2" xfId="21135"/>
    <cellStyle name="Procent 4 4 8 3" xfId="32509"/>
    <cellStyle name="Procent 4 4 9" xfId="11162"/>
    <cellStyle name="Procent 4 5" xfId="303"/>
    <cellStyle name="Procent 4 5 10" xfId="22025"/>
    <cellStyle name="Procent 4 5 11" xfId="22578"/>
    <cellStyle name="Procent 4 5 12" xfId="33398"/>
    <cellStyle name="Procent 4 5 13" xfId="33673"/>
    <cellStyle name="Procent 4 5 14" xfId="33944"/>
    <cellStyle name="Procent 4 5 2" xfId="677"/>
    <cellStyle name="Procent 4 5 2 2" xfId="1514"/>
    <cellStyle name="Procent 4 5 2 2 2" xfId="3182"/>
    <cellStyle name="Procent 4 5 2 2 2 2" xfId="8170"/>
    <cellStyle name="Procent 4 5 2 2 2 2 2" xfId="18977"/>
    <cellStyle name="Procent 4 5 2 2 2 2 3" xfId="30351"/>
    <cellStyle name="Procent 4 5 2 2 2 3" xfId="13992"/>
    <cellStyle name="Procent 4 5 2 2 2 4" xfId="25350"/>
    <cellStyle name="Procent 4 5 2 2 3" xfId="4846"/>
    <cellStyle name="Procent 4 5 2 2 3 2" xfId="9831"/>
    <cellStyle name="Procent 4 5 2 2 3 2 2" xfId="20638"/>
    <cellStyle name="Procent 4 5 2 2 3 2 3" xfId="32012"/>
    <cellStyle name="Procent 4 5 2 2 3 3" xfId="15653"/>
    <cellStyle name="Procent 4 5 2 2 3 4" xfId="27011"/>
    <cellStyle name="Procent 4 5 2 2 4" xfId="6508"/>
    <cellStyle name="Procent 4 5 2 2 4 2" xfId="17316"/>
    <cellStyle name="Procent 4 5 2 2 4 3" xfId="28690"/>
    <cellStyle name="Procent 4 5 2 2 5" xfId="12331"/>
    <cellStyle name="Procent 4 5 2 2 6" xfId="23689"/>
    <cellStyle name="Procent 4 5 2 3" xfId="2351"/>
    <cellStyle name="Procent 4 5 2 3 2" xfId="7339"/>
    <cellStyle name="Procent 4 5 2 3 2 2" xfId="18146"/>
    <cellStyle name="Procent 4 5 2 3 2 3" xfId="29520"/>
    <cellStyle name="Procent 4 5 2 3 3" xfId="13161"/>
    <cellStyle name="Procent 4 5 2 3 4" xfId="24519"/>
    <cellStyle name="Procent 4 5 2 4" xfId="4015"/>
    <cellStyle name="Procent 4 5 2 4 2" xfId="9000"/>
    <cellStyle name="Procent 4 5 2 4 2 2" xfId="19807"/>
    <cellStyle name="Procent 4 5 2 4 2 3" xfId="31181"/>
    <cellStyle name="Procent 4 5 2 4 3" xfId="14822"/>
    <cellStyle name="Procent 4 5 2 4 4" xfId="26180"/>
    <cellStyle name="Procent 4 5 2 5" xfId="5677"/>
    <cellStyle name="Procent 4 5 2 5 2" xfId="16485"/>
    <cellStyle name="Procent 4 5 2 5 3" xfId="27859"/>
    <cellStyle name="Procent 4 5 2 6" xfId="10664"/>
    <cellStyle name="Procent 4 5 2 6 2" xfId="21471"/>
    <cellStyle name="Procent 4 5 2 6 3" xfId="32845"/>
    <cellStyle name="Procent 4 5 2 7" xfId="11498"/>
    <cellStyle name="Procent 4 5 2 8" xfId="22304"/>
    <cellStyle name="Procent 4 5 2 9" xfId="22858"/>
    <cellStyle name="Procent 4 5 3" xfId="954"/>
    <cellStyle name="Procent 4 5 3 2" xfId="1788"/>
    <cellStyle name="Procent 4 5 3 2 2" xfId="3456"/>
    <cellStyle name="Procent 4 5 3 2 2 2" xfId="8444"/>
    <cellStyle name="Procent 4 5 3 2 2 2 2" xfId="19251"/>
    <cellStyle name="Procent 4 5 3 2 2 2 3" xfId="30625"/>
    <cellStyle name="Procent 4 5 3 2 2 3" xfId="14266"/>
    <cellStyle name="Procent 4 5 3 2 2 4" xfId="25624"/>
    <cellStyle name="Procent 4 5 3 2 3" xfId="5120"/>
    <cellStyle name="Procent 4 5 3 2 3 2" xfId="10105"/>
    <cellStyle name="Procent 4 5 3 2 3 2 2" xfId="20912"/>
    <cellStyle name="Procent 4 5 3 2 3 2 3" xfId="32286"/>
    <cellStyle name="Procent 4 5 3 2 3 3" xfId="15927"/>
    <cellStyle name="Procent 4 5 3 2 3 4" xfId="27285"/>
    <cellStyle name="Procent 4 5 3 2 4" xfId="6782"/>
    <cellStyle name="Procent 4 5 3 2 4 2" xfId="17590"/>
    <cellStyle name="Procent 4 5 3 2 4 3" xfId="28964"/>
    <cellStyle name="Procent 4 5 3 2 5" xfId="12605"/>
    <cellStyle name="Procent 4 5 3 2 6" xfId="23963"/>
    <cellStyle name="Procent 4 5 3 3" xfId="2625"/>
    <cellStyle name="Procent 4 5 3 3 2" xfId="7613"/>
    <cellStyle name="Procent 4 5 3 3 2 2" xfId="18420"/>
    <cellStyle name="Procent 4 5 3 3 2 3" xfId="29794"/>
    <cellStyle name="Procent 4 5 3 3 3" xfId="13435"/>
    <cellStyle name="Procent 4 5 3 3 4" xfId="24793"/>
    <cellStyle name="Procent 4 5 3 4" xfId="4289"/>
    <cellStyle name="Procent 4 5 3 4 2" xfId="9274"/>
    <cellStyle name="Procent 4 5 3 4 2 2" xfId="20081"/>
    <cellStyle name="Procent 4 5 3 4 2 3" xfId="31455"/>
    <cellStyle name="Procent 4 5 3 4 3" xfId="15096"/>
    <cellStyle name="Procent 4 5 3 4 4" xfId="26454"/>
    <cellStyle name="Procent 4 5 3 5" xfId="5951"/>
    <cellStyle name="Procent 4 5 3 5 2" xfId="16759"/>
    <cellStyle name="Procent 4 5 3 5 3" xfId="28133"/>
    <cellStyle name="Procent 4 5 3 6" xfId="10938"/>
    <cellStyle name="Procent 4 5 3 6 2" xfId="21745"/>
    <cellStyle name="Procent 4 5 3 6 3" xfId="33119"/>
    <cellStyle name="Procent 4 5 3 7" xfId="11773"/>
    <cellStyle name="Procent 4 5 3 8" xfId="23132"/>
    <cellStyle name="Procent 4 5 4" xfId="1235"/>
    <cellStyle name="Procent 4 5 4 2" xfId="2903"/>
    <cellStyle name="Procent 4 5 4 2 2" xfId="7891"/>
    <cellStyle name="Procent 4 5 4 2 2 2" xfId="18698"/>
    <cellStyle name="Procent 4 5 4 2 2 3" xfId="30072"/>
    <cellStyle name="Procent 4 5 4 2 3" xfId="13713"/>
    <cellStyle name="Procent 4 5 4 2 4" xfId="25071"/>
    <cellStyle name="Procent 4 5 4 3" xfId="4567"/>
    <cellStyle name="Procent 4 5 4 3 2" xfId="9552"/>
    <cellStyle name="Procent 4 5 4 3 2 2" xfId="20359"/>
    <cellStyle name="Procent 4 5 4 3 2 3" xfId="31733"/>
    <cellStyle name="Procent 4 5 4 3 3" xfId="15374"/>
    <cellStyle name="Procent 4 5 4 3 4" xfId="26732"/>
    <cellStyle name="Procent 4 5 4 4" xfId="6229"/>
    <cellStyle name="Procent 4 5 4 4 2" xfId="17037"/>
    <cellStyle name="Procent 4 5 4 4 3" xfId="28411"/>
    <cellStyle name="Procent 4 5 4 5" xfId="12052"/>
    <cellStyle name="Procent 4 5 4 6" xfId="23410"/>
    <cellStyle name="Procent 4 5 5" xfId="2073"/>
    <cellStyle name="Procent 4 5 5 2" xfId="7061"/>
    <cellStyle name="Procent 4 5 5 2 2" xfId="17869"/>
    <cellStyle name="Procent 4 5 5 2 3" xfId="29243"/>
    <cellStyle name="Procent 4 5 5 3" xfId="12884"/>
    <cellStyle name="Procent 4 5 5 4" xfId="24242"/>
    <cellStyle name="Procent 4 5 6" xfId="3738"/>
    <cellStyle name="Procent 4 5 6 2" xfId="8723"/>
    <cellStyle name="Procent 4 5 6 2 2" xfId="19530"/>
    <cellStyle name="Procent 4 5 6 2 3" xfId="30904"/>
    <cellStyle name="Procent 4 5 6 3" xfId="14545"/>
    <cellStyle name="Procent 4 5 6 4" xfId="25903"/>
    <cellStyle name="Procent 4 5 7" xfId="5399"/>
    <cellStyle name="Procent 4 5 7 2" xfId="16208"/>
    <cellStyle name="Procent 4 5 7 3" xfId="27582"/>
    <cellStyle name="Procent 4 5 8" xfId="10384"/>
    <cellStyle name="Procent 4 5 8 2" xfId="21191"/>
    <cellStyle name="Procent 4 5 8 3" xfId="32565"/>
    <cellStyle name="Procent 4 5 9" xfId="11218"/>
    <cellStyle name="Procent 4 6" xfId="458"/>
    <cellStyle name="Procent 4 6 2" xfId="1295"/>
    <cellStyle name="Procent 4 6 2 2" xfId="2963"/>
    <cellStyle name="Procent 4 6 2 2 2" xfId="7951"/>
    <cellStyle name="Procent 4 6 2 2 2 2" xfId="18758"/>
    <cellStyle name="Procent 4 6 2 2 2 3" xfId="30132"/>
    <cellStyle name="Procent 4 6 2 2 3" xfId="13773"/>
    <cellStyle name="Procent 4 6 2 2 4" xfId="25131"/>
    <cellStyle name="Procent 4 6 2 3" xfId="4627"/>
    <cellStyle name="Procent 4 6 2 3 2" xfId="9612"/>
    <cellStyle name="Procent 4 6 2 3 2 2" xfId="20419"/>
    <cellStyle name="Procent 4 6 2 3 2 3" xfId="31793"/>
    <cellStyle name="Procent 4 6 2 3 3" xfId="15434"/>
    <cellStyle name="Procent 4 6 2 3 4" xfId="26792"/>
    <cellStyle name="Procent 4 6 2 4" xfId="6289"/>
    <cellStyle name="Procent 4 6 2 4 2" xfId="17097"/>
    <cellStyle name="Procent 4 6 2 4 3" xfId="28471"/>
    <cellStyle name="Procent 4 6 2 5" xfId="12112"/>
    <cellStyle name="Procent 4 6 2 6" xfId="23470"/>
    <cellStyle name="Procent 4 6 3" xfId="2134"/>
    <cellStyle name="Procent 4 6 3 2" xfId="7122"/>
    <cellStyle name="Procent 4 6 3 2 2" xfId="17929"/>
    <cellStyle name="Procent 4 6 3 2 3" xfId="29303"/>
    <cellStyle name="Procent 4 6 3 3" xfId="12944"/>
    <cellStyle name="Procent 4 6 3 4" xfId="24302"/>
    <cellStyle name="Procent 4 6 4" xfId="3798"/>
    <cellStyle name="Procent 4 6 4 2" xfId="8783"/>
    <cellStyle name="Procent 4 6 4 2 2" xfId="19590"/>
    <cellStyle name="Procent 4 6 4 2 3" xfId="30964"/>
    <cellStyle name="Procent 4 6 4 3" xfId="14605"/>
    <cellStyle name="Procent 4 6 4 4" xfId="25963"/>
    <cellStyle name="Procent 4 6 5" xfId="5460"/>
    <cellStyle name="Procent 4 6 5 2" xfId="16268"/>
    <cellStyle name="Procent 4 6 5 3" xfId="27642"/>
    <cellStyle name="Procent 4 6 6" xfId="10423"/>
    <cellStyle name="Procent 4 6 6 2" xfId="21230"/>
    <cellStyle name="Procent 4 6 6 3" xfId="32604"/>
    <cellStyle name="Procent 4 6 7" xfId="11279"/>
    <cellStyle name="Procent 4 6 8" xfId="22085"/>
    <cellStyle name="Procent 4 6 9" xfId="22639"/>
    <cellStyle name="Procent 4 7" xfId="735"/>
    <cellStyle name="Procent 4 7 2" xfId="1569"/>
    <cellStyle name="Procent 4 7 2 2" xfId="3237"/>
    <cellStyle name="Procent 4 7 2 2 2" xfId="8225"/>
    <cellStyle name="Procent 4 7 2 2 2 2" xfId="19032"/>
    <cellStyle name="Procent 4 7 2 2 2 3" xfId="30406"/>
    <cellStyle name="Procent 4 7 2 2 3" xfId="14047"/>
    <cellStyle name="Procent 4 7 2 2 4" xfId="25405"/>
    <cellStyle name="Procent 4 7 2 3" xfId="4901"/>
    <cellStyle name="Procent 4 7 2 3 2" xfId="9886"/>
    <cellStyle name="Procent 4 7 2 3 2 2" xfId="20693"/>
    <cellStyle name="Procent 4 7 2 3 2 3" xfId="32067"/>
    <cellStyle name="Procent 4 7 2 3 3" xfId="15708"/>
    <cellStyle name="Procent 4 7 2 3 4" xfId="27066"/>
    <cellStyle name="Procent 4 7 2 4" xfId="6563"/>
    <cellStyle name="Procent 4 7 2 4 2" xfId="17371"/>
    <cellStyle name="Procent 4 7 2 4 3" xfId="28745"/>
    <cellStyle name="Procent 4 7 2 5" xfId="12386"/>
    <cellStyle name="Procent 4 7 2 6" xfId="23744"/>
    <cellStyle name="Procent 4 7 3" xfId="2406"/>
    <cellStyle name="Procent 4 7 3 2" xfId="7394"/>
    <cellStyle name="Procent 4 7 3 2 2" xfId="18201"/>
    <cellStyle name="Procent 4 7 3 2 3" xfId="29575"/>
    <cellStyle name="Procent 4 7 3 3" xfId="13216"/>
    <cellStyle name="Procent 4 7 3 4" xfId="24574"/>
    <cellStyle name="Procent 4 7 4" xfId="4070"/>
    <cellStyle name="Procent 4 7 4 2" xfId="9055"/>
    <cellStyle name="Procent 4 7 4 2 2" xfId="19862"/>
    <cellStyle name="Procent 4 7 4 2 3" xfId="31236"/>
    <cellStyle name="Procent 4 7 4 3" xfId="14877"/>
    <cellStyle name="Procent 4 7 4 4" xfId="26235"/>
    <cellStyle name="Procent 4 7 5" xfId="5732"/>
    <cellStyle name="Procent 4 7 5 2" xfId="16540"/>
    <cellStyle name="Procent 4 7 5 3" xfId="27914"/>
    <cellStyle name="Procent 4 7 6" xfId="10719"/>
    <cellStyle name="Procent 4 7 6 2" xfId="21526"/>
    <cellStyle name="Procent 4 7 6 3" xfId="32900"/>
    <cellStyle name="Procent 4 7 7" xfId="11554"/>
    <cellStyle name="Procent 4 7 8" xfId="22913"/>
    <cellStyle name="Procent 4 8" xfId="1016"/>
    <cellStyle name="Procent 4 8 2" xfId="2684"/>
    <cellStyle name="Procent 4 8 2 2" xfId="7672"/>
    <cellStyle name="Procent 4 8 2 2 2" xfId="18479"/>
    <cellStyle name="Procent 4 8 2 2 3" xfId="29853"/>
    <cellStyle name="Procent 4 8 2 3" xfId="13494"/>
    <cellStyle name="Procent 4 8 2 4" xfId="24852"/>
    <cellStyle name="Procent 4 8 3" xfId="4348"/>
    <cellStyle name="Procent 4 8 3 2" xfId="9333"/>
    <cellStyle name="Procent 4 8 3 2 2" xfId="20140"/>
    <cellStyle name="Procent 4 8 3 2 3" xfId="31514"/>
    <cellStyle name="Procent 4 8 3 3" xfId="15155"/>
    <cellStyle name="Procent 4 8 3 4" xfId="26513"/>
    <cellStyle name="Procent 4 8 4" xfId="6010"/>
    <cellStyle name="Procent 4 8 4 2" xfId="16818"/>
    <cellStyle name="Procent 4 8 4 3" xfId="28192"/>
    <cellStyle name="Procent 4 8 5" xfId="11833"/>
    <cellStyle name="Procent 4 8 6" xfId="23191"/>
    <cellStyle name="Procent 4 9" xfId="1852"/>
    <cellStyle name="Procent 4 9 2" xfId="6843"/>
    <cellStyle name="Procent 4 9 2 2" xfId="17651"/>
    <cellStyle name="Procent 4 9 2 3" xfId="29025"/>
    <cellStyle name="Procent 4 9 3" xfId="12666"/>
    <cellStyle name="Procent 4 9 4" xfId="24024"/>
    <cellStyle name="Procent 5" xfId="104"/>
    <cellStyle name="Procent 5 10" xfId="1043"/>
    <cellStyle name="Procent 5 10 2" xfId="2711"/>
    <cellStyle name="Procent 5 10 2 2" xfId="7699"/>
    <cellStyle name="Procent 5 10 2 2 2" xfId="18506"/>
    <cellStyle name="Procent 5 10 2 2 3" xfId="29880"/>
    <cellStyle name="Procent 5 10 2 3" xfId="13521"/>
    <cellStyle name="Procent 5 10 2 4" xfId="24879"/>
    <cellStyle name="Procent 5 10 3" xfId="4375"/>
    <cellStyle name="Procent 5 10 3 2" xfId="9360"/>
    <cellStyle name="Procent 5 10 3 2 2" xfId="20167"/>
    <cellStyle name="Procent 5 10 3 2 3" xfId="31541"/>
    <cellStyle name="Procent 5 10 3 3" xfId="15182"/>
    <cellStyle name="Procent 5 10 3 4" xfId="26540"/>
    <cellStyle name="Procent 5 10 4" xfId="6037"/>
    <cellStyle name="Procent 5 10 4 2" xfId="16845"/>
    <cellStyle name="Procent 5 10 4 3" xfId="28219"/>
    <cellStyle name="Procent 5 10 5" xfId="11860"/>
    <cellStyle name="Procent 5 10 6" xfId="23218"/>
    <cellStyle name="Procent 5 11" xfId="1879"/>
    <cellStyle name="Procent 5 11 2" xfId="6870"/>
    <cellStyle name="Procent 5 11 2 2" xfId="17678"/>
    <cellStyle name="Procent 5 11 2 3" xfId="29052"/>
    <cellStyle name="Procent 5 11 3" xfId="12693"/>
    <cellStyle name="Procent 5 11 4" xfId="24051"/>
    <cellStyle name="Procent 5 12" xfId="3547"/>
    <cellStyle name="Procent 5 12 2" xfId="8532"/>
    <cellStyle name="Procent 5 12 2 2" xfId="19339"/>
    <cellStyle name="Procent 5 12 2 3" xfId="30713"/>
    <cellStyle name="Procent 5 12 3" xfId="14354"/>
    <cellStyle name="Procent 5 12 4" xfId="25712"/>
    <cellStyle name="Procent 5 13" xfId="5208"/>
    <cellStyle name="Procent 5 13 2" xfId="16017"/>
    <cellStyle name="Procent 5 13 3" xfId="27391"/>
    <cellStyle name="Procent 5 14" xfId="10192"/>
    <cellStyle name="Procent 5 14 2" xfId="20999"/>
    <cellStyle name="Procent 5 14 3" xfId="32373"/>
    <cellStyle name="Procent 5 15" xfId="11026"/>
    <cellStyle name="Procent 5 16" xfId="21833"/>
    <cellStyle name="Procent 5 17" xfId="22386"/>
    <cellStyle name="Procent 5 18" xfId="33206"/>
    <cellStyle name="Procent 5 19" xfId="33480"/>
    <cellStyle name="Procent 5 2" xfId="164"/>
    <cellStyle name="Procent 5 2 10" xfId="21887"/>
    <cellStyle name="Procent 5 2 11" xfId="22440"/>
    <cellStyle name="Procent 5 2 12" xfId="33260"/>
    <cellStyle name="Procent 5 2 13" xfId="33535"/>
    <cellStyle name="Procent 5 2 14" xfId="33806"/>
    <cellStyle name="Procent 5 2 2" xfId="539"/>
    <cellStyle name="Procent 5 2 2 2" xfId="1376"/>
    <cellStyle name="Procent 5 2 2 2 2" xfId="3044"/>
    <cellStyle name="Procent 5 2 2 2 2 2" xfId="8032"/>
    <cellStyle name="Procent 5 2 2 2 2 2 2" xfId="18839"/>
    <cellStyle name="Procent 5 2 2 2 2 2 3" xfId="30213"/>
    <cellStyle name="Procent 5 2 2 2 2 3" xfId="13854"/>
    <cellStyle name="Procent 5 2 2 2 2 4" xfId="25212"/>
    <cellStyle name="Procent 5 2 2 2 3" xfId="4708"/>
    <cellStyle name="Procent 5 2 2 2 3 2" xfId="9693"/>
    <cellStyle name="Procent 5 2 2 2 3 2 2" xfId="20500"/>
    <cellStyle name="Procent 5 2 2 2 3 2 3" xfId="31874"/>
    <cellStyle name="Procent 5 2 2 2 3 3" xfId="15515"/>
    <cellStyle name="Procent 5 2 2 2 3 4" xfId="26873"/>
    <cellStyle name="Procent 5 2 2 2 4" xfId="6370"/>
    <cellStyle name="Procent 5 2 2 2 4 2" xfId="17178"/>
    <cellStyle name="Procent 5 2 2 2 4 3" xfId="28552"/>
    <cellStyle name="Procent 5 2 2 2 5" xfId="12193"/>
    <cellStyle name="Procent 5 2 2 2 6" xfId="23551"/>
    <cellStyle name="Procent 5 2 2 3" xfId="2213"/>
    <cellStyle name="Procent 5 2 2 3 2" xfId="7201"/>
    <cellStyle name="Procent 5 2 2 3 2 2" xfId="18008"/>
    <cellStyle name="Procent 5 2 2 3 2 3" xfId="29382"/>
    <cellStyle name="Procent 5 2 2 3 3" xfId="13023"/>
    <cellStyle name="Procent 5 2 2 3 4" xfId="24381"/>
    <cellStyle name="Procent 5 2 2 4" xfId="3877"/>
    <cellStyle name="Procent 5 2 2 4 2" xfId="8862"/>
    <cellStyle name="Procent 5 2 2 4 2 2" xfId="19669"/>
    <cellStyle name="Procent 5 2 2 4 2 3" xfId="31043"/>
    <cellStyle name="Procent 5 2 2 4 3" xfId="14684"/>
    <cellStyle name="Procent 5 2 2 4 4" xfId="26042"/>
    <cellStyle name="Procent 5 2 2 5" xfId="5539"/>
    <cellStyle name="Procent 5 2 2 5 2" xfId="16347"/>
    <cellStyle name="Procent 5 2 2 5 3" xfId="27721"/>
    <cellStyle name="Procent 5 2 2 6" xfId="10526"/>
    <cellStyle name="Procent 5 2 2 6 2" xfId="21333"/>
    <cellStyle name="Procent 5 2 2 6 3" xfId="32707"/>
    <cellStyle name="Procent 5 2 2 7" xfId="11360"/>
    <cellStyle name="Procent 5 2 2 8" xfId="22166"/>
    <cellStyle name="Procent 5 2 2 9" xfId="22720"/>
    <cellStyle name="Procent 5 2 3" xfId="816"/>
    <cellStyle name="Procent 5 2 3 2" xfId="1650"/>
    <cellStyle name="Procent 5 2 3 2 2" xfId="3318"/>
    <cellStyle name="Procent 5 2 3 2 2 2" xfId="8306"/>
    <cellStyle name="Procent 5 2 3 2 2 2 2" xfId="19113"/>
    <cellStyle name="Procent 5 2 3 2 2 2 3" xfId="30487"/>
    <cellStyle name="Procent 5 2 3 2 2 3" xfId="14128"/>
    <cellStyle name="Procent 5 2 3 2 2 4" xfId="25486"/>
    <cellStyle name="Procent 5 2 3 2 3" xfId="4982"/>
    <cellStyle name="Procent 5 2 3 2 3 2" xfId="9967"/>
    <cellStyle name="Procent 5 2 3 2 3 2 2" xfId="20774"/>
    <cellStyle name="Procent 5 2 3 2 3 2 3" xfId="32148"/>
    <cellStyle name="Procent 5 2 3 2 3 3" xfId="15789"/>
    <cellStyle name="Procent 5 2 3 2 3 4" xfId="27147"/>
    <cellStyle name="Procent 5 2 3 2 4" xfId="6644"/>
    <cellStyle name="Procent 5 2 3 2 4 2" xfId="17452"/>
    <cellStyle name="Procent 5 2 3 2 4 3" xfId="28826"/>
    <cellStyle name="Procent 5 2 3 2 5" xfId="12467"/>
    <cellStyle name="Procent 5 2 3 2 6" xfId="23825"/>
    <cellStyle name="Procent 5 2 3 3" xfId="2487"/>
    <cellStyle name="Procent 5 2 3 3 2" xfId="7475"/>
    <cellStyle name="Procent 5 2 3 3 2 2" xfId="18282"/>
    <cellStyle name="Procent 5 2 3 3 2 3" xfId="29656"/>
    <cellStyle name="Procent 5 2 3 3 3" xfId="13297"/>
    <cellStyle name="Procent 5 2 3 3 4" xfId="24655"/>
    <cellStyle name="Procent 5 2 3 4" xfId="4151"/>
    <cellStyle name="Procent 5 2 3 4 2" xfId="9136"/>
    <cellStyle name="Procent 5 2 3 4 2 2" xfId="19943"/>
    <cellStyle name="Procent 5 2 3 4 2 3" xfId="31317"/>
    <cellStyle name="Procent 5 2 3 4 3" xfId="14958"/>
    <cellStyle name="Procent 5 2 3 4 4" xfId="26316"/>
    <cellStyle name="Procent 5 2 3 5" xfId="5813"/>
    <cellStyle name="Procent 5 2 3 5 2" xfId="16621"/>
    <cellStyle name="Procent 5 2 3 5 3" xfId="27995"/>
    <cellStyle name="Procent 5 2 3 6" xfId="10800"/>
    <cellStyle name="Procent 5 2 3 6 2" xfId="21607"/>
    <cellStyle name="Procent 5 2 3 6 3" xfId="32981"/>
    <cellStyle name="Procent 5 2 3 7" xfId="11635"/>
    <cellStyle name="Procent 5 2 3 8" xfId="22994"/>
    <cellStyle name="Procent 5 2 4" xfId="1097"/>
    <cellStyle name="Procent 5 2 4 2" xfId="2765"/>
    <cellStyle name="Procent 5 2 4 2 2" xfId="7753"/>
    <cellStyle name="Procent 5 2 4 2 2 2" xfId="18560"/>
    <cellStyle name="Procent 5 2 4 2 2 3" xfId="29934"/>
    <cellStyle name="Procent 5 2 4 2 3" xfId="13575"/>
    <cellStyle name="Procent 5 2 4 2 4" xfId="24933"/>
    <cellStyle name="Procent 5 2 4 3" xfId="4429"/>
    <cellStyle name="Procent 5 2 4 3 2" xfId="9414"/>
    <cellStyle name="Procent 5 2 4 3 2 2" xfId="20221"/>
    <cellStyle name="Procent 5 2 4 3 2 3" xfId="31595"/>
    <cellStyle name="Procent 5 2 4 3 3" xfId="15236"/>
    <cellStyle name="Procent 5 2 4 3 4" xfId="26594"/>
    <cellStyle name="Procent 5 2 4 4" xfId="6091"/>
    <cellStyle name="Procent 5 2 4 4 2" xfId="16899"/>
    <cellStyle name="Procent 5 2 4 4 3" xfId="28273"/>
    <cellStyle name="Procent 5 2 4 5" xfId="11914"/>
    <cellStyle name="Procent 5 2 4 6" xfId="23272"/>
    <cellStyle name="Procent 5 2 5" xfId="1935"/>
    <cellStyle name="Procent 5 2 5 2" xfId="6923"/>
    <cellStyle name="Procent 5 2 5 2 2" xfId="17731"/>
    <cellStyle name="Procent 5 2 5 2 3" xfId="29105"/>
    <cellStyle name="Procent 5 2 5 3" xfId="12746"/>
    <cellStyle name="Procent 5 2 5 4" xfId="24104"/>
    <cellStyle name="Procent 5 2 6" xfId="3600"/>
    <cellStyle name="Procent 5 2 6 2" xfId="8585"/>
    <cellStyle name="Procent 5 2 6 2 2" xfId="19392"/>
    <cellStyle name="Procent 5 2 6 2 3" xfId="30766"/>
    <cellStyle name="Procent 5 2 6 3" xfId="14407"/>
    <cellStyle name="Procent 5 2 6 4" xfId="25765"/>
    <cellStyle name="Procent 5 2 7" xfId="5261"/>
    <cellStyle name="Procent 5 2 7 2" xfId="16070"/>
    <cellStyle name="Procent 5 2 7 3" xfId="27444"/>
    <cellStyle name="Procent 5 2 8" xfId="10246"/>
    <cellStyle name="Procent 5 2 8 2" xfId="21053"/>
    <cellStyle name="Procent 5 2 8 3" xfId="32427"/>
    <cellStyle name="Procent 5 2 9" xfId="11080"/>
    <cellStyle name="Procent 5 20" xfId="33751"/>
    <cellStyle name="Procent 5 3" xfId="219"/>
    <cellStyle name="Procent 5 3 10" xfId="21941"/>
    <cellStyle name="Procent 5 3 11" xfId="22494"/>
    <cellStyle name="Procent 5 3 12" xfId="33314"/>
    <cellStyle name="Procent 5 3 13" xfId="33589"/>
    <cellStyle name="Procent 5 3 14" xfId="33860"/>
    <cellStyle name="Procent 5 3 2" xfId="593"/>
    <cellStyle name="Procent 5 3 2 2" xfId="1430"/>
    <cellStyle name="Procent 5 3 2 2 2" xfId="3098"/>
    <cellStyle name="Procent 5 3 2 2 2 2" xfId="8086"/>
    <cellStyle name="Procent 5 3 2 2 2 2 2" xfId="18893"/>
    <cellStyle name="Procent 5 3 2 2 2 2 3" xfId="30267"/>
    <cellStyle name="Procent 5 3 2 2 2 3" xfId="13908"/>
    <cellStyle name="Procent 5 3 2 2 2 4" xfId="25266"/>
    <cellStyle name="Procent 5 3 2 2 3" xfId="4762"/>
    <cellStyle name="Procent 5 3 2 2 3 2" xfId="9747"/>
    <cellStyle name="Procent 5 3 2 2 3 2 2" xfId="20554"/>
    <cellStyle name="Procent 5 3 2 2 3 2 3" xfId="31928"/>
    <cellStyle name="Procent 5 3 2 2 3 3" xfId="15569"/>
    <cellStyle name="Procent 5 3 2 2 3 4" xfId="26927"/>
    <cellStyle name="Procent 5 3 2 2 4" xfId="6424"/>
    <cellStyle name="Procent 5 3 2 2 4 2" xfId="17232"/>
    <cellStyle name="Procent 5 3 2 2 4 3" xfId="28606"/>
    <cellStyle name="Procent 5 3 2 2 5" xfId="12247"/>
    <cellStyle name="Procent 5 3 2 2 6" xfId="23605"/>
    <cellStyle name="Procent 5 3 2 3" xfId="2267"/>
    <cellStyle name="Procent 5 3 2 3 2" xfId="7255"/>
    <cellStyle name="Procent 5 3 2 3 2 2" xfId="18062"/>
    <cellStyle name="Procent 5 3 2 3 2 3" xfId="29436"/>
    <cellStyle name="Procent 5 3 2 3 3" xfId="13077"/>
    <cellStyle name="Procent 5 3 2 3 4" xfId="24435"/>
    <cellStyle name="Procent 5 3 2 4" xfId="3931"/>
    <cellStyle name="Procent 5 3 2 4 2" xfId="8916"/>
    <cellStyle name="Procent 5 3 2 4 2 2" xfId="19723"/>
    <cellStyle name="Procent 5 3 2 4 2 3" xfId="31097"/>
    <cellStyle name="Procent 5 3 2 4 3" xfId="14738"/>
    <cellStyle name="Procent 5 3 2 4 4" xfId="26096"/>
    <cellStyle name="Procent 5 3 2 5" xfId="5593"/>
    <cellStyle name="Procent 5 3 2 5 2" xfId="16401"/>
    <cellStyle name="Procent 5 3 2 5 3" xfId="27775"/>
    <cellStyle name="Procent 5 3 2 6" xfId="10580"/>
    <cellStyle name="Procent 5 3 2 6 2" xfId="21387"/>
    <cellStyle name="Procent 5 3 2 6 3" xfId="32761"/>
    <cellStyle name="Procent 5 3 2 7" xfId="11414"/>
    <cellStyle name="Procent 5 3 2 8" xfId="22220"/>
    <cellStyle name="Procent 5 3 2 9" xfId="22774"/>
    <cellStyle name="Procent 5 3 3" xfId="870"/>
    <cellStyle name="Procent 5 3 3 2" xfId="1704"/>
    <cellStyle name="Procent 5 3 3 2 2" xfId="3372"/>
    <cellStyle name="Procent 5 3 3 2 2 2" xfId="8360"/>
    <cellStyle name="Procent 5 3 3 2 2 2 2" xfId="19167"/>
    <cellStyle name="Procent 5 3 3 2 2 2 3" xfId="30541"/>
    <cellStyle name="Procent 5 3 3 2 2 3" xfId="14182"/>
    <cellStyle name="Procent 5 3 3 2 2 4" xfId="25540"/>
    <cellStyle name="Procent 5 3 3 2 3" xfId="5036"/>
    <cellStyle name="Procent 5 3 3 2 3 2" xfId="10021"/>
    <cellStyle name="Procent 5 3 3 2 3 2 2" xfId="20828"/>
    <cellStyle name="Procent 5 3 3 2 3 2 3" xfId="32202"/>
    <cellStyle name="Procent 5 3 3 2 3 3" xfId="15843"/>
    <cellStyle name="Procent 5 3 3 2 3 4" xfId="27201"/>
    <cellStyle name="Procent 5 3 3 2 4" xfId="6698"/>
    <cellStyle name="Procent 5 3 3 2 4 2" xfId="17506"/>
    <cellStyle name="Procent 5 3 3 2 4 3" xfId="28880"/>
    <cellStyle name="Procent 5 3 3 2 5" xfId="12521"/>
    <cellStyle name="Procent 5 3 3 2 6" xfId="23879"/>
    <cellStyle name="Procent 5 3 3 3" xfId="2541"/>
    <cellStyle name="Procent 5 3 3 3 2" xfId="7529"/>
    <cellStyle name="Procent 5 3 3 3 2 2" xfId="18336"/>
    <cellStyle name="Procent 5 3 3 3 2 3" xfId="29710"/>
    <cellStyle name="Procent 5 3 3 3 3" xfId="13351"/>
    <cellStyle name="Procent 5 3 3 3 4" xfId="24709"/>
    <cellStyle name="Procent 5 3 3 4" xfId="4205"/>
    <cellStyle name="Procent 5 3 3 4 2" xfId="9190"/>
    <cellStyle name="Procent 5 3 3 4 2 2" xfId="19997"/>
    <cellStyle name="Procent 5 3 3 4 2 3" xfId="31371"/>
    <cellStyle name="Procent 5 3 3 4 3" xfId="15012"/>
    <cellStyle name="Procent 5 3 3 4 4" xfId="26370"/>
    <cellStyle name="Procent 5 3 3 5" xfId="5867"/>
    <cellStyle name="Procent 5 3 3 5 2" xfId="16675"/>
    <cellStyle name="Procent 5 3 3 5 3" xfId="28049"/>
    <cellStyle name="Procent 5 3 3 6" xfId="10854"/>
    <cellStyle name="Procent 5 3 3 6 2" xfId="21661"/>
    <cellStyle name="Procent 5 3 3 6 3" xfId="33035"/>
    <cellStyle name="Procent 5 3 3 7" xfId="11689"/>
    <cellStyle name="Procent 5 3 3 8" xfId="23048"/>
    <cellStyle name="Procent 5 3 4" xfId="1151"/>
    <cellStyle name="Procent 5 3 4 2" xfId="2819"/>
    <cellStyle name="Procent 5 3 4 2 2" xfId="7807"/>
    <cellStyle name="Procent 5 3 4 2 2 2" xfId="18614"/>
    <cellStyle name="Procent 5 3 4 2 2 3" xfId="29988"/>
    <cellStyle name="Procent 5 3 4 2 3" xfId="13629"/>
    <cellStyle name="Procent 5 3 4 2 4" xfId="24987"/>
    <cellStyle name="Procent 5 3 4 3" xfId="4483"/>
    <cellStyle name="Procent 5 3 4 3 2" xfId="9468"/>
    <cellStyle name="Procent 5 3 4 3 2 2" xfId="20275"/>
    <cellStyle name="Procent 5 3 4 3 2 3" xfId="31649"/>
    <cellStyle name="Procent 5 3 4 3 3" xfId="15290"/>
    <cellStyle name="Procent 5 3 4 3 4" xfId="26648"/>
    <cellStyle name="Procent 5 3 4 4" xfId="6145"/>
    <cellStyle name="Procent 5 3 4 4 2" xfId="16953"/>
    <cellStyle name="Procent 5 3 4 4 3" xfId="28327"/>
    <cellStyle name="Procent 5 3 4 5" xfId="11968"/>
    <cellStyle name="Procent 5 3 4 6" xfId="23326"/>
    <cellStyle name="Procent 5 3 5" xfId="1989"/>
    <cellStyle name="Procent 5 3 5 2" xfId="6977"/>
    <cellStyle name="Procent 5 3 5 2 2" xfId="17785"/>
    <cellStyle name="Procent 5 3 5 2 3" xfId="29159"/>
    <cellStyle name="Procent 5 3 5 3" xfId="12800"/>
    <cellStyle name="Procent 5 3 5 4" xfId="24158"/>
    <cellStyle name="Procent 5 3 6" xfId="3654"/>
    <cellStyle name="Procent 5 3 6 2" xfId="8639"/>
    <cellStyle name="Procent 5 3 6 2 2" xfId="19446"/>
    <cellStyle name="Procent 5 3 6 2 3" xfId="30820"/>
    <cellStyle name="Procent 5 3 6 3" xfId="14461"/>
    <cellStyle name="Procent 5 3 6 4" xfId="25819"/>
    <cellStyle name="Procent 5 3 7" xfId="5315"/>
    <cellStyle name="Procent 5 3 7 2" xfId="16124"/>
    <cellStyle name="Procent 5 3 7 3" xfId="27498"/>
    <cellStyle name="Procent 5 3 8" xfId="10300"/>
    <cellStyle name="Procent 5 3 8 2" xfId="21107"/>
    <cellStyle name="Procent 5 3 8 3" xfId="32481"/>
    <cellStyle name="Procent 5 3 9" xfId="11134"/>
    <cellStyle name="Procent 5 4" xfId="274"/>
    <cellStyle name="Procent 5 4 10" xfId="21996"/>
    <cellStyle name="Procent 5 4 11" xfId="22549"/>
    <cellStyle name="Procent 5 4 12" xfId="33369"/>
    <cellStyle name="Procent 5 4 13" xfId="33644"/>
    <cellStyle name="Procent 5 4 14" xfId="33915"/>
    <cellStyle name="Procent 5 4 2" xfId="648"/>
    <cellStyle name="Procent 5 4 2 2" xfId="1485"/>
    <cellStyle name="Procent 5 4 2 2 2" xfId="3153"/>
    <cellStyle name="Procent 5 4 2 2 2 2" xfId="8141"/>
    <cellStyle name="Procent 5 4 2 2 2 2 2" xfId="18948"/>
    <cellStyle name="Procent 5 4 2 2 2 2 3" xfId="30322"/>
    <cellStyle name="Procent 5 4 2 2 2 3" xfId="13963"/>
    <cellStyle name="Procent 5 4 2 2 2 4" xfId="25321"/>
    <cellStyle name="Procent 5 4 2 2 3" xfId="4817"/>
    <cellStyle name="Procent 5 4 2 2 3 2" xfId="9802"/>
    <cellStyle name="Procent 5 4 2 2 3 2 2" xfId="20609"/>
    <cellStyle name="Procent 5 4 2 2 3 2 3" xfId="31983"/>
    <cellStyle name="Procent 5 4 2 2 3 3" xfId="15624"/>
    <cellStyle name="Procent 5 4 2 2 3 4" xfId="26982"/>
    <cellStyle name="Procent 5 4 2 2 4" xfId="6479"/>
    <cellStyle name="Procent 5 4 2 2 4 2" xfId="17287"/>
    <cellStyle name="Procent 5 4 2 2 4 3" xfId="28661"/>
    <cellStyle name="Procent 5 4 2 2 5" xfId="12302"/>
    <cellStyle name="Procent 5 4 2 2 6" xfId="23660"/>
    <cellStyle name="Procent 5 4 2 3" xfId="2322"/>
    <cellStyle name="Procent 5 4 2 3 2" xfId="7310"/>
    <cellStyle name="Procent 5 4 2 3 2 2" xfId="18117"/>
    <cellStyle name="Procent 5 4 2 3 2 3" xfId="29491"/>
    <cellStyle name="Procent 5 4 2 3 3" xfId="13132"/>
    <cellStyle name="Procent 5 4 2 3 4" xfId="24490"/>
    <cellStyle name="Procent 5 4 2 4" xfId="3986"/>
    <cellStyle name="Procent 5 4 2 4 2" xfId="8971"/>
    <cellStyle name="Procent 5 4 2 4 2 2" xfId="19778"/>
    <cellStyle name="Procent 5 4 2 4 2 3" xfId="31152"/>
    <cellStyle name="Procent 5 4 2 4 3" xfId="14793"/>
    <cellStyle name="Procent 5 4 2 4 4" xfId="26151"/>
    <cellStyle name="Procent 5 4 2 5" xfId="5648"/>
    <cellStyle name="Procent 5 4 2 5 2" xfId="16456"/>
    <cellStyle name="Procent 5 4 2 5 3" xfId="27830"/>
    <cellStyle name="Procent 5 4 2 6" xfId="10635"/>
    <cellStyle name="Procent 5 4 2 6 2" xfId="21442"/>
    <cellStyle name="Procent 5 4 2 6 3" xfId="32816"/>
    <cellStyle name="Procent 5 4 2 7" xfId="11469"/>
    <cellStyle name="Procent 5 4 2 8" xfId="22275"/>
    <cellStyle name="Procent 5 4 2 9" xfId="22829"/>
    <cellStyle name="Procent 5 4 3" xfId="925"/>
    <cellStyle name="Procent 5 4 3 2" xfId="1759"/>
    <cellStyle name="Procent 5 4 3 2 2" xfId="3427"/>
    <cellStyle name="Procent 5 4 3 2 2 2" xfId="8415"/>
    <cellStyle name="Procent 5 4 3 2 2 2 2" xfId="19222"/>
    <cellStyle name="Procent 5 4 3 2 2 2 3" xfId="30596"/>
    <cellStyle name="Procent 5 4 3 2 2 3" xfId="14237"/>
    <cellStyle name="Procent 5 4 3 2 2 4" xfId="25595"/>
    <cellStyle name="Procent 5 4 3 2 3" xfId="5091"/>
    <cellStyle name="Procent 5 4 3 2 3 2" xfId="10076"/>
    <cellStyle name="Procent 5 4 3 2 3 2 2" xfId="20883"/>
    <cellStyle name="Procent 5 4 3 2 3 2 3" xfId="32257"/>
    <cellStyle name="Procent 5 4 3 2 3 3" xfId="15898"/>
    <cellStyle name="Procent 5 4 3 2 3 4" xfId="27256"/>
    <cellStyle name="Procent 5 4 3 2 4" xfId="6753"/>
    <cellStyle name="Procent 5 4 3 2 4 2" xfId="17561"/>
    <cellStyle name="Procent 5 4 3 2 4 3" xfId="28935"/>
    <cellStyle name="Procent 5 4 3 2 5" xfId="12576"/>
    <cellStyle name="Procent 5 4 3 2 6" xfId="23934"/>
    <cellStyle name="Procent 5 4 3 3" xfId="2596"/>
    <cellStyle name="Procent 5 4 3 3 2" xfId="7584"/>
    <cellStyle name="Procent 5 4 3 3 2 2" xfId="18391"/>
    <cellStyle name="Procent 5 4 3 3 2 3" xfId="29765"/>
    <cellStyle name="Procent 5 4 3 3 3" xfId="13406"/>
    <cellStyle name="Procent 5 4 3 3 4" xfId="24764"/>
    <cellStyle name="Procent 5 4 3 4" xfId="4260"/>
    <cellStyle name="Procent 5 4 3 4 2" xfId="9245"/>
    <cellStyle name="Procent 5 4 3 4 2 2" xfId="20052"/>
    <cellStyle name="Procent 5 4 3 4 2 3" xfId="31426"/>
    <cellStyle name="Procent 5 4 3 4 3" xfId="15067"/>
    <cellStyle name="Procent 5 4 3 4 4" xfId="26425"/>
    <cellStyle name="Procent 5 4 3 5" xfId="5922"/>
    <cellStyle name="Procent 5 4 3 5 2" xfId="16730"/>
    <cellStyle name="Procent 5 4 3 5 3" xfId="28104"/>
    <cellStyle name="Procent 5 4 3 6" xfId="10909"/>
    <cellStyle name="Procent 5 4 3 6 2" xfId="21716"/>
    <cellStyle name="Procent 5 4 3 6 3" xfId="33090"/>
    <cellStyle name="Procent 5 4 3 7" xfId="11744"/>
    <cellStyle name="Procent 5 4 3 8" xfId="23103"/>
    <cellStyle name="Procent 5 4 4" xfId="1206"/>
    <cellStyle name="Procent 5 4 4 2" xfId="2874"/>
    <cellStyle name="Procent 5 4 4 2 2" xfId="7862"/>
    <cellStyle name="Procent 5 4 4 2 2 2" xfId="18669"/>
    <cellStyle name="Procent 5 4 4 2 2 3" xfId="30043"/>
    <cellStyle name="Procent 5 4 4 2 3" xfId="13684"/>
    <cellStyle name="Procent 5 4 4 2 4" xfId="25042"/>
    <cellStyle name="Procent 5 4 4 3" xfId="4538"/>
    <cellStyle name="Procent 5 4 4 3 2" xfId="9523"/>
    <cellStyle name="Procent 5 4 4 3 2 2" xfId="20330"/>
    <cellStyle name="Procent 5 4 4 3 2 3" xfId="31704"/>
    <cellStyle name="Procent 5 4 4 3 3" xfId="15345"/>
    <cellStyle name="Procent 5 4 4 3 4" xfId="26703"/>
    <cellStyle name="Procent 5 4 4 4" xfId="6200"/>
    <cellStyle name="Procent 5 4 4 4 2" xfId="17008"/>
    <cellStyle name="Procent 5 4 4 4 3" xfId="28382"/>
    <cellStyle name="Procent 5 4 4 5" xfId="12023"/>
    <cellStyle name="Procent 5 4 4 6" xfId="23381"/>
    <cellStyle name="Procent 5 4 5" xfId="2044"/>
    <cellStyle name="Procent 5 4 5 2" xfId="7032"/>
    <cellStyle name="Procent 5 4 5 2 2" xfId="17840"/>
    <cellStyle name="Procent 5 4 5 2 3" xfId="29214"/>
    <cellStyle name="Procent 5 4 5 3" xfId="12855"/>
    <cellStyle name="Procent 5 4 5 4" xfId="24213"/>
    <cellStyle name="Procent 5 4 6" xfId="3709"/>
    <cellStyle name="Procent 5 4 6 2" xfId="8694"/>
    <cellStyle name="Procent 5 4 6 2 2" xfId="19501"/>
    <cellStyle name="Procent 5 4 6 2 3" xfId="30875"/>
    <cellStyle name="Procent 5 4 6 3" xfId="14516"/>
    <cellStyle name="Procent 5 4 6 4" xfId="25874"/>
    <cellStyle name="Procent 5 4 7" xfId="5370"/>
    <cellStyle name="Procent 5 4 7 2" xfId="16179"/>
    <cellStyle name="Procent 5 4 7 3" xfId="27553"/>
    <cellStyle name="Procent 5 4 8" xfId="10355"/>
    <cellStyle name="Procent 5 4 8 2" xfId="21162"/>
    <cellStyle name="Procent 5 4 8 3" xfId="32536"/>
    <cellStyle name="Procent 5 4 9" xfId="11189"/>
    <cellStyle name="Procent 5 5" xfId="330"/>
    <cellStyle name="Procent 5 5 10" xfId="22052"/>
    <cellStyle name="Procent 5 5 11" xfId="22605"/>
    <cellStyle name="Procent 5 5 12" xfId="33425"/>
    <cellStyle name="Procent 5 5 13" xfId="33700"/>
    <cellStyle name="Procent 5 5 14" xfId="33971"/>
    <cellStyle name="Procent 5 5 2" xfId="704"/>
    <cellStyle name="Procent 5 5 2 2" xfId="1541"/>
    <cellStyle name="Procent 5 5 2 2 2" xfId="3209"/>
    <cellStyle name="Procent 5 5 2 2 2 2" xfId="8197"/>
    <cellStyle name="Procent 5 5 2 2 2 2 2" xfId="19004"/>
    <cellStyle name="Procent 5 5 2 2 2 2 3" xfId="30378"/>
    <cellStyle name="Procent 5 5 2 2 2 3" xfId="14019"/>
    <cellStyle name="Procent 5 5 2 2 2 4" xfId="25377"/>
    <cellStyle name="Procent 5 5 2 2 3" xfId="4873"/>
    <cellStyle name="Procent 5 5 2 2 3 2" xfId="9858"/>
    <cellStyle name="Procent 5 5 2 2 3 2 2" xfId="20665"/>
    <cellStyle name="Procent 5 5 2 2 3 2 3" xfId="32039"/>
    <cellStyle name="Procent 5 5 2 2 3 3" xfId="15680"/>
    <cellStyle name="Procent 5 5 2 2 3 4" xfId="27038"/>
    <cellStyle name="Procent 5 5 2 2 4" xfId="6535"/>
    <cellStyle name="Procent 5 5 2 2 4 2" xfId="17343"/>
    <cellStyle name="Procent 5 5 2 2 4 3" xfId="28717"/>
    <cellStyle name="Procent 5 5 2 2 5" xfId="12358"/>
    <cellStyle name="Procent 5 5 2 2 6" xfId="23716"/>
    <cellStyle name="Procent 5 5 2 3" xfId="2378"/>
    <cellStyle name="Procent 5 5 2 3 2" xfId="7366"/>
    <cellStyle name="Procent 5 5 2 3 2 2" xfId="18173"/>
    <cellStyle name="Procent 5 5 2 3 2 3" xfId="29547"/>
    <cellStyle name="Procent 5 5 2 3 3" xfId="13188"/>
    <cellStyle name="Procent 5 5 2 3 4" xfId="24546"/>
    <cellStyle name="Procent 5 5 2 4" xfId="4042"/>
    <cellStyle name="Procent 5 5 2 4 2" xfId="9027"/>
    <cellStyle name="Procent 5 5 2 4 2 2" xfId="19834"/>
    <cellStyle name="Procent 5 5 2 4 2 3" xfId="31208"/>
    <cellStyle name="Procent 5 5 2 4 3" xfId="14849"/>
    <cellStyle name="Procent 5 5 2 4 4" xfId="26207"/>
    <cellStyle name="Procent 5 5 2 5" xfId="5704"/>
    <cellStyle name="Procent 5 5 2 5 2" xfId="16512"/>
    <cellStyle name="Procent 5 5 2 5 3" xfId="27886"/>
    <cellStyle name="Procent 5 5 2 6" xfId="10691"/>
    <cellStyle name="Procent 5 5 2 6 2" xfId="21498"/>
    <cellStyle name="Procent 5 5 2 6 3" xfId="32872"/>
    <cellStyle name="Procent 5 5 2 7" xfId="11525"/>
    <cellStyle name="Procent 5 5 2 8" xfId="22331"/>
    <cellStyle name="Procent 5 5 2 9" xfId="22885"/>
    <cellStyle name="Procent 5 5 3" xfId="981"/>
    <cellStyle name="Procent 5 5 3 2" xfId="1815"/>
    <cellStyle name="Procent 5 5 3 2 2" xfId="3483"/>
    <cellStyle name="Procent 5 5 3 2 2 2" xfId="8471"/>
    <cellStyle name="Procent 5 5 3 2 2 2 2" xfId="19278"/>
    <cellStyle name="Procent 5 5 3 2 2 2 3" xfId="30652"/>
    <cellStyle name="Procent 5 5 3 2 2 3" xfId="14293"/>
    <cellStyle name="Procent 5 5 3 2 2 4" xfId="25651"/>
    <cellStyle name="Procent 5 5 3 2 3" xfId="5147"/>
    <cellStyle name="Procent 5 5 3 2 3 2" xfId="10132"/>
    <cellStyle name="Procent 5 5 3 2 3 2 2" xfId="20939"/>
    <cellStyle name="Procent 5 5 3 2 3 2 3" xfId="32313"/>
    <cellStyle name="Procent 5 5 3 2 3 3" xfId="15954"/>
    <cellStyle name="Procent 5 5 3 2 3 4" xfId="27312"/>
    <cellStyle name="Procent 5 5 3 2 4" xfId="6809"/>
    <cellStyle name="Procent 5 5 3 2 4 2" xfId="17617"/>
    <cellStyle name="Procent 5 5 3 2 4 3" xfId="28991"/>
    <cellStyle name="Procent 5 5 3 2 5" xfId="12632"/>
    <cellStyle name="Procent 5 5 3 2 6" xfId="23990"/>
    <cellStyle name="Procent 5 5 3 3" xfId="2652"/>
    <cellStyle name="Procent 5 5 3 3 2" xfId="7640"/>
    <cellStyle name="Procent 5 5 3 3 2 2" xfId="18447"/>
    <cellStyle name="Procent 5 5 3 3 2 3" xfId="29821"/>
    <cellStyle name="Procent 5 5 3 3 3" xfId="13462"/>
    <cellStyle name="Procent 5 5 3 3 4" xfId="24820"/>
    <cellStyle name="Procent 5 5 3 4" xfId="4316"/>
    <cellStyle name="Procent 5 5 3 4 2" xfId="9301"/>
    <cellStyle name="Procent 5 5 3 4 2 2" xfId="20108"/>
    <cellStyle name="Procent 5 5 3 4 2 3" xfId="31482"/>
    <cellStyle name="Procent 5 5 3 4 3" xfId="15123"/>
    <cellStyle name="Procent 5 5 3 4 4" xfId="26481"/>
    <cellStyle name="Procent 5 5 3 5" xfId="5978"/>
    <cellStyle name="Procent 5 5 3 5 2" xfId="16786"/>
    <cellStyle name="Procent 5 5 3 5 3" xfId="28160"/>
    <cellStyle name="Procent 5 5 3 6" xfId="10965"/>
    <cellStyle name="Procent 5 5 3 6 2" xfId="21772"/>
    <cellStyle name="Procent 5 5 3 6 3" xfId="33146"/>
    <cellStyle name="Procent 5 5 3 7" xfId="11800"/>
    <cellStyle name="Procent 5 5 3 8" xfId="23159"/>
    <cellStyle name="Procent 5 5 4" xfId="1262"/>
    <cellStyle name="Procent 5 5 4 2" xfId="2930"/>
    <cellStyle name="Procent 5 5 4 2 2" xfId="7918"/>
    <cellStyle name="Procent 5 5 4 2 2 2" xfId="18725"/>
    <cellStyle name="Procent 5 5 4 2 2 3" xfId="30099"/>
    <cellStyle name="Procent 5 5 4 2 3" xfId="13740"/>
    <cellStyle name="Procent 5 5 4 2 4" xfId="25098"/>
    <cellStyle name="Procent 5 5 4 3" xfId="4594"/>
    <cellStyle name="Procent 5 5 4 3 2" xfId="9579"/>
    <cellStyle name="Procent 5 5 4 3 2 2" xfId="20386"/>
    <cellStyle name="Procent 5 5 4 3 2 3" xfId="31760"/>
    <cellStyle name="Procent 5 5 4 3 3" xfId="15401"/>
    <cellStyle name="Procent 5 5 4 3 4" xfId="26759"/>
    <cellStyle name="Procent 5 5 4 4" xfId="6256"/>
    <cellStyle name="Procent 5 5 4 4 2" xfId="17064"/>
    <cellStyle name="Procent 5 5 4 4 3" xfId="28438"/>
    <cellStyle name="Procent 5 5 4 5" xfId="12079"/>
    <cellStyle name="Procent 5 5 4 6" xfId="23437"/>
    <cellStyle name="Procent 5 5 5" xfId="2100"/>
    <cellStyle name="Procent 5 5 5 2" xfId="7088"/>
    <cellStyle name="Procent 5 5 5 2 2" xfId="17896"/>
    <cellStyle name="Procent 5 5 5 2 3" xfId="29270"/>
    <cellStyle name="Procent 5 5 5 3" xfId="12911"/>
    <cellStyle name="Procent 5 5 5 4" xfId="24269"/>
    <cellStyle name="Procent 5 5 6" xfId="3765"/>
    <cellStyle name="Procent 5 5 6 2" xfId="8750"/>
    <cellStyle name="Procent 5 5 6 2 2" xfId="19557"/>
    <cellStyle name="Procent 5 5 6 2 3" xfId="30931"/>
    <cellStyle name="Procent 5 5 6 3" xfId="14572"/>
    <cellStyle name="Procent 5 5 6 4" xfId="25930"/>
    <cellStyle name="Procent 5 5 7" xfId="5426"/>
    <cellStyle name="Procent 5 5 7 2" xfId="16235"/>
    <cellStyle name="Procent 5 5 7 3" xfId="27609"/>
    <cellStyle name="Procent 5 5 8" xfId="10411"/>
    <cellStyle name="Procent 5 5 8 2" xfId="21218"/>
    <cellStyle name="Procent 5 5 8 3" xfId="32592"/>
    <cellStyle name="Procent 5 5 9" xfId="11245"/>
    <cellStyle name="Procent 5 6" xfId="421"/>
    <cellStyle name="Procent 5 6 10" xfId="22609"/>
    <cellStyle name="Procent 5 6 11" xfId="33429"/>
    <cellStyle name="Procent 5 6 2" xfId="985"/>
    <cellStyle name="Procent 5 6 2 2" xfId="1819"/>
    <cellStyle name="Procent 5 6 2 2 2" xfId="3487"/>
    <cellStyle name="Procent 5 6 2 2 2 2" xfId="8475"/>
    <cellStyle name="Procent 5 6 2 2 2 2 2" xfId="19282"/>
    <cellStyle name="Procent 5 6 2 2 2 2 3" xfId="30656"/>
    <cellStyle name="Procent 5 6 2 2 2 3" xfId="14297"/>
    <cellStyle name="Procent 5 6 2 2 2 4" xfId="25655"/>
    <cellStyle name="Procent 5 6 2 2 3" xfId="5151"/>
    <cellStyle name="Procent 5 6 2 2 3 2" xfId="10136"/>
    <cellStyle name="Procent 5 6 2 2 3 2 2" xfId="20943"/>
    <cellStyle name="Procent 5 6 2 2 3 2 3" xfId="32317"/>
    <cellStyle name="Procent 5 6 2 2 3 3" xfId="15958"/>
    <cellStyle name="Procent 5 6 2 2 3 4" xfId="27316"/>
    <cellStyle name="Procent 5 6 2 2 4" xfId="6813"/>
    <cellStyle name="Procent 5 6 2 2 4 2" xfId="17621"/>
    <cellStyle name="Procent 5 6 2 2 4 3" xfId="28995"/>
    <cellStyle name="Procent 5 6 2 2 5" xfId="12636"/>
    <cellStyle name="Procent 5 6 2 2 6" xfId="23994"/>
    <cellStyle name="Procent 5 6 2 3" xfId="2656"/>
    <cellStyle name="Procent 5 6 2 3 2" xfId="7644"/>
    <cellStyle name="Procent 5 6 2 3 2 2" xfId="18451"/>
    <cellStyle name="Procent 5 6 2 3 2 3" xfId="29825"/>
    <cellStyle name="Procent 5 6 2 3 3" xfId="13466"/>
    <cellStyle name="Procent 5 6 2 3 4" xfId="24824"/>
    <cellStyle name="Procent 5 6 2 4" xfId="4320"/>
    <cellStyle name="Procent 5 6 2 4 2" xfId="9305"/>
    <cellStyle name="Procent 5 6 2 4 2 2" xfId="20112"/>
    <cellStyle name="Procent 5 6 2 4 2 3" xfId="31486"/>
    <cellStyle name="Procent 5 6 2 4 3" xfId="15127"/>
    <cellStyle name="Procent 5 6 2 4 4" xfId="26485"/>
    <cellStyle name="Procent 5 6 2 5" xfId="5982"/>
    <cellStyle name="Procent 5 6 2 5 2" xfId="16790"/>
    <cellStyle name="Procent 5 6 2 5 3" xfId="28164"/>
    <cellStyle name="Procent 5 6 2 6" xfId="10969"/>
    <cellStyle name="Procent 5 6 2 6 2" xfId="21776"/>
    <cellStyle name="Procent 5 6 2 6 3" xfId="33150"/>
    <cellStyle name="Procent 5 6 2 7" xfId="11804"/>
    <cellStyle name="Procent 5 6 2 8" xfId="23163"/>
    <cellStyle name="Procent 5 6 3" xfId="1265"/>
    <cellStyle name="Procent 5 6 3 2" xfId="2933"/>
    <cellStyle name="Procent 5 6 3 2 2" xfId="7921"/>
    <cellStyle name="Procent 5 6 3 2 2 2" xfId="18728"/>
    <cellStyle name="Procent 5 6 3 2 2 3" xfId="30102"/>
    <cellStyle name="Procent 5 6 3 2 3" xfId="13743"/>
    <cellStyle name="Procent 5 6 3 2 4" xfId="25101"/>
    <cellStyle name="Procent 5 6 3 3" xfId="4597"/>
    <cellStyle name="Procent 5 6 3 3 2" xfId="9582"/>
    <cellStyle name="Procent 5 6 3 3 2 2" xfId="20389"/>
    <cellStyle name="Procent 5 6 3 3 2 3" xfId="31763"/>
    <cellStyle name="Procent 5 6 3 3 3" xfId="15404"/>
    <cellStyle name="Procent 5 6 3 3 4" xfId="26762"/>
    <cellStyle name="Procent 5 6 3 4" xfId="6259"/>
    <cellStyle name="Procent 5 6 3 4 2" xfId="17067"/>
    <cellStyle name="Procent 5 6 3 4 3" xfId="28441"/>
    <cellStyle name="Procent 5 6 3 5" xfId="12082"/>
    <cellStyle name="Procent 5 6 3 6" xfId="23440"/>
    <cellStyle name="Procent 5 6 4" xfId="2103"/>
    <cellStyle name="Procent 5 6 4 2" xfId="7091"/>
    <cellStyle name="Procent 5 6 4 2 2" xfId="17899"/>
    <cellStyle name="Procent 5 6 4 2 3" xfId="29273"/>
    <cellStyle name="Procent 5 6 4 3" xfId="12914"/>
    <cellStyle name="Procent 5 6 4 4" xfId="24272"/>
    <cellStyle name="Procent 5 6 5" xfId="3768"/>
    <cellStyle name="Procent 5 6 5 2" xfId="8753"/>
    <cellStyle name="Procent 5 6 5 2 2" xfId="19560"/>
    <cellStyle name="Procent 5 6 5 2 3" xfId="30934"/>
    <cellStyle name="Procent 5 6 5 3" xfId="14575"/>
    <cellStyle name="Procent 5 6 5 4" xfId="25933"/>
    <cellStyle name="Procent 5 6 6" xfId="5429"/>
    <cellStyle name="Procent 5 6 6 2" xfId="16238"/>
    <cellStyle name="Procent 5 6 6 3" xfId="27612"/>
    <cellStyle name="Procent 5 6 7" xfId="10415"/>
    <cellStyle name="Procent 5 6 7 2" xfId="21222"/>
    <cellStyle name="Procent 5 6 7 3" xfId="32596"/>
    <cellStyle name="Procent 5 6 8" xfId="11249"/>
    <cellStyle name="Procent 5 6 9" xfId="22056"/>
    <cellStyle name="Procent 5 7" xfId="415"/>
    <cellStyle name="Procent 5 8" xfId="485"/>
    <cellStyle name="Procent 5 8 2" xfId="1322"/>
    <cellStyle name="Procent 5 8 2 2" xfId="2990"/>
    <cellStyle name="Procent 5 8 2 2 2" xfId="7978"/>
    <cellStyle name="Procent 5 8 2 2 2 2" xfId="18785"/>
    <cellStyle name="Procent 5 8 2 2 2 3" xfId="30159"/>
    <cellStyle name="Procent 5 8 2 2 3" xfId="13800"/>
    <cellStyle name="Procent 5 8 2 2 4" xfId="25158"/>
    <cellStyle name="Procent 5 8 2 3" xfId="4654"/>
    <cellStyle name="Procent 5 8 2 3 2" xfId="9639"/>
    <cellStyle name="Procent 5 8 2 3 2 2" xfId="20446"/>
    <cellStyle name="Procent 5 8 2 3 2 3" xfId="31820"/>
    <cellStyle name="Procent 5 8 2 3 3" xfId="15461"/>
    <cellStyle name="Procent 5 8 2 3 4" xfId="26819"/>
    <cellStyle name="Procent 5 8 2 4" xfId="6316"/>
    <cellStyle name="Procent 5 8 2 4 2" xfId="17124"/>
    <cellStyle name="Procent 5 8 2 4 3" xfId="28498"/>
    <cellStyle name="Procent 5 8 2 5" xfId="12139"/>
    <cellStyle name="Procent 5 8 2 6" xfId="23497"/>
    <cellStyle name="Procent 5 8 3" xfId="2161"/>
    <cellStyle name="Procent 5 8 3 2" xfId="7149"/>
    <cellStyle name="Procent 5 8 3 2 2" xfId="17956"/>
    <cellStyle name="Procent 5 8 3 2 3" xfId="29330"/>
    <cellStyle name="Procent 5 8 3 3" xfId="12971"/>
    <cellStyle name="Procent 5 8 3 4" xfId="24329"/>
    <cellStyle name="Procent 5 8 4" xfId="3825"/>
    <cellStyle name="Procent 5 8 4 2" xfId="8810"/>
    <cellStyle name="Procent 5 8 4 2 2" xfId="19617"/>
    <cellStyle name="Procent 5 8 4 2 3" xfId="30991"/>
    <cellStyle name="Procent 5 8 4 3" xfId="14632"/>
    <cellStyle name="Procent 5 8 4 4" xfId="25990"/>
    <cellStyle name="Procent 5 8 5" xfId="5487"/>
    <cellStyle name="Procent 5 8 5 2" xfId="16295"/>
    <cellStyle name="Procent 5 8 5 3" xfId="27669"/>
    <cellStyle name="Procent 5 8 6" xfId="10472"/>
    <cellStyle name="Procent 5 8 6 2" xfId="21279"/>
    <cellStyle name="Procent 5 8 6 3" xfId="32653"/>
    <cellStyle name="Procent 5 8 7" xfId="11306"/>
    <cellStyle name="Procent 5 8 8" xfId="22112"/>
    <cellStyle name="Procent 5 8 9" xfId="22666"/>
    <cellStyle name="Procent 5 9" xfId="762"/>
    <cellStyle name="Procent 5 9 2" xfId="1596"/>
    <cellStyle name="Procent 5 9 2 2" xfId="3264"/>
    <cellStyle name="Procent 5 9 2 2 2" xfId="8252"/>
    <cellStyle name="Procent 5 9 2 2 2 2" xfId="19059"/>
    <cellStyle name="Procent 5 9 2 2 2 3" xfId="30433"/>
    <cellStyle name="Procent 5 9 2 2 3" xfId="14074"/>
    <cellStyle name="Procent 5 9 2 2 4" xfId="25432"/>
    <cellStyle name="Procent 5 9 2 3" xfId="4928"/>
    <cellStyle name="Procent 5 9 2 3 2" xfId="9913"/>
    <cellStyle name="Procent 5 9 2 3 2 2" xfId="20720"/>
    <cellStyle name="Procent 5 9 2 3 2 3" xfId="32094"/>
    <cellStyle name="Procent 5 9 2 3 3" xfId="15735"/>
    <cellStyle name="Procent 5 9 2 3 4" xfId="27093"/>
    <cellStyle name="Procent 5 9 2 4" xfId="6590"/>
    <cellStyle name="Procent 5 9 2 4 2" xfId="17398"/>
    <cellStyle name="Procent 5 9 2 4 3" xfId="28772"/>
    <cellStyle name="Procent 5 9 2 5" xfId="12413"/>
    <cellStyle name="Procent 5 9 2 6" xfId="23771"/>
    <cellStyle name="Procent 5 9 3" xfId="2433"/>
    <cellStyle name="Procent 5 9 3 2" xfId="7421"/>
    <cellStyle name="Procent 5 9 3 2 2" xfId="18228"/>
    <cellStyle name="Procent 5 9 3 2 3" xfId="29602"/>
    <cellStyle name="Procent 5 9 3 3" xfId="13243"/>
    <cellStyle name="Procent 5 9 3 4" xfId="24601"/>
    <cellStyle name="Procent 5 9 4" xfId="4097"/>
    <cellStyle name="Procent 5 9 4 2" xfId="9082"/>
    <cellStyle name="Procent 5 9 4 2 2" xfId="19889"/>
    <cellStyle name="Procent 5 9 4 2 3" xfId="31263"/>
    <cellStyle name="Procent 5 9 4 3" xfId="14904"/>
    <cellStyle name="Procent 5 9 4 4" xfId="26262"/>
    <cellStyle name="Procent 5 9 5" xfId="5759"/>
    <cellStyle name="Procent 5 9 5 2" xfId="16567"/>
    <cellStyle name="Procent 5 9 5 3" xfId="27941"/>
    <cellStyle name="Procent 5 9 6" xfId="10746"/>
    <cellStyle name="Procent 5 9 6 2" xfId="21553"/>
    <cellStyle name="Procent 5 9 6 3" xfId="32927"/>
    <cellStyle name="Procent 5 9 7" xfId="11581"/>
    <cellStyle name="Procent 5 9 8" xfId="22940"/>
    <cellStyle name="Procent 6" xfId="63"/>
    <cellStyle name="Procent 6 2" xfId="399"/>
    <cellStyle name="Procent 7" xfId="127"/>
    <cellStyle name="Procent 7 10" xfId="21850"/>
    <cellStyle name="Procent 7 11" xfId="22403"/>
    <cellStyle name="Procent 7 12" xfId="33223"/>
    <cellStyle name="Procent 7 13" xfId="33496"/>
    <cellStyle name="Procent 7 14" xfId="33767"/>
    <cellStyle name="Procent 7 2" xfId="502"/>
    <cellStyle name="Procent 7 2 2" xfId="1339"/>
    <cellStyle name="Procent 7 2 2 2" xfId="3007"/>
    <cellStyle name="Procent 7 2 2 2 2" xfId="7995"/>
    <cellStyle name="Procent 7 2 2 2 2 2" xfId="18802"/>
    <cellStyle name="Procent 7 2 2 2 2 3" xfId="30176"/>
    <cellStyle name="Procent 7 2 2 2 3" xfId="13817"/>
    <cellStyle name="Procent 7 2 2 2 4" xfId="25175"/>
    <cellStyle name="Procent 7 2 2 3" xfId="4671"/>
    <cellStyle name="Procent 7 2 2 3 2" xfId="9656"/>
    <cellStyle name="Procent 7 2 2 3 2 2" xfId="20463"/>
    <cellStyle name="Procent 7 2 2 3 2 3" xfId="31837"/>
    <cellStyle name="Procent 7 2 2 3 3" xfId="15478"/>
    <cellStyle name="Procent 7 2 2 3 4" xfId="26836"/>
    <cellStyle name="Procent 7 2 2 4" xfId="6333"/>
    <cellStyle name="Procent 7 2 2 4 2" xfId="17141"/>
    <cellStyle name="Procent 7 2 2 4 3" xfId="28515"/>
    <cellStyle name="Procent 7 2 2 5" xfId="12156"/>
    <cellStyle name="Procent 7 2 2 6" xfId="23514"/>
    <cellStyle name="Procent 7 2 3" xfId="2178"/>
    <cellStyle name="Procent 7 2 3 2" xfId="7166"/>
    <cellStyle name="Procent 7 2 3 2 2" xfId="17973"/>
    <cellStyle name="Procent 7 2 3 2 3" xfId="29347"/>
    <cellStyle name="Procent 7 2 3 3" xfId="12988"/>
    <cellStyle name="Procent 7 2 3 4" xfId="24346"/>
    <cellStyle name="Procent 7 2 4" xfId="3842"/>
    <cellStyle name="Procent 7 2 4 2" xfId="8827"/>
    <cellStyle name="Procent 7 2 4 2 2" xfId="19634"/>
    <cellStyle name="Procent 7 2 4 2 3" xfId="31008"/>
    <cellStyle name="Procent 7 2 4 3" xfId="14649"/>
    <cellStyle name="Procent 7 2 4 4" xfId="26007"/>
    <cellStyle name="Procent 7 2 5" xfId="5504"/>
    <cellStyle name="Procent 7 2 5 2" xfId="16312"/>
    <cellStyle name="Procent 7 2 5 3" xfId="27686"/>
    <cellStyle name="Procent 7 2 6" xfId="10489"/>
    <cellStyle name="Procent 7 2 6 2" xfId="21296"/>
    <cellStyle name="Procent 7 2 6 3" xfId="32670"/>
    <cellStyle name="Procent 7 2 7" xfId="11323"/>
    <cellStyle name="Procent 7 2 8" xfId="22129"/>
    <cellStyle name="Procent 7 2 9" xfId="22683"/>
    <cellStyle name="Procent 7 3" xfId="779"/>
    <cellStyle name="Procent 7 3 2" xfId="1613"/>
    <cellStyle name="Procent 7 3 2 2" xfId="3281"/>
    <cellStyle name="Procent 7 3 2 2 2" xfId="8269"/>
    <cellStyle name="Procent 7 3 2 2 2 2" xfId="19076"/>
    <cellStyle name="Procent 7 3 2 2 2 3" xfId="30450"/>
    <cellStyle name="Procent 7 3 2 2 3" xfId="14091"/>
    <cellStyle name="Procent 7 3 2 2 4" xfId="25449"/>
    <cellStyle name="Procent 7 3 2 3" xfId="4945"/>
    <cellStyle name="Procent 7 3 2 3 2" xfId="9930"/>
    <cellStyle name="Procent 7 3 2 3 2 2" xfId="20737"/>
    <cellStyle name="Procent 7 3 2 3 2 3" xfId="32111"/>
    <cellStyle name="Procent 7 3 2 3 3" xfId="15752"/>
    <cellStyle name="Procent 7 3 2 3 4" xfId="27110"/>
    <cellStyle name="Procent 7 3 2 4" xfId="6607"/>
    <cellStyle name="Procent 7 3 2 4 2" xfId="17415"/>
    <cellStyle name="Procent 7 3 2 4 3" xfId="28789"/>
    <cellStyle name="Procent 7 3 2 5" xfId="12430"/>
    <cellStyle name="Procent 7 3 2 6" xfId="23788"/>
    <cellStyle name="Procent 7 3 3" xfId="2450"/>
    <cellStyle name="Procent 7 3 3 2" xfId="7438"/>
    <cellStyle name="Procent 7 3 3 2 2" xfId="18245"/>
    <cellStyle name="Procent 7 3 3 2 3" xfId="29619"/>
    <cellStyle name="Procent 7 3 3 3" xfId="13260"/>
    <cellStyle name="Procent 7 3 3 4" xfId="24618"/>
    <cellStyle name="Procent 7 3 4" xfId="4114"/>
    <cellStyle name="Procent 7 3 4 2" xfId="9099"/>
    <cellStyle name="Procent 7 3 4 2 2" xfId="19906"/>
    <cellStyle name="Procent 7 3 4 2 3" xfId="31280"/>
    <cellStyle name="Procent 7 3 4 3" xfId="14921"/>
    <cellStyle name="Procent 7 3 4 4" xfId="26279"/>
    <cellStyle name="Procent 7 3 5" xfId="5776"/>
    <cellStyle name="Procent 7 3 5 2" xfId="16584"/>
    <cellStyle name="Procent 7 3 5 3" xfId="27958"/>
    <cellStyle name="Procent 7 3 6" xfId="10763"/>
    <cellStyle name="Procent 7 3 6 2" xfId="21570"/>
    <cellStyle name="Procent 7 3 6 3" xfId="32944"/>
    <cellStyle name="Procent 7 3 7" xfId="11598"/>
    <cellStyle name="Procent 7 3 8" xfId="22957"/>
    <cellStyle name="Procent 7 4" xfId="1060"/>
    <cellStyle name="Procent 7 4 2" xfId="2728"/>
    <cellStyle name="Procent 7 4 2 2" xfId="7716"/>
    <cellStyle name="Procent 7 4 2 2 2" xfId="18523"/>
    <cellStyle name="Procent 7 4 2 2 3" xfId="29897"/>
    <cellStyle name="Procent 7 4 2 3" xfId="13538"/>
    <cellStyle name="Procent 7 4 2 4" xfId="24896"/>
    <cellStyle name="Procent 7 4 3" xfId="4392"/>
    <cellStyle name="Procent 7 4 3 2" xfId="9377"/>
    <cellStyle name="Procent 7 4 3 2 2" xfId="20184"/>
    <cellStyle name="Procent 7 4 3 2 3" xfId="31558"/>
    <cellStyle name="Procent 7 4 3 3" xfId="15199"/>
    <cellStyle name="Procent 7 4 3 4" xfId="26557"/>
    <cellStyle name="Procent 7 4 4" xfId="6054"/>
    <cellStyle name="Procent 7 4 4 2" xfId="16862"/>
    <cellStyle name="Procent 7 4 4 3" xfId="28236"/>
    <cellStyle name="Procent 7 4 5" xfId="11877"/>
    <cellStyle name="Procent 7 4 6" xfId="23235"/>
    <cellStyle name="Procent 7 5" xfId="1898"/>
    <cellStyle name="Procent 7 5 2" xfId="6886"/>
    <cellStyle name="Procent 7 5 2 2" xfId="17694"/>
    <cellStyle name="Procent 7 5 2 3" xfId="29068"/>
    <cellStyle name="Procent 7 5 3" xfId="12709"/>
    <cellStyle name="Procent 7 5 4" xfId="24067"/>
    <cellStyle name="Procent 7 6" xfId="3563"/>
    <cellStyle name="Procent 7 6 2" xfId="8548"/>
    <cellStyle name="Procent 7 6 2 2" xfId="19355"/>
    <cellStyle name="Procent 7 6 2 3" xfId="30729"/>
    <cellStyle name="Procent 7 6 3" xfId="14370"/>
    <cellStyle name="Procent 7 6 4" xfId="25728"/>
    <cellStyle name="Procent 7 7" xfId="5224"/>
    <cellStyle name="Procent 7 7 2" xfId="16033"/>
    <cellStyle name="Procent 7 7 3" xfId="27407"/>
    <cellStyle name="Procent 7 8" xfId="10209"/>
    <cellStyle name="Procent 7 8 2" xfId="21016"/>
    <cellStyle name="Procent 7 8 3" xfId="32390"/>
    <cellStyle name="Procent 7 9" xfId="11043"/>
    <cellStyle name="Procent 8" xfId="180"/>
    <cellStyle name="Procent 8 10" xfId="21903"/>
    <cellStyle name="Procent 8 11" xfId="22456"/>
    <cellStyle name="Procent 8 12" xfId="33276"/>
    <cellStyle name="Procent 8 13" xfId="33551"/>
    <cellStyle name="Procent 8 14" xfId="33822"/>
    <cellStyle name="Procent 8 2" xfId="555"/>
    <cellStyle name="Procent 8 2 2" xfId="1392"/>
    <cellStyle name="Procent 8 2 2 2" xfId="3060"/>
    <cellStyle name="Procent 8 2 2 2 2" xfId="8048"/>
    <cellStyle name="Procent 8 2 2 2 2 2" xfId="18855"/>
    <cellStyle name="Procent 8 2 2 2 2 3" xfId="30229"/>
    <cellStyle name="Procent 8 2 2 2 3" xfId="13870"/>
    <cellStyle name="Procent 8 2 2 2 4" xfId="25228"/>
    <cellStyle name="Procent 8 2 2 3" xfId="4724"/>
    <cellStyle name="Procent 8 2 2 3 2" xfId="9709"/>
    <cellStyle name="Procent 8 2 2 3 2 2" xfId="20516"/>
    <cellStyle name="Procent 8 2 2 3 2 3" xfId="31890"/>
    <cellStyle name="Procent 8 2 2 3 3" xfId="15531"/>
    <cellStyle name="Procent 8 2 2 3 4" xfId="26889"/>
    <cellStyle name="Procent 8 2 2 4" xfId="6386"/>
    <cellStyle name="Procent 8 2 2 4 2" xfId="17194"/>
    <cellStyle name="Procent 8 2 2 4 3" xfId="28568"/>
    <cellStyle name="Procent 8 2 2 5" xfId="12209"/>
    <cellStyle name="Procent 8 2 2 6" xfId="23567"/>
    <cellStyle name="Procent 8 2 3" xfId="2229"/>
    <cellStyle name="Procent 8 2 3 2" xfId="7217"/>
    <cellStyle name="Procent 8 2 3 2 2" xfId="18024"/>
    <cellStyle name="Procent 8 2 3 2 3" xfId="29398"/>
    <cellStyle name="Procent 8 2 3 3" xfId="13039"/>
    <cellStyle name="Procent 8 2 3 4" xfId="24397"/>
    <cellStyle name="Procent 8 2 4" xfId="3893"/>
    <cellStyle name="Procent 8 2 4 2" xfId="8878"/>
    <cellStyle name="Procent 8 2 4 2 2" xfId="19685"/>
    <cellStyle name="Procent 8 2 4 2 3" xfId="31059"/>
    <cellStyle name="Procent 8 2 4 3" xfId="14700"/>
    <cellStyle name="Procent 8 2 4 4" xfId="26058"/>
    <cellStyle name="Procent 8 2 5" xfId="5555"/>
    <cellStyle name="Procent 8 2 5 2" xfId="16363"/>
    <cellStyle name="Procent 8 2 5 3" xfId="27737"/>
    <cellStyle name="Procent 8 2 6" xfId="10542"/>
    <cellStyle name="Procent 8 2 6 2" xfId="21349"/>
    <cellStyle name="Procent 8 2 6 3" xfId="32723"/>
    <cellStyle name="Procent 8 2 7" xfId="11376"/>
    <cellStyle name="Procent 8 2 8" xfId="22182"/>
    <cellStyle name="Procent 8 2 9" xfId="22736"/>
    <cellStyle name="Procent 8 3" xfId="832"/>
    <cellStyle name="Procent 8 3 2" xfId="1666"/>
    <cellStyle name="Procent 8 3 2 2" xfId="3334"/>
    <cellStyle name="Procent 8 3 2 2 2" xfId="8322"/>
    <cellStyle name="Procent 8 3 2 2 2 2" xfId="19129"/>
    <cellStyle name="Procent 8 3 2 2 2 3" xfId="30503"/>
    <cellStyle name="Procent 8 3 2 2 3" xfId="14144"/>
    <cellStyle name="Procent 8 3 2 2 4" xfId="25502"/>
    <cellStyle name="Procent 8 3 2 3" xfId="4998"/>
    <cellStyle name="Procent 8 3 2 3 2" xfId="9983"/>
    <cellStyle name="Procent 8 3 2 3 2 2" xfId="20790"/>
    <cellStyle name="Procent 8 3 2 3 2 3" xfId="32164"/>
    <cellStyle name="Procent 8 3 2 3 3" xfId="15805"/>
    <cellStyle name="Procent 8 3 2 3 4" xfId="27163"/>
    <cellStyle name="Procent 8 3 2 4" xfId="6660"/>
    <cellStyle name="Procent 8 3 2 4 2" xfId="17468"/>
    <cellStyle name="Procent 8 3 2 4 3" xfId="28842"/>
    <cellStyle name="Procent 8 3 2 5" xfId="12483"/>
    <cellStyle name="Procent 8 3 2 6" xfId="23841"/>
    <cellStyle name="Procent 8 3 3" xfId="2503"/>
    <cellStyle name="Procent 8 3 3 2" xfId="7491"/>
    <cellStyle name="Procent 8 3 3 2 2" xfId="18298"/>
    <cellStyle name="Procent 8 3 3 2 3" xfId="29672"/>
    <cellStyle name="Procent 8 3 3 3" xfId="13313"/>
    <cellStyle name="Procent 8 3 3 4" xfId="24671"/>
    <cellStyle name="Procent 8 3 4" xfId="4167"/>
    <cellStyle name="Procent 8 3 4 2" xfId="9152"/>
    <cellStyle name="Procent 8 3 4 2 2" xfId="19959"/>
    <cellStyle name="Procent 8 3 4 2 3" xfId="31333"/>
    <cellStyle name="Procent 8 3 4 3" xfId="14974"/>
    <cellStyle name="Procent 8 3 4 4" xfId="26332"/>
    <cellStyle name="Procent 8 3 5" xfId="5829"/>
    <cellStyle name="Procent 8 3 5 2" xfId="16637"/>
    <cellStyle name="Procent 8 3 5 3" xfId="28011"/>
    <cellStyle name="Procent 8 3 6" xfId="10816"/>
    <cellStyle name="Procent 8 3 6 2" xfId="21623"/>
    <cellStyle name="Procent 8 3 6 3" xfId="32997"/>
    <cellStyle name="Procent 8 3 7" xfId="11651"/>
    <cellStyle name="Procent 8 3 8" xfId="23010"/>
    <cellStyle name="Procent 8 4" xfId="1113"/>
    <cellStyle name="Procent 8 4 2" xfId="2781"/>
    <cellStyle name="Procent 8 4 2 2" xfId="7769"/>
    <cellStyle name="Procent 8 4 2 2 2" xfId="18576"/>
    <cellStyle name="Procent 8 4 2 2 3" xfId="29950"/>
    <cellStyle name="Procent 8 4 2 3" xfId="13591"/>
    <cellStyle name="Procent 8 4 2 4" xfId="24949"/>
    <cellStyle name="Procent 8 4 3" xfId="4445"/>
    <cellStyle name="Procent 8 4 3 2" xfId="9430"/>
    <cellStyle name="Procent 8 4 3 2 2" xfId="20237"/>
    <cellStyle name="Procent 8 4 3 2 3" xfId="31611"/>
    <cellStyle name="Procent 8 4 3 3" xfId="15252"/>
    <cellStyle name="Procent 8 4 3 4" xfId="26610"/>
    <cellStyle name="Procent 8 4 4" xfId="6107"/>
    <cellStyle name="Procent 8 4 4 2" xfId="16915"/>
    <cellStyle name="Procent 8 4 4 3" xfId="28289"/>
    <cellStyle name="Procent 8 4 5" xfId="11930"/>
    <cellStyle name="Procent 8 4 6" xfId="23288"/>
    <cellStyle name="Procent 8 5" xfId="1951"/>
    <cellStyle name="Procent 8 5 2" xfId="6939"/>
    <cellStyle name="Procent 8 5 2 2" xfId="17747"/>
    <cellStyle name="Procent 8 5 2 3" xfId="29121"/>
    <cellStyle name="Procent 8 5 3" xfId="12762"/>
    <cellStyle name="Procent 8 5 4" xfId="24120"/>
    <cellStyle name="Procent 8 6" xfId="3616"/>
    <cellStyle name="Procent 8 6 2" xfId="8601"/>
    <cellStyle name="Procent 8 6 2 2" xfId="19408"/>
    <cellStyle name="Procent 8 6 2 3" xfId="30782"/>
    <cellStyle name="Procent 8 6 3" xfId="14423"/>
    <cellStyle name="Procent 8 6 4" xfId="25781"/>
    <cellStyle name="Procent 8 7" xfId="5277"/>
    <cellStyle name="Procent 8 7 2" xfId="16086"/>
    <cellStyle name="Procent 8 7 3" xfId="27460"/>
    <cellStyle name="Procent 8 8" xfId="10262"/>
    <cellStyle name="Procent 8 8 2" xfId="21069"/>
    <cellStyle name="Procent 8 8 3" xfId="32443"/>
    <cellStyle name="Procent 8 9" xfId="11096"/>
    <cellStyle name="Procent 9" xfId="222"/>
    <cellStyle name="Procent 9 10" xfId="21944"/>
    <cellStyle name="Procent 9 11" xfId="22497"/>
    <cellStyle name="Procent 9 12" xfId="33317"/>
    <cellStyle name="Procent 9 13" xfId="33592"/>
    <cellStyle name="Procent 9 14" xfId="33863"/>
    <cellStyle name="Procent 9 2" xfId="596"/>
    <cellStyle name="Procent 9 2 2" xfId="1433"/>
    <cellStyle name="Procent 9 2 2 2" xfId="3101"/>
    <cellStyle name="Procent 9 2 2 2 2" xfId="8089"/>
    <cellStyle name="Procent 9 2 2 2 2 2" xfId="18896"/>
    <cellStyle name="Procent 9 2 2 2 2 3" xfId="30270"/>
    <cellStyle name="Procent 9 2 2 2 3" xfId="13911"/>
    <cellStyle name="Procent 9 2 2 2 4" xfId="25269"/>
    <cellStyle name="Procent 9 2 2 3" xfId="4765"/>
    <cellStyle name="Procent 9 2 2 3 2" xfId="9750"/>
    <cellStyle name="Procent 9 2 2 3 2 2" xfId="20557"/>
    <cellStyle name="Procent 9 2 2 3 2 3" xfId="31931"/>
    <cellStyle name="Procent 9 2 2 3 3" xfId="15572"/>
    <cellStyle name="Procent 9 2 2 3 4" xfId="26930"/>
    <cellStyle name="Procent 9 2 2 4" xfId="6427"/>
    <cellStyle name="Procent 9 2 2 4 2" xfId="17235"/>
    <cellStyle name="Procent 9 2 2 4 3" xfId="28609"/>
    <cellStyle name="Procent 9 2 2 5" xfId="12250"/>
    <cellStyle name="Procent 9 2 2 6" xfId="23608"/>
    <cellStyle name="Procent 9 2 3" xfId="2270"/>
    <cellStyle name="Procent 9 2 3 2" xfId="7258"/>
    <cellStyle name="Procent 9 2 3 2 2" xfId="18065"/>
    <cellStyle name="Procent 9 2 3 2 3" xfId="29439"/>
    <cellStyle name="Procent 9 2 3 3" xfId="13080"/>
    <cellStyle name="Procent 9 2 3 4" xfId="24438"/>
    <cellStyle name="Procent 9 2 4" xfId="3934"/>
    <cellStyle name="Procent 9 2 4 2" xfId="8919"/>
    <cellStyle name="Procent 9 2 4 2 2" xfId="19726"/>
    <cellStyle name="Procent 9 2 4 2 3" xfId="31100"/>
    <cellStyle name="Procent 9 2 4 3" xfId="14741"/>
    <cellStyle name="Procent 9 2 4 4" xfId="26099"/>
    <cellStyle name="Procent 9 2 5" xfId="5596"/>
    <cellStyle name="Procent 9 2 5 2" xfId="16404"/>
    <cellStyle name="Procent 9 2 5 3" xfId="27778"/>
    <cellStyle name="Procent 9 2 6" xfId="10583"/>
    <cellStyle name="Procent 9 2 6 2" xfId="21390"/>
    <cellStyle name="Procent 9 2 6 3" xfId="32764"/>
    <cellStyle name="Procent 9 2 7" xfId="11417"/>
    <cellStyle name="Procent 9 2 8" xfId="22223"/>
    <cellStyle name="Procent 9 2 9" xfId="22777"/>
    <cellStyle name="Procent 9 3" xfId="873"/>
    <cellStyle name="Procent 9 3 2" xfId="1707"/>
    <cellStyle name="Procent 9 3 2 2" xfId="3375"/>
    <cellStyle name="Procent 9 3 2 2 2" xfId="8363"/>
    <cellStyle name="Procent 9 3 2 2 2 2" xfId="19170"/>
    <cellStyle name="Procent 9 3 2 2 2 3" xfId="30544"/>
    <cellStyle name="Procent 9 3 2 2 3" xfId="14185"/>
    <cellStyle name="Procent 9 3 2 2 4" xfId="25543"/>
    <cellStyle name="Procent 9 3 2 3" xfId="5039"/>
    <cellStyle name="Procent 9 3 2 3 2" xfId="10024"/>
    <cellStyle name="Procent 9 3 2 3 2 2" xfId="20831"/>
    <cellStyle name="Procent 9 3 2 3 2 3" xfId="32205"/>
    <cellStyle name="Procent 9 3 2 3 3" xfId="15846"/>
    <cellStyle name="Procent 9 3 2 3 4" xfId="27204"/>
    <cellStyle name="Procent 9 3 2 4" xfId="6701"/>
    <cellStyle name="Procent 9 3 2 4 2" xfId="17509"/>
    <cellStyle name="Procent 9 3 2 4 3" xfId="28883"/>
    <cellStyle name="Procent 9 3 2 5" xfId="12524"/>
    <cellStyle name="Procent 9 3 2 6" xfId="23882"/>
    <cellStyle name="Procent 9 3 3" xfId="2544"/>
    <cellStyle name="Procent 9 3 3 2" xfId="7532"/>
    <cellStyle name="Procent 9 3 3 2 2" xfId="18339"/>
    <cellStyle name="Procent 9 3 3 2 3" xfId="29713"/>
    <cellStyle name="Procent 9 3 3 3" xfId="13354"/>
    <cellStyle name="Procent 9 3 3 4" xfId="24712"/>
    <cellStyle name="Procent 9 3 4" xfId="4208"/>
    <cellStyle name="Procent 9 3 4 2" xfId="9193"/>
    <cellStyle name="Procent 9 3 4 2 2" xfId="20000"/>
    <cellStyle name="Procent 9 3 4 2 3" xfId="31374"/>
    <cellStyle name="Procent 9 3 4 3" xfId="15015"/>
    <cellStyle name="Procent 9 3 4 4" xfId="26373"/>
    <cellStyle name="Procent 9 3 5" xfId="5870"/>
    <cellStyle name="Procent 9 3 5 2" xfId="16678"/>
    <cellStyle name="Procent 9 3 5 3" xfId="28052"/>
    <cellStyle name="Procent 9 3 6" xfId="10857"/>
    <cellStyle name="Procent 9 3 6 2" xfId="21664"/>
    <cellStyle name="Procent 9 3 6 3" xfId="33038"/>
    <cellStyle name="Procent 9 3 7" xfId="11692"/>
    <cellStyle name="Procent 9 3 8" xfId="23051"/>
    <cellStyle name="Procent 9 4" xfId="1154"/>
    <cellStyle name="Procent 9 4 2" xfId="2822"/>
    <cellStyle name="Procent 9 4 2 2" xfId="7810"/>
    <cellStyle name="Procent 9 4 2 2 2" xfId="18617"/>
    <cellStyle name="Procent 9 4 2 2 3" xfId="29991"/>
    <cellStyle name="Procent 9 4 2 3" xfId="13632"/>
    <cellStyle name="Procent 9 4 2 4" xfId="24990"/>
    <cellStyle name="Procent 9 4 3" xfId="4486"/>
    <cellStyle name="Procent 9 4 3 2" xfId="9471"/>
    <cellStyle name="Procent 9 4 3 2 2" xfId="20278"/>
    <cellStyle name="Procent 9 4 3 2 3" xfId="31652"/>
    <cellStyle name="Procent 9 4 3 3" xfId="15293"/>
    <cellStyle name="Procent 9 4 3 4" xfId="26651"/>
    <cellStyle name="Procent 9 4 4" xfId="6148"/>
    <cellStyle name="Procent 9 4 4 2" xfId="16956"/>
    <cellStyle name="Procent 9 4 4 3" xfId="28330"/>
    <cellStyle name="Procent 9 4 5" xfId="11971"/>
    <cellStyle name="Procent 9 4 6" xfId="23329"/>
    <cellStyle name="Procent 9 5" xfId="1992"/>
    <cellStyle name="Procent 9 5 2" xfId="6980"/>
    <cellStyle name="Procent 9 5 2 2" xfId="17788"/>
    <cellStyle name="Procent 9 5 2 3" xfId="29162"/>
    <cellStyle name="Procent 9 5 3" xfId="12803"/>
    <cellStyle name="Procent 9 5 4" xfId="24161"/>
    <cellStyle name="Procent 9 6" xfId="3657"/>
    <cellStyle name="Procent 9 6 2" xfId="8642"/>
    <cellStyle name="Procent 9 6 2 2" xfId="19449"/>
    <cellStyle name="Procent 9 6 2 3" xfId="30823"/>
    <cellStyle name="Procent 9 6 3" xfId="14464"/>
    <cellStyle name="Procent 9 6 4" xfId="25822"/>
    <cellStyle name="Procent 9 7" xfId="5318"/>
    <cellStyle name="Procent 9 7 2" xfId="16127"/>
    <cellStyle name="Procent 9 7 3" xfId="27501"/>
    <cellStyle name="Procent 9 8" xfId="10303"/>
    <cellStyle name="Procent 9 8 2" xfId="21110"/>
    <cellStyle name="Procent 9 8 3" xfId="32484"/>
    <cellStyle name="Procent 9 9" xfId="11137"/>
    <cellStyle name="Sammenkædet celle" xfId="13" builtinId="24" customBuiltin="1"/>
    <cellStyle name="Titel" xfId="2" builtinId="15" customBuiltin="1"/>
    <cellStyle name="Titel 2" xfId="34077"/>
    <cellStyle name="Titel 3" xfId="34037"/>
    <cellStyle name="Title" xfId="386"/>
    <cellStyle name="Title 2" xfId="34149"/>
    <cellStyle name="Title 3" xfId="34148"/>
    <cellStyle name="Total" xfId="18" builtinId="25" customBuiltin="1"/>
    <cellStyle name="Total (negative)" xfId="340"/>
    <cellStyle name="Total 1000" xfId="341"/>
    <cellStyle name="Total 1000 (negative)" xfId="342"/>
    <cellStyle name="Total 2" xfId="387"/>
    <cellStyle name="Total 3" xfId="339"/>
    <cellStyle name="Total 3 2" xfId="27324"/>
    <cellStyle name="Total 4" xfId="34084"/>
    <cellStyle name="Total 5" xfId="34086"/>
    <cellStyle name="Total 6" xfId="34087"/>
    <cellStyle name="Total 7" xfId="34088"/>
    <cellStyle name="Total 8" xfId="34089"/>
    <cellStyle name="Ugyldig" xfId="8" builtinId="27" customBuiltin="1"/>
    <cellStyle name="Valuta 2" xfId="34038"/>
    <cellStyle name="Valuta 2 2" xfId="34039"/>
    <cellStyle name="Valuta 2 2 2" xfId="34150"/>
    <cellStyle name="Valuta 3" xfId="34040"/>
    <cellStyle name="Warning Text" xfId="388"/>
    <cellStyle name="Warning Text 2" xfId="34152"/>
    <cellStyle name="Warning Text 3" xfId="34151"/>
  </cellStyles>
  <dxfs count="9"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3" defaultTableStyle="TableStyleMedium2" defaultPivotStyle="PivotStyleMedium9">
    <tableStyle name="TableStyleQueryPreview" pivot="0" count="3">
      <tableStyleElement type="wholeTable" dxfId="8"/>
      <tableStyleElement type="headerRow" dxfId="7"/>
      <tableStyleElement type="firstRowStripe" dxfId="6"/>
    </tableStyle>
    <tableStyle name="TableStyleQueryResult" pivot="0" count="3">
      <tableStyleElement type="wholeTable" dxfId="5"/>
      <tableStyleElement type="headerRow" dxfId="4"/>
      <tableStyleElement type="firstRowStripe" dxfId="3"/>
    </tableStyle>
    <tableStyle name="Table Style 1" pivot="0" count="1">
      <tableStyleElement type="secondRowStripe" dxfId="2"/>
    </tableStyle>
  </tableStyles>
  <colors>
    <mruColors>
      <color rgb="FFFF9999"/>
      <color rgb="FFE45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18" Type="http://schemas.openxmlformats.org/officeDocument/2006/relationships/comments" Target="../comments1.x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1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6.bin"/><Relationship Id="rId16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6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printerSettings" Target="../printerSettings/printerSettings63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7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H109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37.140625" style="7" bestFit="1" customWidth="1"/>
    <col min="2" max="2" width="8.5703125" bestFit="1" customWidth="1"/>
    <col min="3" max="3" width="22" style="46" customWidth="1"/>
    <col min="4" max="4" width="23.85546875" style="46" customWidth="1"/>
    <col min="5" max="5" width="11.5703125" style="42" customWidth="1"/>
    <col min="6" max="6" width="13.7109375" style="9" customWidth="1"/>
    <col min="7" max="8" width="14.7109375" customWidth="1"/>
    <col min="9" max="9" width="14.7109375" style="263" customWidth="1"/>
    <col min="10" max="10" width="16.7109375" customWidth="1"/>
    <col min="11" max="11" width="24.140625" style="263" customWidth="1"/>
    <col min="12" max="12" width="15.85546875" customWidth="1"/>
    <col min="13" max="13" width="12.28515625" customWidth="1"/>
    <col min="14" max="14" width="12.5703125" customWidth="1"/>
    <col min="15" max="15" width="15.7109375" style="74" customWidth="1"/>
    <col min="16" max="16" width="15.140625" customWidth="1"/>
    <col min="17" max="17" width="12" style="263" customWidth="1"/>
    <col min="19" max="19" width="13.7109375" bestFit="1" customWidth="1"/>
  </cols>
  <sheetData>
    <row r="1" spans="1:34" s="9" customFormat="1" ht="60.75" thickBot="1" x14ac:dyDescent="0.3">
      <c r="A1" s="43" t="s">
        <v>0</v>
      </c>
      <c r="B1" s="44" t="s">
        <v>52</v>
      </c>
      <c r="C1" s="60" t="s">
        <v>537</v>
      </c>
      <c r="D1" s="248" t="s">
        <v>538</v>
      </c>
      <c r="E1" s="61" t="s">
        <v>271</v>
      </c>
      <c r="F1" s="72" t="s">
        <v>407</v>
      </c>
      <c r="G1" s="13" t="s">
        <v>408</v>
      </c>
      <c r="H1" s="13" t="s">
        <v>409</v>
      </c>
      <c r="I1" s="13" t="s">
        <v>533</v>
      </c>
      <c r="J1" s="13" t="s">
        <v>539</v>
      </c>
      <c r="K1" s="13" t="s">
        <v>540</v>
      </c>
      <c r="L1" s="13" t="s">
        <v>272</v>
      </c>
      <c r="M1" s="13" t="s">
        <v>274</v>
      </c>
      <c r="N1" s="13" t="s">
        <v>410</v>
      </c>
      <c r="O1" s="73" t="s">
        <v>411</v>
      </c>
      <c r="P1" s="13" t="s">
        <v>412</v>
      </c>
      <c r="Q1" s="334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s="9" customFormat="1" x14ac:dyDescent="0.25">
      <c r="A2" s="16" t="s">
        <v>54</v>
      </c>
      <c r="B2" s="95" t="s">
        <v>55</v>
      </c>
      <c r="C2" s="276">
        <v>42136760.778293237</v>
      </c>
      <c r="D2" s="276">
        <v>40964073.135329463</v>
      </c>
      <c r="E2" s="62"/>
      <c r="F2" s="322">
        <v>1</v>
      </c>
      <c r="G2" s="322">
        <v>0.97101222013036304</v>
      </c>
      <c r="H2" s="68">
        <v>1</v>
      </c>
      <c r="I2" s="68">
        <v>1</v>
      </c>
      <c r="J2" s="65">
        <v>40964073.135329463</v>
      </c>
      <c r="K2" s="65">
        <v>41680944.41519773</v>
      </c>
      <c r="L2" s="65">
        <v>455816.36309550703</v>
      </c>
      <c r="M2" s="53">
        <v>1.0817546358008634E-2</v>
      </c>
      <c r="N2" s="53">
        <v>1.3521932947510792E-3</v>
      </c>
      <c r="O2" s="53">
        <v>1.3521932947510792E-3</v>
      </c>
      <c r="P2" s="65">
        <v>56977.045386938385</v>
      </c>
      <c r="Q2" s="48"/>
    </row>
    <row r="3" spans="1:34" s="9" customFormat="1" x14ac:dyDescent="0.25">
      <c r="A3" s="17" t="s">
        <v>6</v>
      </c>
      <c r="B3" s="323" t="s">
        <v>56</v>
      </c>
      <c r="C3" s="277">
        <v>43819452.434887394</v>
      </c>
      <c r="D3" s="277">
        <v>46087641.001066804</v>
      </c>
      <c r="E3" s="50">
        <v>259495.95</v>
      </c>
      <c r="F3" s="323">
        <v>0.80949288268152098</v>
      </c>
      <c r="G3" s="323">
        <v>0.80795949096422204</v>
      </c>
      <c r="H3" s="69">
        <v>0.80949288268152098</v>
      </c>
      <c r="I3" s="69">
        <v>0.80949288268152098</v>
      </c>
      <c r="J3" s="66">
        <v>37307617.369944625</v>
      </c>
      <c r="K3" s="66">
        <v>37960500.673918657</v>
      </c>
      <c r="L3" s="66">
        <v>5858951.7609687373</v>
      </c>
      <c r="M3" s="54">
        <v>0.13370664021132453</v>
      </c>
      <c r="N3" s="54">
        <v>1.6713330026415566E-2</v>
      </c>
      <c r="O3" s="54">
        <v>1.6713330026415566E-2</v>
      </c>
      <c r="P3" s="66">
        <v>732368.97012109216</v>
      </c>
      <c r="Q3" s="48"/>
    </row>
    <row r="4" spans="1:34" s="9" customFormat="1" x14ac:dyDescent="0.25">
      <c r="A4" s="17" t="s">
        <v>57</v>
      </c>
      <c r="B4" s="323" t="s">
        <v>58</v>
      </c>
      <c r="C4" s="277">
        <v>79647331.221638203</v>
      </c>
      <c r="D4" s="277">
        <v>77545902.20218116</v>
      </c>
      <c r="E4" s="50"/>
      <c r="F4" s="323">
        <v>0.94551263429200005</v>
      </c>
      <c r="G4" s="323">
        <v>0.92193605771027498</v>
      </c>
      <c r="H4" s="69">
        <v>0.94551263429200005</v>
      </c>
      <c r="I4" s="69">
        <v>0.9481143797364382</v>
      </c>
      <c r="J4" s="66">
        <v>73522384.967523485</v>
      </c>
      <c r="K4" s="66">
        <v>74809026.704455152</v>
      </c>
      <c r="L4" s="66">
        <v>4838304.5171830505</v>
      </c>
      <c r="M4" s="54">
        <v>6.074659932696657E-2</v>
      </c>
      <c r="N4" s="54">
        <v>7.5933249158708213E-3</v>
      </c>
      <c r="O4" s="54">
        <v>7.5933249158708213E-3</v>
      </c>
      <c r="P4" s="66">
        <v>604788.06464788131</v>
      </c>
      <c r="Q4" s="48"/>
    </row>
    <row r="5" spans="1:34" s="9" customFormat="1" x14ac:dyDescent="0.25">
      <c r="A5" s="17" t="s">
        <v>59</v>
      </c>
      <c r="B5" s="323" t="s">
        <v>60</v>
      </c>
      <c r="C5" s="277">
        <v>126914935.71343336</v>
      </c>
      <c r="D5" s="277">
        <v>127973739.67237487</v>
      </c>
      <c r="E5" s="50"/>
      <c r="F5" s="323">
        <v>0.75993455606762295</v>
      </c>
      <c r="G5" s="323">
        <v>0.74537581675644904</v>
      </c>
      <c r="H5" s="69">
        <v>0.75993455606762295</v>
      </c>
      <c r="I5" s="69">
        <v>0.75993455606762295</v>
      </c>
      <c r="J5" s="66">
        <v>97251667.046239749</v>
      </c>
      <c r="K5" s="66">
        <v>98953571.219548956</v>
      </c>
      <c r="L5" s="66">
        <v>27961364.4938844</v>
      </c>
      <c r="M5" s="54">
        <v>0.22031579133459561</v>
      </c>
      <c r="N5" s="54">
        <v>2.7539473916824452E-2</v>
      </c>
      <c r="O5" s="54">
        <v>0.02</v>
      </c>
      <c r="P5" s="66">
        <v>2538298.7142686672</v>
      </c>
      <c r="Q5" s="48"/>
    </row>
    <row r="6" spans="1:34" s="9" customFormat="1" x14ac:dyDescent="0.25">
      <c r="A6" s="17" t="s">
        <v>61</v>
      </c>
      <c r="B6" s="96" t="s">
        <v>62</v>
      </c>
      <c r="C6" s="277">
        <v>21824714.61875768</v>
      </c>
      <c r="D6" s="277">
        <v>20434531.143702712</v>
      </c>
      <c r="E6" s="50"/>
      <c r="F6" s="323">
        <v>1</v>
      </c>
      <c r="G6" s="323">
        <v>0.84873857608688896</v>
      </c>
      <c r="H6" s="69">
        <v>1</v>
      </c>
      <c r="I6" s="69">
        <v>1</v>
      </c>
      <c r="J6" s="66">
        <v>20434531.143702712</v>
      </c>
      <c r="K6" s="66">
        <v>20792135.438717511</v>
      </c>
      <c r="L6" s="66">
        <v>1032579.1800401695</v>
      </c>
      <c r="M6" s="54">
        <v>4.7312379477929073E-2</v>
      </c>
      <c r="N6" s="54">
        <v>5.9140474347411341E-3</v>
      </c>
      <c r="O6" s="54">
        <v>5.9140474347411341E-3</v>
      </c>
      <c r="P6" s="66">
        <v>129072.39750502119</v>
      </c>
      <c r="Q6" s="48"/>
    </row>
    <row r="7" spans="1:34" s="9" customFormat="1" x14ac:dyDescent="0.25">
      <c r="A7" s="17" t="s">
        <v>63</v>
      </c>
      <c r="B7" s="96" t="s">
        <v>64</v>
      </c>
      <c r="C7" s="277">
        <v>77296407.31396848</v>
      </c>
      <c r="D7" s="277">
        <v>76789534.079163238</v>
      </c>
      <c r="E7" s="50"/>
      <c r="F7" s="323">
        <v>0.98646909412386397</v>
      </c>
      <c r="G7" s="323">
        <v>0.89261946470287401</v>
      </c>
      <c r="H7" s="69">
        <v>0.98646909412386397</v>
      </c>
      <c r="I7" s="69">
        <v>0.9984647899621355</v>
      </c>
      <c r="J7" s="66">
        <v>76671646.015641972</v>
      </c>
      <c r="K7" s="66">
        <v>78013399.820915714</v>
      </c>
      <c r="L7" s="66">
        <v>0</v>
      </c>
      <c r="M7" s="54">
        <v>0</v>
      </c>
      <c r="N7" s="54">
        <v>0</v>
      </c>
      <c r="O7" s="54">
        <v>0</v>
      </c>
      <c r="P7" s="66">
        <v>0</v>
      </c>
      <c r="Q7" s="48"/>
    </row>
    <row r="8" spans="1:34" s="9" customFormat="1" x14ac:dyDescent="0.25">
      <c r="A8" s="17" t="s">
        <v>7</v>
      </c>
      <c r="B8" s="323" t="s">
        <v>65</v>
      </c>
      <c r="C8" s="277">
        <v>33000091.275051549</v>
      </c>
      <c r="D8" s="277">
        <v>32395085.086106829</v>
      </c>
      <c r="E8" s="50"/>
      <c r="F8" s="323">
        <v>1</v>
      </c>
      <c r="G8" s="323">
        <v>0.99298249534956595</v>
      </c>
      <c r="H8" s="69">
        <v>1</v>
      </c>
      <c r="I8" s="69">
        <v>1</v>
      </c>
      <c r="J8" s="66">
        <v>32395085.086106829</v>
      </c>
      <c r="K8" s="66">
        <v>32961999.075113703</v>
      </c>
      <c r="L8" s="66">
        <v>38092.199937846512</v>
      </c>
      <c r="M8" s="54">
        <v>1.1543058963186764E-3</v>
      </c>
      <c r="N8" s="54">
        <v>1.4428823703983455E-4</v>
      </c>
      <c r="O8" s="54">
        <v>1.4428823703983455E-4</v>
      </c>
      <c r="P8" s="66">
        <v>4761.524992230814</v>
      </c>
      <c r="Q8" s="48"/>
    </row>
    <row r="9" spans="1:34" s="9" customFormat="1" x14ac:dyDescent="0.25">
      <c r="A9" s="17" t="s">
        <v>66</v>
      </c>
      <c r="B9" s="96" t="s">
        <v>67</v>
      </c>
      <c r="C9" s="277">
        <v>322018012.85812247</v>
      </c>
      <c r="D9" s="277">
        <v>307349004.21178758</v>
      </c>
      <c r="E9" s="335">
        <v>185766</v>
      </c>
      <c r="F9" s="323">
        <v>1</v>
      </c>
      <c r="G9" s="323">
        <v>0.83294507565793297</v>
      </c>
      <c r="H9" s="69">
        <v>1</v>
      </c>
      <c r="I9" s="69">
        <v>1</v>
      </c>
      <c r="J9" s="66">
        <v>307349004.21178758</v>
      </c>
      <c r="K9" s="66">
        <v>312727611.78549391</v>
      </c>
      <c r="L9" s="66">
        <v>9290401.0726285577</v>
      </c>
      <c r="M9" s="54">
        <v>2.8850563327716093E-2</v>
      </c>
      <c r="N9" s="54">
        <v>3.6063204159645116E-3</v>
      </c>
      <c r="O9" s="54">
        <v>3.6063204159645116E-3</v>
      </c>
      <c r="P9" s="66">
        <v>1161300.1340785697</v>
      </c>
      <c r="Q9" s="48"/>
    </row>
    <row r="10" spans="1:34" s="9" customFormat="1" x14ac:dyDescent="0.25">
      <c r="A10" s="17" t="s">
        <v>68</v>
      </c>
      <c r="B10" s="323" t="s">
        <v>69</v>
      </c>
      <c r="C10" s="277">
        <v>119126688.27656299</v>
      </c>
      <c r="D10" s="277">
        <v>120564203.91137052</v>
      </c>
      <c r="E10" s="50"/>
      <c r="F10" s="323">
        <v>1</v>
      </c>
      <c r="G10" s="323">
        <v>0.76834852222810002</v>
      </c>
      <c r="H10" s="69">
        <v>1</v>
      </c>
      <c r="I10" s="69">
        <v>1</v>
      </c>
      <c r="J10" s="66">
        <v>120564203.91137052</v>
      </c>
      <c r="K10" s="66">
        <v>122674077.47981951</v>
      </c>
      <c r="L10" s="66">
        <v>0</v>
      </c>
      <c r="M10" s="54">
        <v>0</v>
      </c>
      <c r="N10" s="54">
        <v>0</v>
      </c>
      <c r="O10" s="54">
        <v>0</v>
      </c>
      <c r="P10" s="66">
        <v>0</v>
      </c>
      <c r="Q10" s="48"/>
    </row>
    <row r="11" spans="1:34" s="9" customFormat="1" x14ac:dyDescent="0.25">
      <c r="A11" s="17" t="s">
        <v>8</v>
      </c>
      <c r="B11" s="96" t="s">
        <v>70</v>
      </c>
      <c r="C11" s="277">
        <v>67831008.600098759</v>
      </c>
      <c r="D11" s="277">
        <v>68748743.905932456</v>
      </c>
      <c r="E11" s="50"/>
      <c r="F11" s="323">
        <v>1</v>
      </c>
      <c r="G11" s="323">
        <v>0.97334566141209</v>
      </c>
      <c r="H11" s="69">
        <v>1</v>
      </c>
      <c r="I11" s="69">
        <v>1</v>
      </c>
      <c r="J11" s="66">
        <v>68748743.905932456</v>
      </c>
      <c r="K11" s="66">
        <v>69951846.924286276</v>
      </c>
      <c r="L11" s="66">
        <v>0</v>
      </c>
      <c r="M11" s="54">
        <v>0</v>
      </c>
      <c r="N11" s="54">
        <v>0</v>
      </c>
      <c r="O11" s="54">
        <v>0</v>
      </c>
      <c r="P11" s="66">
        <v>0</v>
      </c>
      <c r="Q11" s="48"/>
    </row>
    <row r="12" spans="1:34" s="9" customFormat="1" x14ac:dyDescent="0.25">
      <c r="A12" s="17" t="s">
        <v>229</v>
      </c>
      <c r="B12" s="323" t="s">
        <v>71</v>
      </c>
      <c r="C12" s="277">
        <v>34354147.484397791</v>
      </c>
      <c r="D12" s="277">
        <v>36300756.324080206</v>
      </c>
      <c r="E12" s="50"/>
      <c r="F12" s="323">
        <v>0.63366572882609395</v>
      </c>
      <c r="G12" s="323">
        <v>0.62453668677790497</v>
      </c>
      <c r="H12" s="69">
        <v>0.63366572882609395</v>
      </c>
      <c r="I12" s="69">
        <v>0.63366572882609395</v>
      </c>
      <c r="J12" s="66">
        <v>23002545.213036723</v>
      </c>
      <c r="K12" s="66">
        <v>23405089.754264869</v>
      </c>
      <c r="L12" s="66">
        <v>10949057.730132923</v>
      </c>
      <c r="M12" s="54">
        <v>0.31871137932051796</v>
      </c>
      <c r="N12" s="54">
        <v>3.9838922415064745E-2</v>
      </c>
      <c r="O12" s="54">
        <v>0.02</v>
      </c>
      <c r="P12" s="66">
        <v>687082.94968795578</v>
      </c>
      <c r="Q12" s="48"/>
    </row>
    <row r="13" spans="1:34" s="9" customFormat="1" x14ac:dyDescent="0.25">
      <c r="A13" s="17" t="s">
        <v>72</v>
      </c>
      <c r="B13" s="96" t="s">
        <v>73</v>
      </c>
      <c r="C13" s="277">
        <v>50841990.967149965</v>
      </c>
      <c r="D13" s="277">
        <v>51098620.082257017</v>
      </c>
      <c r="E13" s="50"/>
      <c r="F13" s="323">
        <v>0.92034443885844797</v>
      </c>
      <c r="G13" s="323">
        <v>0.92992837670089601</v>
      </c>
      <c r="H13" s="69">
        <v>0.92992837670089601</v>
      </c>
      <c r="I13" s="69">
        <v>0.92992837670089601</v>
      </c>
      <c r="J13" s="66">
        <v>47518056.824749075</v>
      </c>
      <c r="K13" s="66">
        <v>48349622.819182187</v>
      </c>
      <c r="L13" s="66">
        <v>2492368.1479677781</v>
      </c>
      <c r="M13" s="54">
        <v>4.9021843963155329E-2</v>
      </c>
      <c r="N13" s="54">
        <v>6.1277304953944161E-3</v>
      </c>
      <c r="O13" s="54">
        <v>6.1277304953944161E-3</v>
      </c>
      <c r="P13" s="66">
        <v>311546.01849597227</v>
      </c>
      <c r="Q13" s="48"/>
    </row>
    <row r="14" spans="1:34" s="9" customFormat="1" x14ac:dyDescent="0.25">
      <c r="A14" s="17" t="s">
        <v>74</v>
      </c>
      <c r="B14" s="323" t="s">
        <v>75</v>
      </c>
      <c r="C14" s="277">
        <v>66259971.919701859</v>
      </c>
      <c r="D14" s="277">
        <v>65030971.68093159</v>
      </c>
      <c r="E14" s="50">
        <v>487552.20999999996</v>
      </c>
      <c r="F14" s="323">
        <v>0.996422573312159</v>
      </c>
      <c r="G14" s="323">
        <v>0.95897811343023398</v>
      </c>
      <c r="H14" s="69">
        <v>0.996422573312159</v>
      </c>
      <c r="I14" s="69">
        <v>0.996422573312159</v>
      </c>
      <c r="J14" s="66">
        <v>64798328.147303991</v>
      </c>
      <c r="K14" s="66">
        <v>65932298.889881812</v>
      </c>
      <c r="L14" s="66">
        <v>327673.02982004732</v>
      </c>
      <c r="M14" s="54">
        <v>4.9452636384624913E-3</v>
      </c>
      <c r="N14" s="54">
        <v>6.1815795480781141E-4</v>
      </c>
      <c r="O14" s="54">
        <v>6.1815795480781141E-4</v>
      </c>
      <c r="P14" s="66">
        <v>40959.128727505915</v>
      </c>
      <c r="Q14" s="48"/>
    </row>
    <row r="15" spans="1:34" s="9" customFormat="1" x14ac:dyDescent="0.25">
      <c r="A15" s="17" t="s">
        <v>230</v>
      </c>
      <c r="B15" s="96" t="s">
        <v>76</v>
      </c>
      <c r="C15" s="277">
        <v>159344080.09119329</v>
      </c>
      <c r="D15" s="277">
        <v>158876061.76522148</v>
      </c>
      <c r="E15" s="50"/>
      <c r="F15" s="323">
        <v>1</v>
      </c>
      <c r="G15" s="323">
        <v>0.96220016364994299</v>
      </c>
      <c r="H15" s="69">
        <v>1</v>
      </c>
      <c r="I15" s="69">
        <v>1</v>
      </c>
      <c r="J15" s="66">
        <v>158876061.76522148</v>
      </c>
      <c r="K15" s="66">
        <v>161656392.84611288</v>
      </c>
      <c r="L15" s="66">
        <v>0</v>
      </c>
      <c r="M15" s="54">
        <v>0</v>
      </c>
      <c r="N15" s="54">
        <v>0</v>
      </c>
      <c r="O15" s="54">
        <v>0</v>
      </c>
      <c r="P15" s="66">
        <v>0</v>
      </c>
      <c r="Q15" s="48"/>
    </row>
    <row r="16" spans="1:34" s="9" customFormat="1" x14ac:dyDescent="0.25">
      <c r="A16" s="17" t="s">
        <v>78</v>
      </c>
      <c r="B16" s="323" t="s">
        <v>79</v>
      </c>
      <c r="C16" s="277">
        <v>86273547.701057151</v>
      </c>
      <c r="D16" s="277">
        <v>86547016.222487479</v>
      </c>
      <c r="E16" s="50"/>
      <c r="F16" s="323">
        <v>0.844444504906815</v>
      </c>
      <c r="G16" s="323">
        <v>0.86457123127725599</v>
      </c>
      <c r="H16" s="69">
        <v>0.86457123127725599</v>
      </c>
      <c r="I16" s="69">
        <v>0.86457123127725599</v>
      </c>
      <c r="J16" s="66">
        <v>74826060.378848642</v>
      </c>
      <c r="K16" s="66">
        <v>76135516.435478494</v>
      </c>
      <c r="L16" s="66">
        <v>10138031.265578657</v>
      </c>
      <c r="M16" s="54">
        <v>0.11751030919358416</v>
      </c>
      <c r="N16" s="54">
        <v>1.4688788649198019E-2</v>
      </c>
      <c r="O16" s="54">
        <v>1.4688788649198019E-2</v>
      </c>
      <c r="P16" s="66">
        <v>1267253.9081973322</v>
      </c>
      <c r="Q16" s="48"/>
    </row>
    <row r="17" spans="1:17" s="9" customFormat="1" x14ac:dyDescent="0.25">
      <c r="A17" s="17" t="s">
        <v>80</v>
      </c>
      <c r="B17" s="96" t="s">
        <v>81</v>
      </c>
      <c r="C17" s="277">
        <v>49053235.865798689</v>
      </c>
      <c r="D17" s="277">
        <v>49748991.367635868</v>
      </c>
      <c r="E17" s="50"/>
      <c r="F17" s="323">
        <v>0.95655580788017502</v>
      </c>
      <c r="G17" s="323">
        <v>0.817646991548999</v>
      </c>
      <c r="H17" s="69">
        <v>0.95655580788017502</v>
      </c>
      <c r="I17" s="69">
        <v>0.96713602991794978</v>
      </c>
      <c r="J17" s="66">
        <v>48114042.003717706</v>
      </c>
      <c r="K17" s="66">
        <v>48956037.738782771</v>
      </c>
      <c r="L17" s="66">
        <v>97198.127015918493</v>
      </c>
      <c r="M17" s="54">
        <v>1.9814824710409733E-3</v>
      </c>
      <c r="N17" s="54">
        <v>2.4768530888012166E-4</v>
      </c>
      <c r="O17" s="54">
        <v>2.4768530888012166E-4</v>
      </c>
      <c r="P17" s="66">
        <v>12149.76587698981</v>
      </c>
      <c r="Q17" s="48"/>
    </row>
    <row r="18" spans="1:17" s="9" customFormat="1" x14ac:dyDescent="0.25">
      <c r="A18" s="17" t="s">
        <v>82</v>
      </c>
      <c r="B18" s="96" t="s">
        <v>83</v>
      </c>
      <c r="C18" s="277">
        <v>32176296.543610893</v>
      </c>
      <c r="D18" s="277">
        <v>33040240.583440509</v>
      </c>
      <c r="E18" s="50"/>
      <c r="F18" s="323">
        <v>1</v>
      </c>
      <c r="G18" s="323">
        <v>0.81307154510277202</v>
      </c>
      <c r="H18" s="69">
        <v>1</v>
      </c>
      <c r="I18" s="69">
        <v>1</v>
      </c>
      <c r="J18" s="66">
        <v>33040240.583440509</v>
      </c>
      <c r="K18" s="66">
        <v>33618444.793650717</v>
      </c>
      <c r="L18" s="66">
        <v>0</v>
      </c>
      <c r="M18" s="54">
        <v>0</v>
      </c>
      <c r="N18" s="54">
        <v>0</v>
      </c>
      <c r="O18" s="54">
        <v>0</v>
      </c>
      <c r="P18" s="66">
        <v>0</v>
      </c>
      <c r="Q18" s="48"/>
    </row>
    <row r="19" spans="1:17" s="9" customFormat="1" x14ac:dyDescent="0.25">
      <c r="A19" s="17" t="s">
        <v>10</v>
      </c>
      <c r="B19" s="96" t="s">
        <v>84</v>
      </c>
      <c r="C19" s="277">
        <v>105765310.02313961</v>
      </c>
      <c r="D19" s="277">
        <v>107136440.03437662</v>
      </c>
      <c r="E19" s="50"/>
      <c r="F19" s="323">
        <v>0.95427207849214202</v>
      </c>
      <c r="G19" s="323">
        <v>0.91544833744145704</v>
      </c>
      <c r="H19" s="69">
        <v>0.95427207849214202</v>
      </c>
      <c r="I19" s="69">
        <v>0.95427207849214202</v>
      </c>
      <c r="J19" s="66">
        <v>102237313.31385331</v>
      </c>
      <c r="K19" s="66">
        <v>104026466.29684575</v>
      </c>
      <c r="L19" s="66">
        <v>1738843.7262938619</v>
      </c>
      <c r="M19" s="54">
        <v>1.6440586482594652E-2</v>
      </c>
      <c r="N19" s="54">
        <v>2.0550733103243315E-3</v>
      </c>
      <c r="O19" s="54">
        <v>2.0550733103243315E-3</v>
      </c>
      <c r="P19" s="66">
        <v>217355.4657867327</v>
      </c>
      <c r="Q19" s="48"/>
    </row>
    <row r="20" spans="1:17" s="9" customFormat="1" x14ac:dyDescent="0.25">
      <c r="A20" s="17" t="s">
        <v>85</v>
      </c>
      <c r="B20" s="96" t="s">
        <v>86</v>
      </c>
      <c r="C20" s="277">
        <v>104190042.12657672</v>
      </c>
      <c r="D20" s="277">
        <v>101452988.20653391</v>
      </c>
      <c r="E20" s="50">
        <v>494213.07</v>
      </c>
      <c r="F20" s="323">
        <v>0.82493128470431998</v>
      </c>
      <c r="G20" s="323">
        <v>0.79756551307665402</v>
      </c>
      <c r="H20" s="69">
        <v>0.82493128470431998</v>
      </c>
      <c r="I20" s="69">
        <v>0.82493128470431998</v>
      </c>
      <c r="J20" s="66">
        <v>83691743.898308247</v>
      </c>
      <c r="K20" s="66">
        <v>85156349.416528642</v>
      </c>
      <c r="L20" s="66">
        <v>19033692.710048079</v>
      </c>
      <c r="M20" s="54">
        <v>0.18268245526693169</v>
      </c>
      <c r="N20" s="54">
        <v>2.2835306908366462E-2</v>
      </c>
      <c r="O20" s="54">
        <v>0.02</v>
      </c>
      <c r="P20" s="66">
        <v>2083800.8425315344</v>
      </c>
      <c r="Q20" s="48"/>
    </row>
    <row r="21" spans="1:17" s="9" customFormat="1" x14ac:dyDescent="0.25">
      <c r="A21" s="17" t="s">
        <v>11</v>
      </c>
      <c r="B21" s="96" t="s">
        <v>87</v>
      </c>
      <c r="C21" s="277">
        <v>62005866.916990846</v>
      </c>
      <c r="D21" s="277">
        <v>58528214.49782861</v>
      </c>
      <c r="E21" s="50"/>
      <c r="F21" s="323">
        <v>0.77495282025074697</v>
      </c>
      <c r="G21" s="323">
        <v>0.79982636429163201</v>
      </c>
      <c r="H21" s="69">
        <v>0.79982636429163201</v>
      </c>
      <c r="I21" s="69">
        <v>0.79982636429163201</v>
      </c>
      <c r="J21" s="66">
        <v>46812409.010279045</v>
      </c>
      <c r="K21" s="66">
        <v>47631626.16795893</v>
      </c>
      <c r="L21" s="66">
        <v>14374240.749031916</v>
      </c>
      <c r="M21" s="54">
        <v>0.23182065607235444</v>
      </c>
      <c r="N21" s="54">
        <v>2.8977582009044305E-2</v>
      </c>
      <c r="O21" s="54">
        <v>0.02</v>
      </c>
      <c r="P21" s="66">
        <v>1240117.338339817</v>
      </c>
      <c r="Q21" s="48"/>
    </row>
    <row r="22" spans="1:17" s="9" customFormat="1" x14ac:dyDescent="0.25">
      <c r="A22" s="17" t="s">
        <v>231</v>
      </c>
      <c r="B22" s="323" t="s">
        <v>88</v>
      </c>
      <c r="C22" s="277">
        <v>114872786.07634278</v>
      </c>
      <c r="D22" s="277">
        <v>114193896.61781077</v>
      </c>
      <c r="E22" s="50">
        <v>3174368.0300000003</v>
      </c>
      <c r="F22" s="323">
        <v>1</v>
      </c>
      <c r="G22" s="323">
        <v>0.98770476527090401</v>
      </c>
      <c r="H22" s="69">
        <v>1</v>
      </c>
      <c r="I22" s="69">
        <v>1</v>
      </c>
      <c r="J22" s="66">
        <v>114193896.61781077</v>
      </c>
      <c r="K22" s="66">
        <v>116192289.80862246</v>
      </c>
      <c r="L22" s="66">
        <v>0</v>
      </c>
      <c r="M22" s="54">
        <v>0</v>
      </c>
      <c r="N22" s="54">
        <v>0</v>
      </c>
      <c r="O22" s="54">
        <v>0</v>
      </c>
      <c r="P22" s="66">
        <v>0</v>
      </c>
      <c r="Q22" s="48"/>
    </row>
    <row r="23" spans="1:17" s="9" customFormat="1" x14ac:dyDescent="0.25">
      <c r="A23" s="17" t="s">
        <v>89</v>
      </c>
      <c r="B23" s="96" t="s">
        <v>90</v>
      </c>
      <c r="C23" s="277">
        <v>45727057.239546709</v>
      </c>
      <c r="D23" s="277">
        <v>49178359.972862206</v>
      </c>
      <c r="E23" s="50"/>
      <c r="F23" s="323">
        <v>0.77207784793552003</v>
      </c>
      <c r="G23" s="323">
        <v>0.74204284582333502</v>
      </c>
      <c r="H23" s="69">
        <v>0.77207784793552003</v>
      </c>
      <c r="I23" s="69">
        <v>0.77207784793552003</v>
      </c>
      <c r="J23" s="66">
        <v>37969522.33284577</v>
      </c>
      <c r="K23" s="66">
        <v>38633988.973670572</v>
      </c>
      <c r="L23" s="66">
        <v>7093068.2658761367</v>
      </c>
      <c r="M23" s="54">
        <v>0.15511753202744366</v>
      </c>
      <c r="N23" s="54">
        <v>1.9389691503430458E-2</v>
      </c>
      <c r="O23" s="54">
        <v>1.9389691503430458E-2</v>
      </c>
      <c r="P23" s="66">
        <v>886633.53323451697</v>
      </c>
      <c r="Q23" s="48"/>
    </row>
    <row r="24" spans="1:17" s="9" customFormat="1" x14ac:dyDescent="0.25">
      <c r="A24" s="17" t="s">
        <v>15</v>
      </c>
      <c r="B24" s="96" t="s">
        <v>91</v>
      </c>
      <c r="C24" s="277">
        <v>157604620.78298968</v>
      </c>
      <c r="D24" s="277">
        <v>160312254.65276697</v>
      </c>
      <c r="E24" s="50"/>
      <c r="F24" s="323">
        <v>0.97107993463599496</v>
      </c>
      <c r="G24" s="323">
        <v>0.80619561106338999</v>
      </c>
      <c r="H24" s="69">
        <v>0.97107993463599496</v>
      </c>
      <c r="I24" s="69">
        <v>0.97107993463599496</v>
      </c>
      <c r="J24" s="66">
        <v>155676013.76955792</v>
      </c>
      <c r="K24" s="66">
        <v>158400344.0105252</v>
      </c>
      <c r="L24" s="66">
        <v>0</v>
      </c>
      <c r="M24" s="54">
        <v>0</v>
      </c>
      <c r="N24" s="54">
        <v>0</v>
      </c>
      <c r="O24" s="54">
        <v>0</v>
      </c>
      <c r="P24" s="66">
        <v>0</v>
      </c>
      <c r="Q24" s="48"/>
    </row>
    <row r="25" spans="1:17" s="9" customFormat="1" x14ac:dyDescent="0.25">
      <c r="A25" s="17" t="s">
        <v>92</v>
      </c>
      <c r="B25" s="96" t="s">
        <v>93</v>
      </c>
      <c r="C25" s="277">
        <v>79912979.434521824</v>
      </c>
      <c r="D25" s="277">
        <v>82281144.052934647</v>
      </c>
      <c r="E25" s="50"/>
      <c r="F25" s="323">
        <v>1</v>
      </c>
      <c r="G25" s="323">
        <v>0.90649143077209604</v>
      </c>
      <c r="H25" s="69">
        <v>1</v>
      </c>
      <c r="I25" s="69">
        <v>1</v>
      </c>
      <c r="J25" s="66">
        <v>82281144.052934647</v>
      </c>
      <c r="K25" s="66">
        <v>83721064.073861003</v>
      </c>
      <c r="L25" s="66">
        <v>0</v>
      </c>
      <c r="M25" s="54">
        <v>0</v>
      </c>
      <c r="N25" s="54">
        <v>0</v>
      </c>
      <c r="O25" s="54">
        <v>0</v>
      </c>
      <c r="P25" s="66">
        <v>0</v>
      </c>
      <c r="Q25" s="48"/>
    </row>
    <row r="26" spans="1:17" s="9" customFormat="1" x14ac:dyDescent="0.25">
      <c r="A26" s="17" t="s">
        <v>94</v>
      </c>
      <c r="B26" s="323" t="s">
        <v>95</v>
      </c>
      <c r="C26" s="277">
        <v>50928695.306463674</v>
      </c>
      <c r="D26" s="277">
        <v>50393860.066693664</v>
      </c>
      <c r="E26" s="50">
        <v>3231868.86</v>
      </c>
      <c r="F26" s="323">
        <v>1</v>
      </c>
      <c r="G26" s="323">
        <v>0.98488033769927896</v>
      </c>
      <c r="H26" s="69">
        <v>1</v>
      </c>
      <c r="I26" s="69">
        <v>1</v>
      </c>
      <c r="J26" s="66">
        <v>50393860.066693664</v>
      </c>
      <c r="K26" s="66">
        <v>51275752.617860809</v>
      </c>
      <c r="L26" s="66">
        <v>0</v>
      </c>
      <c r="M26" s="54">
        <v>0</v>
      </c>
      <c r="N26" s="54">
        <v>0</v>
      </c>
      <c r="O26" s="54">
        <v>0</v>
      </c>
      <c r="P26" s="66">
        <v>0</v>
      </c>
      <c r="Q26" s="48"/>
    </row>
    <row r="27" spans="1:17" s="9" customFormat="1" x14ac:dyDescent="0.25">
      <c r="A27" s="17" t="s">
        <v>12</v>
      </c>
      <c r="B27" s="323" t="s">
        <v>96</v>
      </c>
      <c r="C27" s="277">
        <v>60253109.312879145</v>
      </c>
      <c r="D27" s="277">
        <v>65424933.658867493</v>
      </c>
      <c r="E27" s="50"/>
      <c r="F27" s="323">
        <v>0.833924264098305</v>
      </c>
      <c r="G27" s="323">
        <v>0.79009565111445501</v>
      </c>
      <c r="H27" s="69">
        <v>0.833924264098305</v>
      </c>
      <c r="I27" s="69">
        <v>0.833924264098305</v>
      </c>
      <c r="J27" s="66">
        <v>54559439.655151501</v>
      </c>
      <c r="K27" s="66">
        <v>55514229.849116653</v>
      </c>
      <c r="L27" s="66">
        <v>4738879.4637624919</v>
      </c>
      <c r="M27" s="54">
        <v>7.8649542202954045E-2</v>
      </c>
      <c r="N27" s="54">
        <v>9.8311927753692557E-3</v>
      </c>
      <c r="O27" s="54">
        <v>9.8311927753692557E-3</v>
      </c>
      <c r="P27" s="66">
        <v>592359.93297031149</v>
      </c>
      <c r="Q27" s="48"/>
    </row>
    <row r="28" spans="1:17" s="9" customFormat="1" x14ac:dyDescent="0.25">
      <c r="A28" s="17" t="s">
        <v>97</v>
      </c>
      <c r="B28" s="323" t="s">
        <v>98</v>
      </c>
      <c r="C28" s="277">
        <v>50877805.529178336</v>
      </c>
      <c r="D28" s="277">
        <v>53416644.846218385</v>
      </c>
      <c r="E28" s="50"/>
      <c r="F28" s="323">
        <v>0.65148857978485197</v>
      </c>
      <c r="G28" s="323">
        <v>0.62318944864514103</v>
      </c>
      <c r="H28" s="69">
        <v>0.65148857978485197</v>
      </c>
      <c r="I28" s="69">
        <v>0.65148857978485197</v>
      </c>
      <c r="J28" s="66">
        <v>34800334.087734647</v>
      </c>
      <c r="K28" s="66">
        <v>35409339.934270009</v>
      </c>
      <c r="L28" s="66">
        <v>15468465.594908327</v>
      </c>
      <c r="M28" s="54">
        <v>0.30403169779084099</v>
      </c>
      <c r="N28" s="54">
        <v>3.8003962223855124E-2</v>
      </c>
      <c r="O28" s="54">
        <v>0.02</v>
      </c>
      <c r="P28" s="66">
        <v>1017556.1105835667</v>
      </c>
      <c r="Q28" s="48"/>
    </row>
    <row r="29" spans="1:17" s="9" customFormat="1" x14ac:dyDescent="0.25">
      <c r="A29" s="17" t="s">
        <v>99</v>
      </c>
      <c r="B29" s="323" t="s">
        <v>100</v>
      </c>
      <c r="C29" s="277">
        <v>19058340.054915592</v>
      </c>
      <c r="D29" s="277">
        <v>18567639.65844119</v>
      </c>
      <c r="E29" s="50">
        <v>347171</v>
      </c>
      <c r="F29" s="323">
        <v>1</v>
      </c>
      <c r="G29" s="323">
        <v>0.99208048525284698</v>
      </c>
      <c r="H29" s="69">
        <v>1</v>
      </c>
      <c r="I29" s="69">
        <v>1</v>
      </c>
      <c r="J29" s="66">
        <v>18567639.65844119</v>
      </c>
      <c r="K29" s="66">
        <v>18892573.352463912</v>
      </c>
      <c r="L29" s="66">
        <v>165766.70245167986</v>
      </c>
      <c r="M29" s="54">
        <v>8.6978562652377869E-3</v>
      </c>
      <c r="N29" s="54">
        <v>1.0872320331547234E-3</v>
      </c>
      <c r="O29" s="54">
        <v>1.0872320331547234E-3</v>
      </c>
      <c r="P29" s="66">
        <v>20720.837806459982</v>
      </c>
      <c r="Q29" s="48"/>
    </row>
    <row r="30" spans="1:17" s="9" customFormat="1" x14ac:dyDescent="0.25">
      <c r="A30" s="18" t="s">
        <v>101</v>
      </c>
      <c r="B30" s="323" t="s">
        <v>102</v>
      </c>
      <c r="C30" s="277">
        <v>70964196.012143686</v>
      </c>
      <c r="D30" s="277">
        <v>65352343.641174592</v>
      </c>
      <c r="E30" s="50">
        <v>27684</v>
      </c>
      <c r="F30" s="323">
        <v>0.95351262578589202</v>
      </c>
      <c r="G30" s="323">
        <v>0.92668265441336095</v>
      </c>
      <c r="H30" s="69">
        <v>0.95351262578589202</v>
      </c>
      <c r="I30" s="69">
        <v>0.95351262578589202</v>
      </c>
      <c r="J30" s="66">
        <v>62314284.78655833</v>
      </c>
      <c r="K30" s="66">
        <v>63404784.770323105</v>
      </c>
      <c r="L30" s="66">
        <v>7559411.2418205813</v>
      </c>
      <c r="M30" s="54">
        <v>0.10652429910608702</v>
      </c>
      <c r="N30" s="54">
        <v>1.3315537388260877E-2</v>
      </c>
      <c r="O30" s="54">
        <v>1.3315537388260877E-2</v>
      </c>
      <c r="P30" s="66">
        <v>944926.40522757266</v>
      </c>
      <c r="Q30" s="48"/>
    </row>
    <row r="31" spans="1:17" s="9" customFormat="1" x14ac:dyDescent="0.25">
      <c r="A31" s="17" t="s">
        <v>13</v>
      </c>
      <c r="B31" s="96" t="s">
        <v>103</v>
      </c>
      <c r="C31" s="277">
        <v>106612520.69091272</v>
      </c>
      <c r="D31" s="277">
        <v>110541086.03272063</v>
      </c>
      <c r="E31" s="50"/>
      <c r="F31" s="323">
        <v>0.70816982345414803</v>
      </c>
      <c r="G31" s="323">
        <v>0.713335994240342</v>
      </c>
      <c r="H31" s="69">
        <v>0.713335994240342</v>
      </c>
      <c r="I31" s="69">
        <v>0.713335994240342</v>
      </c>
      <c r="J31" s="66">
        <v>78852935.509557948</v>
      </c>
      <c r="K31" s="66">
        <v>80232861.880975217</v>
      </c>
      <c r="L31" s="66">
        <v>26379658.809937507</v>
      </c>
      <c r="M31" s="54">
        <v>0.24743490388353623</v>
      </c>
      <c r="N31" s="54">
        <v>3.0929362985442028E-2</v>
      </c>
      <c r="O31" s="54">
        <v>0.02</v>
      </c>
      <c r="P31" s="66">
        <v>2132250.4138182546</v>
      </c>
      <c r="Q31" s="48"/>
    </row>
    <row r="32" spans="1:17" s="9" customFormat="1" x14ac:dyDescent="0.25">
      <c r="A32" s="17" t="s">
        <v>14</v>
      </c>
      <c r="B32" s="96" t="s">
        <v>104</v>
      </c>
      <c r="C32" s="277">
        <v>126859391.66129382</v>
      </c>
      <c r="D32" s="277">
        <v>118550178.0151048</v>
      </c>
      <c r="E32" s="50"/>
      <c r="F32" s="323">
        <v>1</v>
      </c>
      <c r="G32" s="323">
        <v>0.98008508438155895</v>
      </c>
      <c r="H32" s="69">
        <v>1</v>
      </c>
      <c r="I32" s="69">
        <v>1</v>
      </c>
      <c r="J32" s="66">
        <v>118550178.0151048</v>
      </c>
      <c r="K32" s="66">
        <v>120624806.13036914</v>
      </c>
      <c r="L32" s="66">
        <v>6234585.5309246778</v>
      </c>
      <c r="M32" s="54">
        <v>4.9145636355963369E-2</v>
      </c>
      <c r="N32" s="54">
        <v>6.1432045444954212E-3</v>
      </c>
      <c r="O32" s="54">
        <v>6.1432045444954212E-3</v>
      </c>
      <c r="P32" s="66">
        <v>779323.19136558473</v>
      </c>
      <c r="Q32" s="48"/>
    </row>
    <row r="33" spans="1:17" s="9" customFormat="1" x14ac:dyDescent="0.25">
      <c r="A33" s="17" t="s">
        <v>105</v>
      </c>
      <c r="B33" s="96" t="s">
        <v>106</v>
      </c>
      <c r="C33" s="277">
        <v>102917169.17346488</v>
      </c>
      <c r="D33" s="277">
        <v>104676667.93773265</v>
      </c>
      <c r="E33" s="50">
        <v>956214</v>
      </c>
      <c r="F33" s="323">
        <v>0.80724846038614895</v>
      </c>
      <c r="G33" s="323">
        <v>0.80076980216062299</v>
      </c>
      <c r="H33" s="69">
        <v>0.80724846038614895</v>
      </c>
      <c r="I33" s="69">
        <v>0.80724846038614895</v>
      </c>
      <c r="J33" s="66">
        <v>84500079.031086847</v>
      </c>
      <c r="K33" s="66">
        <v>85978830.414130867</v>
      </c>
      <c r="L33" s="66">
        <v>16938338.759334013</v>
      </c>
      <c r="M33" s="54">
        <v>0.16458224507501537</v>
      </c>
      <c r="N33" s="54">
        <v>2.0572780634376921E-2</v>
      </c>
      <c r="O33" s="54">
        <v>0.02</v>
      </c>
      <c r="P33" s="66">
        <v>2058343.3834692976</v>
      </c>
      <c r="Q33" s="48"/>
    </row>
    <row r="34" spans="1:17" s="9" customFormat="1" x14ac:dyDescent="0.25">
      <c r="A34" s="17" t="s">
        <v>232</v>
      </c>
      <c r="B34" s="96" t="s">
        <v>107</v>
      </c>
      <c r="C34" s="277">
        <v>72994303.953571901</v>
      </c>
      <c r="D34" s="277">
        <v>72602817.56103611</v>
      </c>
      <c r="E34" s="50"/>
      <c r="F34" s="323">
        <v>0.84482796595685095</v>
      </c>
      <c r="G34" s="323">
        <v>0.85496433387334203</v>
      </c>
      <c r="H34" s="69">
        <v>0.85496433387334203</v>
      </c>
      <c r="I34" s="69">
        <v>0.86247437160853146</v>
      </c>
      <c r="J34" s="66">
        <v>62618069.452963471</v>
      </c>
      <c r="K34" s="66">
        <v>63713885.668390334</v>
      </c>
      <c r="L34" s="66">
        <v>9280418.2851815671</v>
      </c>
      <c r="M34" s="54">
        <v>0.12713893800651058</v>
      </c>
      <c r="N34" s="54">
        <v>1.5892367250813822E-2</v>
      </c>
      <c r="O34" s="54">
        <v>1.5892367250813822E-2</v>
      </c>
      <c r="P34" s="66">
        <v>1160052.2856476959</v>
      </c>
      <c r="Q34" s="48"/>
    </row>
    <row r="35" spans="1:17" s="9" customFormat="1" x14ac:dyDescent="0.25">
      <c r="A35" s="17" t="s">
        <v>108</v>
      </c>
      <c r="B35" s="96" t="s">
        <v>109</v>
      </c>
      <c r="C35" s="277">
        <v>98760672.496138275</v>
      </c>
      <c r="D35" s="277">
        <v>97969736.144364864</v>
      </c>
      <c r="E35" s="50">
        <v>190203</v>
      </c>
      <c r="F35" s="323">
        <v>0.91746441580777705</v>
      </c>
      <c r="G35" s="323">
        <v>0.78660069530092802</v>
      </c>
      <c r="H35" s="69">
        <v>0.91746441580777705</v>
      </c>
      <c r="I35" s="69">
        <v>0.92627477879109199</v>
      </c>
      <c r="J35" s="66">
        <v>90746895.675343215</v>
      </c>
      <c r="K35" s="66">
        <v>92334966.349661723</v>
      </c>
      <c r="L35" s="66">
        <v>6425706.1464765519</v>
      </c>
      <c r="M35" s="54">
        <v>6.5063410202353664E-2</v>
      </c>
      <c r="N35" s="54">
        <v>8.132926275294208E-3</v>
      </c>
      <c r="O35" s="54">
        <v>8.132926275294208E-3</v>
      </c>
      <c r="P35" s="66">
        <v>803213.26830956899</v>
      </c>
      <c r="Q35" s="48"/>
    </row>
    <row r="36" spans="1:17" s="9" customFormat="1" x14ac:dyDescent="0.25">
      <c r="A36" s="17" t="s">
        <v>110</v>
      </c>
      <c r="B36" s="96" t="s">
        <v>111</v>
      </c>
      <c r="C36" s="277">
        <v>37948376.343311228</v>
      </c>
      <c r="D36" s="277">
        <v>38838411.404313594</v>
      </c>
      <c r="E36" s="50"/>
      <c r="F36" s="323">
        <v>1</v>
      </c>
      <c r="G36" s="323">
        <v>0.77756625476139096</v>
      </c>
      <c r="H36" s="69">
        <v>1</v>
      </c>
      <c r="I36" s="69">
        <v>1</v>
      </c>
      <c r="J36" s="66">
        <v>38838411.404313594</v>
      </c>
      <c r="K36" s="66">
        <v>39518083.603889085</v>
      </c>
      <c r="L36" s="66">
        <v>0</v>
      </c>
      <c r="M36" s="54">
        <v>0</v>
      </c>
      <c r="N36" s="54">
        <v>0</v>
      </c>
      <c r="O36" s="54">
        <v>0</v>
      </c>
      <c r="P36" s="66">
        <v>0</v>
      </c>
      <c r="Q36" s="48"/>
    </row>
    <row r="37" spans="1:17" s="9" customFormat="1" x14ac:dyDescent="0.25">
      <c r="A37" s="17" t="s">
        <v>216</v>
      </c>
      <c r="B37" s="323" t="s">
        <v>112</v>
      </c>
      <c r="C37" s="277">
        <v>107106666.19425139</v>
      </c>
      <c r="D37" s="277">
        <v>109689403.27512078</v>
      </c>
      <c r="E37" s="50"/>
      <c r="F37" s="323">
        <v>0.97264937882255698</v>
      </c>
      <c r="G37" s="323">
        <v>0.81949025915596796</v>
      </c>
      <c r="H37" s="69">
        <v>0.97264937882255698</v>
      </c>
      <c r="I37" s="69">
        <v>0.97264937882255698</v>
      </c>
      <c r="J37" s="66">
        <v>106689329.95896317</v>
      </c>
      <c r="K37" s="66">
        <v>108556393.23324503</v>
      </c>
      <c r="L37" s="66">
        <v>0</v>
      </c>
      <c r="M37" s="54">
        <v>0</v>
      </c>
      <c r="N37" s="54">
        <v>0</v>
      </c>
      <c r="O37" s="54">
        <v>0</v>
      </c>
      <c r="P37" s="66">
        <v>0</v>
      </c>
      <c r="Q37" s="48"/>
    </row>
    <row r="38" spans="1:17" s="9" customFormat="1" x14ac:dyDescent="0.25">
      <c r="A38" s="17" t="s">
        <v>16</v>
      </c>
      <c r="B38" s="96" t="s">
        <v>113</v>
      </c>
      <c r="C38" s="277">
        <v>87914771.232424796</v>
      </c>
      <c r="D38" s="277">
        <v>84483637.347725123</v>
      </c>
      <c r="E38" s="50"/>
      <c r="F38" s="323">
        <v>0.93888269657930901</v>
      </c>
      <c r="G38" s="323">
        <v>0.89397667977640305</v>
      </c>
      <c r="H38" s="69">
        <v>0.93888269657930901</v>
      </c>
      <c r="I38" s="69">
        <v>0.93888269657930901</v>
      </c>
      <c r="J38" s="66">
        <v>79320225.249860585</v>
      </c>
      <c r="K38" s="66">
        <v>80708329.191733152</v>
      </c>
      <c r="L38" s="66">
        <v>7206442.040691644</v>
      </c>
      <c r="M38" s="54">
        <v>8.1970776237813361E-2</v>
      </c>
      <c r="N38" s="54">
        <v>1.024634702972667E-2</v>
      </c>
      <c r="O38" s="54">
        <v>1.024634702972667E-2</v>
      </c>
      <c r="P38" s="66">
        <v>900805.25508645549</v>
      </c>
      <c r="Q38" s="48"/>
    </row>
    <row r="39" spans="1:17" s="9" customFormat="1" x14ac:dyDescent="0.25">
      <c r="A39" s="17" t="s">
        <v>217</v>
      </c>
      <c r="B39" s="96" t="s">
        <v>114</v>
      </c>
      <c r="C39" s="277">
        <v>147671275.62092212</v>
      </c>
      <c r="D39" s="277">
        <v>146694861.33205223</v>
      </c>
      <c r="E39" s="50"/>
      <c r="F39" s="323">
        <v>0.85664225107178604</v>
      </c>
      <c r="G39" s="323">
        <v>0.83139054016607195</v>
      </c>
      <c r="H39" s="69">
        <v>0.85664225107178604</v>
      </c>
      <c r="I39" s="69">
        <v>0.85664225107178604</v>
      </c>
      <c r="J39" s="66">
        <v>125665016.23215273</v>
      </c>
      <c r="K39" s="66">
        <v>127864154.01621541</v>
      </c>
      <c r="L39" s="66">
        <v>19807121.604706705</v>
      </c>
      <c r="M39" s="54">
        <v>0.13412981990859449</v>
      </c>
      <c r="N39" s="54">
        <v>1.6766227488574311E-2</v>
      </c>
      <c r="O39" s="54">
        <v>1.6766227488574311E-2</v>
      </c>
      <c r="P39" s="66">
        <v>2475890.2005883381</v>
      </c>
      <c r="Q39" s="48"/>
    </row>
    <row r="40" spans="1:17" s="9" customFormat="1" x14ac:dyDescent="0.25">
      <c r="A40" s="17" t="s">
        <v>115</v>
      </c>
      <c r="B40" s="323" t="s">
        <v>116</v>
      </c>
      <c r="C40" s="277">
        <v>36287424.23369424</v>
      </c>
      <c r="D40" s="277">
        <v>42001203.492604792</v>
      </c>
      <c r="E40" s="50">
        <v>791377</v>
      </c>
      <c r="F40" s="323">
        <v>1</v>
      </c>
      <c r="G40" s="323">
        <v>0.871203789037721</v>
      </c>
      <c r="H40" s="69">
        <v>1</v>
      </c>
      <c r="I40" s="69">
        <v>1</v>
      </c>
      <c r="J40" s="66">
        <v>42001203.492604792</v>
      </c>
      <c r="K40" s="66">
        <v>42736224.553725377</v>
      </c>
      <c r="L40" s="66">
        <v>0</v>
      </c>
      <c r="M40" s="54">
        <v>0</v>
      </c>
      <c r="N40" s="54">
        <v>0</v>
      </c>
      <c r="O40" s="54">
        <v>0</v>
      </c>
      <c r="P40" s="66">
        <v>0</v>
      </c>
      <c r="Q40" s="48"/>
    </row>
    <row r="41" spans="1:17" s="9" customFormat="1" x14ac:dyDescent="0.25">
      <c r="A41" s="17" t="s">
        <v>117</v>
      </c>
      <c r="B41" s="96" t="s">
        <v>118</v>
      </c>
      <c r="C41" s="277">
        <v>26055908.045367032</v>
      </c>
      <c r="D41" s="277">
        <v>29394660.115147494</v>
      </c>
      <c r="E41" s="50"/>
      <c r="F41" s="323">
        <v>0.78982565724174802</v>
      </c>
      <c r="G41" s="323">
        <v>0.72438820118233205</v>
      </c>
      <c r="H41" s="69">
        <v>0.78982565724174802</v>
      </c>
      <c r="I41" s="69">
        <v>0.78982565724174802</v>
      </c>
      <c r="J41" s="66">
        <v>23216656.744844165</v>
      </c>
      <c r="K41" s="66">
        <v>23622948.237878941</v>
      </c>
      <c r="L41" s="66">
        <v>2432959.8074880913</v>
      </c>
      <c r="M41" s="54">
        <v>9.3374592942681675E-2</v>
      </c>
      <c r="N41" s="54">
        <v>1.1671824117835209E-2</v>
      </c>
      <c r="O41" s="54">
        <v>1.1671824117835209E-2</v>
      </c>
      <c r="P41" s="66">
        <v>304119.97593601141</v>
      </c>
      <c r="Q41" s="48"/>
    </row>
    <row r="42" spans="1:17" s="9" customFormat="1" x14ac:dyDescent="0.25">
      <c r="A42" s="17" t="s">
        <v>119</v>
      </c>
      <c r="B42" s="323" t="s">
        <v>120</v>
      </c>
      <c r="C42" s="277">
        <v>56037152.008767836</v>
      </c>
      <c r="D42" s="277">
        <v>55021343.098381951</v>
      </c>
      <c r="E42" s="50"/>
      <c r="F42" s="323">
        <v>0.90420937299142101</v>
      </c>
      <c r="G42" s="323">
        <v>0.82436547929696302</v>
      </c>
      <c r="H42" s="69">
        <v>0.90420937299142101</v>
      </c>
      <c r="I42" s="69">
        <v>0.90505666803755824</v>
      </c>
      <c r="J42" s="66">
        <v>49797433.455572873</v>
      </c>
      <c r="K42" s="66">
        <v>50668888.541045405</v>
      </c>
      <c r="L42" s="66">
        <v>5368263.4677224308</v>
      </c>
      <c r="M42" s="54">
        <v>9.5798292298696533E-2</v>
      </c>
      <c r="N42" s="54">
        <v>1.1974786537337067E-2</v>
      </c>
      <c r="O42" s="54">
        <v>1.1974786537337067E-2</v>
      </c>
      <c r="P42" s="66">
        <v>671032.93346530385</v>
      </c>
      <c r="Q42" s="48"/>
    </row>
    <row r="43" spans="1:17" s="9" customFormat="1" x14ac:dyDescent="0.25">
      <c r="A43" s="17" t="s">
        <v>121</v>
      </c>
      <c r="B43" s="96" t="s">
        <v>122</v>
      </c>
      <c r="C43" s="277">
        <v>256059585.06650442</v>
      </c>
      <c r="D43" s="277">
        <v>238804777.26264423</v>
      </c>
      <c r="E43" s="50">
        <v>6838973</v>
      </c>
      <c r="F43" s="323">
        <v>1</v>
      </c>
      <c r="G43" s="323">
        <v>0.96047255937275799</v>
      </c>
      <c r="H43" s="69">
        <v>1</v>
      </c>
      <c r="I43" s="69">
        <v>1</v>
      </c>
      <c r="J43" s="66">
        <v>238804777.26264423</v>
      </c>
      <c r="K43" s="66">
        <v>242983860.86474052</v>
      </c>
      <c r="L43" s="66">
        <v>13075724.201763898</v>
      </c>
      <c r="M43" s="54">
        <v>5.1065162033937683E-2</v>
      </c>
      <c r="N43" s="54">
        <v>6.3831452542422104E-3</v>
      </c>
      <c r="O43" s="54">
        <v>6.3831452542422104E-3</v>
      </c>
      <c r="P43" s="66">
        <v>1634465.5252204873</v>
      </c>
      <c r="Q43" s="48"/>
    </row>
    <row r="44" spans="1:17" s="9" customFormat="1" x14ac:dyDescent="0.25">
      <c r="A44" s="17" t="s">
        <v>123</v>
      </c>
      <c r="B44" s="96" t="s">
        <v>124</v>
      </c>
      <c r="C44" s="277">
        <v>20600069.932308793</v>
      </c>
      <c r="D44" s="277">
        <v>24279483.651072182</v>
      </c>
      <c r="E44" s="50"/>
      <c r="F44" s="323">
        <v>1</v>
      </c>
      <c r="G44" s="323">
        <v>0.94177580601893396</v>
      </c>
      <c r="H44" s="69">
        <v>1</v>
      </c>
      <c r="I44" s="69">
        <v>1</v>
      </c>
      <c r="J44" s="66">
        <v>24279483.651072182</v>
      </c>
      <c r="K44" s="66">
        <v>24704374.614965945</v>
      </c>
      <c r="L44" s="66">
        <v>0</v>
      </c>
      <c r="M44" s="54">
        <v>0</v>
      </c>
      <c r="N44" s="54">
        <v>0</v>
      </c>
      <c r="O44" s="54">
        <v>0</v>
      </c>
      <c r="P44" s="66">
        <v>0</v>
      </c>
      <c r="Q44" s="48"/>
    </row>
    <row r="45" spans="1:17" s="9" customFormat="1" x14ac:dyDescent="0.25">
      <c r="A45" s="17" t="s">
        <v>125</v>
      </c>
      <c r="B45" s="323" t="s">
        <v>126</v>
      </c>
      <c r="C45" s="277">
        <v>118634330.36894394</v>
      </c>
      <c r="D45" s="277">
        <v>121370388.27664638</v>
      </c>
      <c r="E45" s="50"/>
      <c r="F45" s="323">
        <v>0.74913237546706202</v>
      </c>
      <c r="G45" s="323">
        <v>0.74549341858332097</v>
      </c>
      <c r="H45" s="69">
        <v>0.74913237546706202</v>
      </c>
      <c r="I45" s="69">
        <v>0.74913237546706202</v>
      </c>
      <c r="J45" s="66">
        <v>90922487.281043753</v>
      </c>
      <c r="K45" s="66">
        <v>92513630.808462024</v>
      </c>
      <c r="L45" s="66">
        <v>26120699.560481921</v>
      </c>
      <c r="M45" s="54">
        <v>0.22017825261244775</v>
      </c>
      <c r="N45" s="54">
        <v>2.7522281576555969E-2</v>
      </c>
      <c r="O45" s="54">
        <v>0.02</v>
      </c>
      <c r="P45" s="66">
        <v>2372686.6073788791</v>
      </c>
      <c r="Q45" s="48"/>
    </row>
    <row r="46" spans="1:17" s="9" customFormat="1" x14ac:dyDescent="0.25">
      <c r="A46" s="17" t="s">
        <v>218</v>
      </c>
      <c r="B46" s="323" t="s">
        <v>127</v>
      </c>
      <c r="C46" s="277">
        <v>148728179.54000291</v>
      </c>
      <c r="D46" s="277">
        <v>147753366.60211909</v>
      </c>
      <c r="E46" s="50"/>
      <c r="F46" s="323">
        <v>1</v>
      </c>
      <c r="G46" s="323">
        <v>0.91732591335551195</v>
      </c>
      <c r="H46" s="69">
        <v>1</v>
      </c>
      <c r="I46" s="69">
        <v>1</v>
      </c>
      <c r="J46" s="66">
        <v>147753366.60211909</v>
      </c>
      <c r="K46" s="66">
        <v>150339050.51765618</v>
      </c>
      <c r="L46" s="66">
        <v>0</v>
      </c>
      <c r="M46" s="54">
        <v>0</v>
      </c>
      <c r="N46" s="54">
        <v>0</v>
      </c>
      <c r="O46" s="54">
        <v>0</v>
      </c>
      <c r="P46" s="66">
        <v>0</v>
      </c>
      <c r="Q46" s="48"/>
    </row>
    <row r="47" spans="1:17" s="9" customFormat="1" x14ac:dyDescent="0.25">
      <c r="A47" s="17" t="s">
        <v>17</v>
      </c>
      <c r="B47" s="323" t="s">
        <v>128</v>
      </c>
      <c r="C47" s="277">
        <v>51559896.363083437</v>
      </c>
      <c r="D47" s="277">
        <v>50360440.768020771</v>
      </c>
      <c r="E47" s="50"/>
      <c r="F47" s="323">
        <v>0.98913665843878695</v>
      </c>
      <c r="G47" s="323">
        <v>0.95594219960480598</v>
      </c>
      <c r="H47" s="69">
        <v>0.98913665843878695</v>
      </c>
      <c r="I47" s="69">
        <v>0.98913665843878695</v>
      </c>
      <c r="J47" s="66">
        <v>49813358.098784521</v>
      </c>
      <c r="K47" s="66">
        <v>50685091.86551325</v>
      </c>
      <c r="L47" s="66">
        <v>874804.49757018685</v>
      </c>
      <c r="M47" s="54">
        <v>1.6966762140285089E-2</v>
      </c>
      <c r="N47" s="54">
        <v>2.1208452675356361E-3</v>
      </c>
      <c r="O47" s="54">
        <v>2.1208452675356361E-3</v>
      </c>
      <c r="P47" s="66">
        <v>109350.56219627336</v>
      </c>
      <c r="Q47" s="48"/>
    </row>
    <row r="48" spans="1:17" s="9" customFormat="1" x14ac:dyDescent="0.25">
      <c r="A48" s="17" t="s">
        <v>129</v>
      </c>
      <c r="B48" s="323" t="s">
        <v>130</v>
      </c>
      <c r="C48" s="277">
        <v>7167864.667368684</v>
      </c>
      <c r="D48" s="277">
        <v>6101912.7136632837</v>
      </c>
      <c r="E48" s="50">
        <v>107937.49544999981</v>
      </c>
      <c r="F48" s="323">
        <v>1</v>
      </c>
      <c r="G48" s="323">
        <v>0.94907354218561901</v>
      </c>
      <c r="H48" s="69">
        <v>1</v>
      </c>
      <c r="I48" s="69">
        <v>1</v>
      </c>
      <c r="J48" s="66">
        <v>6101912.7136632837</v>
      </c>
      <c r="K48" s="66">
        <v>6208696.1861523921</v>
      </c>
      <c r="L48" s="66">
        <v>959168.4812162919</v>
      </c>
      <c r="M48" s="54">
        <v>0.13381509357770865</v>
      </c>
      <c r="N48" s="54">
        <v>1.6726886697213582E-2</v>
      </c>
      <c r="O48" s="54">
        <v>1.6726886697213582E-2</v>
      </c>
      <c r="P48" s="66">
        <v>119896.0601520365</v>
      </c>
      <c r="Q48" s="48"/>
    </row>
    <row r="49" spans="1:17" s="9" customFormat="1" x14ac:dyDescent="0.25">
      <c r="A49" s="18" t="s">
        <v>131</v>
      </c>
      <c r="B49" s="323" t="s">
        <v>132</v>
      </c>
      <c r="C49" s="277">
        <v>41690605.57225094</v>
      </c>
      <c r="D49" s="277">
        <v>42028829.947698958</v>
      </c>
      <c r="E49" s="50">
        <v>310302.90000000002</v>
      </c>
      <c r="F49" s="323">
        <v>0.79950309621636795</v>
      </c>
      <c r="G49" s="323">
        <v>0.77647337732725796</v>
      </c>
      <c r="H49" s="69">
        <v>0.79950309621636795</v>
      </c>
      <c r="I49" s="69">
        <v>0.79950309621636795</v>
      </c>
      <c r="J49" s="66">
        <v>33602179.673536524</v>
      </c>
      <c r="K49" s="66">
        <v>34190217.817823417</v>
      </c>
      <c r="L49" s="66">
        <v>7500387.7544275224</v>
      </c>
      <c r="M49" s="54">
        <v>0.17990594407243973</v>
      </c>
      <c r="N49" s="54">
        <v>2.2488243009054967E-2</v>
      </c>
      <c r="O49" s="54">
        <v>0.02</v>
      </c>
      <c r="P49" s="66">
        <v>833812.11144501879</v>
      </c>
      <c r="Q49" s="48"/>
    </row>
    <row r="50" spans="1:17" s="9" customFormat="1" x14ac:dyDescent="0.25">
      <c r="A50" s="17" t="s">
        <v>18</v>
      </c>
      <c r="B50" s="323" t="s">
        <v>133</v>
      </c>
      <c r="C50" s="277">
        <v>68789830.84961167</v>
      </c>
      <c r="D50" s="277">
        <v>63176041.448883049</v>
      </c>
      <c r="E50" s="50">
        <v>242424</v>
      </c>
      <c r="F50" s="323">
        <v>1</v>
      </c>
      <c r="G50" s="323">
        <v>0.98921525728347404</v>
      </c>
      <c r="H50" s="69">
        <v>1</v>
      </c>
      <c r="I50" s="69">
        <v>1</v>
      </c>
      <c r="J50" s="66">
        <v>63176041.448883049</v>
      </c>
      <c r="K50" s="66">
        <v>64281622.17423851</v>
      </c>
      <c r="L50" s="66">
        <v>4508208.6753731593</v>
      </c>
      <c r="M50" s="54">
        <v>6.5535975589604306E-2</v>
      </c>
      <c r="N50" s="54">
        <v>8.1919969487005383E-3</v>
      </c>
      <c r="O50" s="54">
        <v>8.1919969487005383E-3</v>
      </c>
      <c r="P50" s="66">
        <v>563526.08442164492</v>
      </c>
      <c r="Q50" s="48"/>
    </row>
    <row r="51" spans="1:17" s="9" customFormat="1" x14ac:dyDescent="0.25">
      <c r="A51" s="17" t="s">
        <v>26</v>
      </c>
      <c r="B51" s="323" t="s">
        <v>134</v>
      </c>
      <c r="C51" s="277">
        <v>22333563.800428238</v>
      </c>
      <c r="D51" s="277">
        <v>21954176.633383293</v>
      </c>
      <c r="E51" s="50"/>
      <c r="F51" s="323">
        <v>0.64204280719031803</v>
      </c>
      <c r="G51" s="323">
        <v>0.65043899749200396</v>
      </c>
      <c r="H51" s="69">
        <v>0.65043899749200396</v>
      </c>
      <c r="I51" s="69">
        <v>0.65518824554892319</v>
      </c>
      <c r="J51" s="66">
        <v>14384118.470897565</v>
      </c>
      <c r="K51" s="66">
        <v>14635840.544138273</v>
      </c>
      <c r="L51" s="66">
        <v>7697723.2562899645</v>
      </c>
      <c r="M51" s="54">
        <v>0.34467061885315248</v>
      </c>
      <c r="N51" s="54">
        <v>4.308382735664406E-2</v>
      </c>
      <c r="O51" s="54">
        <v>0.02</v>
      </c>
      <c r="P51" s="66">
        <v>446671.27600856475</v>
      </c>
      <c r="Q51" s="48"/>
    </row>
    <row r="52" spans="1:17" s="9" customFormat="1" x14ac:dyDescent="0.25">
      <c r="A52" s="18" t="s">
        <v>19</v>
      </c>
      <c r="B52" s="323" t="s">
        <v>135</v>
      </c>
      <c r="C52" s="277">
        <v>73323627.286231473</v>
      </c>
      <c r="D52" s="277">
        <v>73472175.349388406</v>
      </c>
      <c r="E52" s="50">
        <v>179994.33000000002</v>
      </c>
      <c r="F52" s="323">
        <v>0.93771700388479096</v>
      </c>
      <c r="G52" s="323">
        <v>0.93459444606249498</v>
      </c>
      <c r="H52" s="69">
        <v>0.93771700388479096</v>
      </c>
      <c r="I52" s="69">
        <v>0.93771700388479096</v>
      </c>
      <c r="J52" s="66">
        <v>68896108.137526497</v>
      </c>
      <c r="K52" s="66">
        <v>70101790.029933214</v>
      </c>
      <c r="L52" s="66">
        <v>3221837.2562982589</v>
      </c>
      <c r="M52" s="54">
        <v>4.3939960085734156E-2</v>
      </c>
      <c r="N52" s="54">
        <v>5.4924950107167695E-3</v>
      </c>
      <c r="O52" s="54">
        <v>5.4924950107167695E-3</v>
      </c>
      <c r="P52" s="66">
        <v>402729.65703728236</v>
      </c>
      <c r="Q52" s="48"/>
    </row>
    <row r="53" spans="1:17" s="9" customFormat="1" x14ac:dyDescent="0.25">
      <c r="A53" s="18" t="s">
        <v>136</v>
      </c>
      <c r="B53" s="323" t="s">
        <v>137</v>
      </c>
      <c r="C53" s="277">
        <v>41017658.276494145</v>
      </c>
      <c r="D53" s="277">
        <v>40028116.335912757</v>
      </c>
      <c r="E53" s="50">
        <v>3574394</v>
      </c>
      <c r="F53" s="323">
        <v>0.98781738903260297</v>
      </c>
      <c r="G53" s="323">
        <v>0.51087679822955201</v>
      </c>
      <c r="H53" s="69">
        <v>0.98781738903260297</v>
      </c>
      <c r="I53" s="69">
        <v>0.98781738903260297</v>
      </c>
      <c r="J53" s="66">
        <v>39540469.366834618</v>
      </c>
      <c r="K53" s="66">
        <v>40232427.580754228</v>
      </c>
      <c r="L53" s="66">
        <v>785230.69573991746</v>
      </c>
      <c r="M53" s="54">
        <v>1.9143723184946105E-2</v>
      </c>
      <c r="N53" s="54">
        <v>2.3929653981182631E-3</v>
      </c>
      <c r="O53" s="54">
        <v>2.3929653981182631E-3</v>
      </c>
      <c r="P53" s="66">
        <v>98153.836967489682</v>
      </c>
      <c r="Q53" s="48"/>
    </row>
    <row r="54" spans="1:17" s="9" customFormat="1" x14ac:dyDescent="0.25">
      <c r="A54" s="18" t="s">
        <v>20</v>
      </c>
      <c r="B54" s="323" t="s">
        <v>138</v>
      </c>
      <c r="C54" s="277">
        <v>66597542.386152856</v>
      </c>
      <c r="D54" s="277">
        <v>64886280.152935028</v>
      </c>
      <c r="E54" s="50"/>
      <c r="F54" s="323">
        <v>1</v>
      </c>
      <c r="G54" s="323">
        <v>0.94246834750353004</v>
      </c>
      <c r="H54" s="69">
        <v>1</v>
      </c>
      <c r="I54" s="69">
        <v>1</v>
      </c>
      <c r="J54" s="66">
        <v>64886280.152935028</v>
      </c>
      <c r="K54" s="66">
        <v>66021790.055611394</v>
      </c>
      <c r="L54" s="66">
        <v>575752.33054146171</v>
      </c>
      <c r="M54" s="54">
        <v>8.6452489072806043E-3</v>
      </c>
      <c r="N54" s="54">
        <v>1.0806561134100755E-3</v>
      </c>
      <c r="O54" s="54">
        <v>1.0806561134100755E-3</v>
      </c>
      <c r="P54" s="66">
        <v>71969.041317682713</v>
      </c>
      <c r="Q54" s="48"/>
    </row>
    <row r="55" spans="1:17" s="9" customFormat="1" x14ac:dyDescent="0.25">
      <c r="A55" s="18" t="s">
        <v>21</v>
      </c>
      <c r="B55" s="323" t="s">
        <v>139</v>
      </c>
      <c r="C55" s="277">
        <v>38146172.434397869</v>
      </c>
      <c r="D55" s="277">
        <v>38335681.237957127</v>
      </c>
      <c r="E55" s="50"/>
      <c r="F55" s="323">
        <v>0.93805242966387103</v>
      </c>
      <c r="G55" s="323">
        <v>0.94713521758089303</v>
      </c>
      <c r="H55" s="69">
        <v>0.94713521758089303</v>
      </c>
      <c r="I55" s="69">
        <v>0.94925862533346794</v>
      </c>
      <c r="J55" s="66">
        <v>36390476.073165201</v>
      </c>
      <c r="K55" s="66">
        <v>37027309.404445596</v>
      </c>
      <c r="L55" s="66">
        <v>1118863.0299522728</v>
      </c>
      <c r="M55" s="54">
        <v>2.933093829732052E-2</v>
      </c>
      <c r="N55" s="54">
        <v>3.666367287165065E-3</v>
      </c>
      <c r="O55" s="54">
        <v>3.666367287165065E-3</v>
      </c>
      <c r="P55" s="66">
        <v>139857.8787440341</v>
      </c>
      <c r="Q55" s="48"/>
    </row>
    <row r="56" spans="1:17" s="9" customFormat="1" x14ac:dyDescent="0.25">
      <c r="A56" s="18" t="s">
        <v>22</v>
      </c>
      <c r="B56" s="323" t="s">
        <v>140</v>
      </c>
      <c r="C56" s="277">
        <v>165211319.79551604</v>
      </c>
      <c r="D56" s="277">
        <v>165989783.84459189</v>
      </c>
      <c r="E56" s="50"/>
      <c r="F56" s="323">
        <v>0.96136901714554901</v>
      </c>
      <c r="G56" s="323">
        <v>0.82832965720629104</v>
      </c>
      <c r="H56" s="69">
        <v>0.96136901714554901</v>
      </c>
      <c r="I56" s="69">
        <v>0.96136901714554901</v>
      </c>
      <c r="J56" s="66">
        <v>159577435.35087743</v>
      </c>
      <c r="K56" s="66">
        <v>162370040.4695178</v>
      </c>
      <c r="L56" s="66">
        <v>2841279.3259982467</v>
      </c>
      <c r="M56" s="54">
        <v>1.7197848970124632E-2</v>
      </c>
      <c r="N56" s="54">
        <v>2.149731121265579E-3</v>
      </c>
      <c r="O56" s="54">
        <v>2.149731121265579E-3</v>
      </c>
      <c r="P56" s="66">
        <v>355159.91574978083</v>
      </c>
      <c r="Q56" s="48"/>
    </row>
    <row r="57" spans="1:17" s="9" customFormat="1" x14ac:dyDescent="0.25">
      <c r="A57" s="18" t="s">
        <v>23</v>
      </c>
      <c r="B57" s="323" t="s">
        <v>141</v>
      </c>
      <c r="C57" s="277">
        <v>107194512.795459</v>
      </c>
      <c r="D57" s="277">
        <v>104914689.132689</v>
      </c>
      <c r="E57" s="50"/>
      <c r="F57" s="323">
        <v>0.73422520577420503</v>
      </c>
      <c r="G57" s="323">
        <v>0.72798099857342702</v>
      </c>
      <c r="H57" s="69">
        <v>0.73422520577420503</v>
      </c>
      <c r="I57" s="69">
        <v>0.73422520577420503</v>
      </c>
      <c r="J57" s="66">
        <v>77031009.217185333</v>
      </c>
      <c r="K57" s="66">
        <v>78379051.878486082</v>
      </c>
      <c r="L57" s="66">
        <v>28815460.91697292</v>
      </c>
      <c r="M57" s="54">
        <v>0.26881470110281247</v>
      </c>
      <c r="N57" s="54">
        <v>3.3601837637851559E-2</v>
      </c>
      <c r="O57" s="54">
        <v>0.02</v>
      </c>
      <c r="P57" s="66">
        <v>2143890.2559091803</v>
      </c>
      <c r="Q57" s="48"/>
    </row>
    <row r="58" spans="1:17" s="9" customFormat="1" x14ac:dyDescent="0.25">
      <c r="A58" s="18" t="s">
        <v>142</v>
      </c>
      <c r="B58" s="323" t="s">
        <v>143</v>
      </c>
      <c r="C58" s="277">
        <v>54432971.940935135</v>
      </c>
      <c r="D58" s="277">
        <v>59205296.509581849</v>
      </c>
      <c r="E58" s="50"/>
      <c r="F58" s="323">
        <v>0.82497521415291097</v>
      </c>
      <c r="G58" s="323">
        <v>0.82737121386037105</v>
      </c>
      <c r="H58" s="69">
        <v>0.82737121386037105</v>
      </c>
      <c r="I58" s="69">
        <v>0.82737121386037105</v>
      </c>
      <c r="J58" s="66">
        <v>48984758.040095925</v>
      </c>
      <c r="K58" s="66">
        <v>49841991.305797607</v>
      </c>
      <c r="L58" s="66">
        <v>4590980.6351375282</v>
      </c>
      <c r="M58" s="54">
        <v>8.434190659512715E-2</v>
      </c>
      <c r="N58" s="54">
        <v>1.0542738324390894E-2</v>
      </c>
      <c r="O58" s="54">
        <v>1.0542738324390894E-2</v>
      </c>
      <c r="P58" s="66">
        <v>573872.57939219102</v>
      </c>
      <c r="Q58" s="48"/>
    </row>
    <row r="59" spans="1:17" s="9" customFormat="1" x14ac:dyDescent="0.25">
      <c r="A59" s="18" t="s">
        <v>241</v>
      </c>
      <c r="B59" s="323" t="s">
        <v>144</v>
      </c>
      <c r="C59" s="277">
        <v>59387912.407706238</v>
      </c>
      <c r="D59" s="277">
        <v>57741538.593736097</v>
      </c>
      <c r="E59" s="50"/>
      <c r="F59" s="323">
        <v>0.97255975535126304</v>
      </c>
      <c r="G59" s="323">
        <v>0.96463283430073998</v>
      </c>
      <c r="H59" s="69">
        <v>0.97255975535126304</v>
      </c>
      <c r="I59" s="69">
        <v>0.97255975535126304</v>
      </c>
      <c r="J59" s="66">
        <v>56157096.648329489</v>
      </c>
      <c r="K59" s="66">
        <v>57139845.839675263</v>
      </c>
      <c r="L59" s="66">
        <v>2248066.5680309758</v>
      </c>
      <c r="M59" s="54">
        <v>3.7853941600063119E-2</v>
      </c>
      <c r="N59" s="54">
        <v>4.7317427000078899E-3</v>
      </c>
      <c r="O59" s="54">
        <v>4.7317427000078899E-3</v>
      </c>
      <c r="P59" s="66">
        <v>281008.32100387197</v>
      </c>
      <c r="Q59" s="48"/>
    </row>
    <row r="60" spans="1:17" s="9" customFormat="1" x14ac:dyDescent="0.25">
      <c r="A60" s="18" t="s">
        <v>45</v>
      </c>
      <c r="B60" s="323" t="s">
        <v>145</v>
      </c>
      <c r="C60" s="277">
        <v>94793932.728971347</v>
      </c>
      <c r="D60" s="277">
        <v>94990789.044206664</v>
      </c>
      <c r="E60" s="50"/>
      <c r="F60" s="323">
        <v>1</v>
      </c>
      <c r="G60" s="323">
        <v>0.96403729069405597</v>
      </c>
      <c r="H60" s="69">
        <v>1</v>
      </c>
      <c r="I60" s="69">
        <v>1</v>
      </c>
      <c r="J60" s="66">
        <v>94990789.044206664</v>
      </c>
      <c r="K60" s="66">
        <v>96653127.852480292</v>
      </c>
      <c r="L60" s="66">
        <v>0</v>
      </c>
      <c r="M60" s="54">
        <v>0</v>
      </c>
      <c r="N60" s="54">
        <v>0</v>
      </c>
      <c r="O60" s="54">
        <v>0</v>
      </c>
      <c r="P60" s="66">
        <v>0</v>
      </c>
      <c r="Q60" s="48"/>
    </row>
    <row r="61" spans="1:17" s="9" customFormat="1" x14ac:dyDescent="0.25">
      <c r="A61" s="18" t="s">
        <v>24</v>
      </c>
      <c r="B61" s="323" t="s">
        <v>146</v>
      </c>
      <c r="C61" s="277">
        <v>43493568.505513735</v>
      </c>
      <c r="D61" s="277">
        <v>39797285.471027397</v>
      </c>
      <c r="E61" s="50">
        <v>26373.63</v>
      </c>
      <c r="F61" s="323">
        <v>1</v>
      </c>
      <c r="G61" s="323">
        <v>0.95528635327047495</v>
      </c>
      <c r="H61" s="69">
        <v>1</v>
      </c>
      <c r="I61" s="69">
        <v>1</v>
      </c>
      <c r="J61" s="66">
        <v>39797285.471027397</v>
      </c>
      <c r="K61" s="66">
        <v>40493737.966770381</v>
      </c>
      <c r="L61" s="66">
        <v>2999830.5387433544</v>
      </c>
      <c r="M61" s="54">
        <v>6.8971819094656772E-2</v>
      </c>
      <c r="N61" s="54">
        <v>8.6214773868320965E-3</v>
      </c>
      <c r="O61" s="54">
        <v>8.6214773868320965E-3</v>
      </c>
      <c r="P61" s="66">
        <v>374978.81734291936</v>
      </c>
      <c r="Q61" s="48"/>
    </row>
    <row r="62" spans="1:17" s="9" customFormat="1" x14ac:dyDescent="0.25">
      <c r="A62" s="18" t="s">
        <v>219</v>
      </c>
      <c r="B62" s="323" t="s">
        <v>147</v>
      </c>
      <c r="C62" s="277">
        <v>108902331.01802227</v>
      </c>
      <c r="D62" s="277">
        <v>106142999.94321862</v>
      </c>
      <c r="E62" s="50"/>
      <c r="F62" s="323">
        <v>0.86864517535100305</v>
      </c>
      <c r="G62" s="323">
        <v>0.83514621305236403</v>
      </c>
      <c r="H62" s="69">
        <v>0.86864517535100305</v>
      </c>
      <c r="I62" s="69">
        <v>0.86864517535100305</v>
      </c>
      <c r="J62" s="66">
        <v>92200604.797958642</v>
      </c>
      <c r="K62" s="66">
        <v>93814115.38192293</v>
      </c>
      <c r="L62" s="66">
        <v>15088215.636099339</v>
      </c>
      <c r="M62" s="54">
        <v>0.13854814212932123</v>
      </c>
      <c r="N62" s="54">
        <v>1.7318517766165154E-2</v>
      </c>
      <c r="O62" s="54">
        <v>1.7318517766165154E-2</v>
      </c>
      <c r="P62" s="66">
        <v>1886026.9545124173</v>
      </c>
      <c r="Q62" s="48"/>
    </row>
    <row r="63" spans="1:17" s="9" customFormat="1" x14ac:dyDescent="0.25">
      <c r="A63" s="18" t="s">
        <v>148</v>
      </c>
      <c r="B63" s="323" t="s">
        <v>149</v>
      </c>
      <c r="C63" s="277">
        <v>73660072.042629778</v>
      </c>
      <c r="D63" s="277">
        <v>75289499.065160438</v>
      </c>
      <c r="E63" s="50"/>
      <c r="F63" s="323">
        <v>0.83895303672468102</v>
      </c>
      <c r="G63" s="323">
        <v>0.85081465092728303</v>
      </c>
      <c r="H63" s="69">
        <v>0.85081465092728303</v>
      </c>
      <c r="I63" s="69">
        <v>0.85081465092728303</v>
      </c>
      <c r="J63" s="66">
        <v>64057408.865614481</v>
      </c>
      <c r="K63" s="66">
        <v>65178413.520762742</v>
      </c>
      <c r="L63" s="66">
        <v>8481658.5218670368</v>
      </c>
      <c r="M63" s="54">
        <v>0.11514594388338896</v>
      </c>
      <c r="N63" s="54">
        <v>1.439324298542362E-2</v>
      </c>
      <c r="O63" s="54">
        <v>1.439324298542362E-2</v>
      </c>
      <c r="P63" s="66">
        <v>1060207.3152333796</v>
      </c>
      <c r="Q63" s="48"/>
    </row>
    <row r="64" spans="1:17" s="9" customFormat="1" x14ac:dyDescent="0.25">
      <c r="A64" s="18" t="s">
        <v>25</v>
      </c>
      <c r="B64" s="323" t="s">
        <v>150</v>
      </c>
      <c r="C64" s="277">
        <v>60026693.524776354</v>
      </c>
      <c r="D64" s="277">
        <v>57145006.336373478</v>
      </c>
      <c r="E64" s="50"/>
      <c r="F64" s="323">
        <v>0.75655483280770897</v>
      </c>
      <c r="G64" s="323">
        <v>0.66476430891275595</v>
      </c>
      <c r="H64" s="69">
        <v>0.75655483280770897</v>
      </c>
      <c r="I64" s="69">
        <v>0.75655483280770897</v>
      </c>
      <c r="J64" s="66">
        <v>43233330.71461051</v>
      </c>
      <c r="K64" s="66">
        <v>43989914.002116196</v>
      </c>
      <c r="L64" s="66">
        <v>16036779.522660159</v>
      </c>
      <c r="M64" s="54">
        <v>0.26716080098666251</v>
      </c>
      <c r="N64" s="54">
        <v>3.3395100123332813E-2</v>
      </c>
      <c r="O64" s="54">
        <v>0.02</v>
      </c>
      <c r="P64" s="66">
        <v>1200533.8704955271</v>
      </c>
      <c r="Q64" s="48"/>
    </row>
    <row r="65" spans="1:17" s="9" customFormat="1" x14ac:dyDescent="0.25">
      <c r="A65" s="18" t="s">
        <v>151</v>
      </c>
      <c r="B65" s="323" t="s">
        <v>152</v>
      </c>
      <c r="C65" s="277">
        <v>55771658.966457427</v>
      </c>
      <c r="D65" s="277">
        <v>58486064.548738033</v>
      </c>
      <c r="E65" s="50">
        <v>9457875.5399999991</v>
      </c>
      <c r="F65" s="323">
        <v>0.89538773416978701</v>
      </c>
      <c r="G65" s="323">
        <v>0.63868928986546802</v>
      </c>
      <c r="H65" s="69">
        <v>0.89538773416978701</v>
      </c>
      <c r="I65" s="69">
        <v>0.89538773416978701</v>
      </c>
      <c r="J65" s="66">
        <v>52367704.816802457</v>
      </c>
      <c r="K65" s="66">
        <v>53284139.6510965</v>
      </c>
      <c r="L65" s="66">
        <v>2487519.3153609261</v>
      </c>
      <c r="M65" s="54">
        <v>4.4601852651666447E-2</v>
      </c>
      <c r="N65" s="54">
        <v>5.5752315814583059E-3</v>
      </c>
      <c r="O65" s="54">
        <v>5.5752315814583059E-3</v>
      </c>
      <c r="P65" s="66">
        <v>310939.91442011576</v>
      </c>
      <c r="Q65" s="48"/>
    </row>
    <row r="66" spans="1:17" s="9" customFormat="1" x14ac:dyDescent="0.25">
      <c r="A66" s="18" t="s">
        <v>153</v>
      </c>
      <c r="B66" s="323" t="s">
        <v>154</v>
      </c>
      <c r="C66" s="277">
        <v>14215896.360705987</v>
      </c>
      <c r="D66" s="277">
        <v>14982303.83486424</v>
      </c>
      <c r="E66" s="50"/>
      <c r="F66" s="323">
        <v>1</v>
      </c>
      <c r="G66" s="323">
        <v>0.75372028155076198</v>
      </c>
      <c r="H66" s="69">
        <v>1</v>
      </c>
      <c r="I66" s="69">
        <v>1</v>
      </c>
      <c r="J66" s="66">
        <v>14982303.83486424</v>
      </c>
      <c r="K66" s="66">
        <v>15244494.151974365</v>
      </c>
      <c r="L66" s="66">
        <v>0</v>
      </c>
      <c r="M66" s="54">
        <v>0</v>
      </c>
      <c r="N66" s="54">
        <v>0</v>
      </c>
      <c r="O66" s="54">
        <v>0</v>
      </c>
      <c r="P66" s="66">
        <v>0</v>
      </c>
      <c r="Q66" s="48"/>
    </row>
    <row r="67" spans="1:17" s="9" customFormat="1" x14ac:dyDescent="0.25">
      <c r="A67" s="18" t="s">
        <v>27</v>
      </c>
      <c r="B67" s="323" t="s">
        <v>155</v>
      </c>
      <c r="C67" s="277">
        <v>61237166.64610076</v>
      </c>
      <c r="D67" s="277">
        <v>59090058.11564745</v>
      </c>
      <c r="E67" s="50"/>
      <c r="F67" s="323">
        <v>1</v>
      </c>
      <c r="G67" s="323">
        <v>0.96565757674631802</v>
      </c>
      <c r="H67" s="69">
        <v>1</v>
      </c>
      <c r="I67" s="69">
        <v>1</v>
      </c>
      <c r="J67" s="66">
        <v>59090058.11564745</v>
      </c>
      <c r="K67" s="66">
        <v>60124134.132671282</v>
      </c>
      <c r="L67" s="66">
        <v>1113032.5134294778</v>
      </c>
      <c r="M67" s="54">
        <v>1.817576766511534E-2</v>
      </c>
      <c r="N67" s="54">
        <v>2.2719709581394175E-3</v>
      </c>
      <c r="O67" s="54">
        <v>2.2719709581394175E-3</v>
      </c>
      <c r="P67" s="66">
        <v>139129.06417868473</v>
      </c>
      <c r="Q67" s="48"/>
    </row>
    <row r="68" spans="1:17" s="9" customFormat="1" x14ac:dyDescent="0.25">
      <c r="A68" s="18" t="s">
        <v>30</v>
      </c>
      <c r="B68" s="323" t="s">
        <v>156</v>
      </c>
      <c r="C68" s="277">
        <v>145815167.27208143</v>
      </c>
      <c r="D68" s="277">
        <v>147974798.35593694</v>
      </c>
      <c r="E68" s="50">
        <v>2291858.61</v>
      </c>
      <c r="F68" s="323">
        <v>0.86392209535392195</v>
      </c>
      <c r="G68" s="323">
        <v>0.81814785040497295</v>
      </c>
      <c r="H68" s="69">
        <v>0.86392209535392195</v>
      </c>
      <c r="I68" s="69">
        <v>0.86392209535392195</v>
      </c>
      <c r="J68" s="66">
        <v>127838697.85523513</v>
      </c>
      <c r="K68" s="66">
        <v>130075875.06770176</v>
      </c>
      <c r="L68" s="66">
        <v>15739292.204379678</v>
      </c>
      <c r="M68" s="54">
        <v>0.10794002091024731</v>
      </c>
      <c r="N68" s="54">
        <v>1.3492502613780913E-2</v>
      </c>
      <c r="O68" s="54">
        <v>1.3492502613780913E-2</v>
      </c>
      <c r="P68" s="66">
        <v>1967411.5255474597</v>
      </c>
      <c r="Q68" s="48"/>
    </row>
    <row r="69" spans="1:17" s="9" customFormat="1" x14ac:dyDescent="0.25">
      <c r="A69" s="18" t="s">
        <v>28</v>
      </c>
      <c r="B69" s="323" t="s">
        <v>157</v>
      </c>
      <c r="C69" s="277">
        <v>33200148.984157853</v>
      </c>
      <c r="D69" s="277">
        <v>32759313.620689772</v>
      </c>
      <c r="E69" s="50"/>
      <c r="F69" s="323">
        <v>0.94406604720533904</v>
      </c>
      <c r="G69" s="323">
        <v>0.96693152093594403</v>
      </c>
      <c r="H69" s="69">
        <v>0.96693152093594403</v>
      </c>
      <c r="I69" s="69">
        <v>0.96693152093594403</v>
      </c>
      <c r="J69" s="66">
        <v>31676012.944071148</v>
      </c>
      <c r="K69" s="66">
        <v>32230343.170592394</v>
      </c>
      <c r="L69" s="66">
        <v>969805.8135654591</v>
      </c>
      <c r="M69" s="54">
        <v>2.9210887397771085E-2</v>
      </c>
      <c r="N69" s="54">
        <v>3.6513609247213856E-3</v>
      </c>
      <c r="O69" s="54">
        <v>3.6513609247213856E-3</v>
      </c>
      <c r="P69" s="66">
        <v>121225.72669568239</v>
      </c>
      <c r="Q69" s="48"/>
    </row>
    <row r="70" spans="1:17" s="3" customFormat="1" x14ac:dyDescent="0.25">
      <c r="A70" s="18" t="s">
        <v>158</v>
      </c>
      <c r="B70" s="323" t="s">
        <v>159</v>
      </c>
      <c r="C70" s="277">
        <v>58098443.794156425</v>
      </c>
      <c r="D70" s="277">
        <v>59789335.714290082</v>
      </c>
      <c r="E70" s="50"/>
      <c r="F70" s="323">
        <v>0.984638558470319</v>
      </c>
      <c r="G70" s="323">
        <v>0.956897810873784</v>
      </c>
      <c r="H70" s="70">
        <v>0.984638558470319</v>
      </c>
      <c r="I70" s="70">
        <v>0.984638558470319</v>
      </c>
      <c r="J70" s="66">
        <v>58870885.329616547</v>
      </c>
      <c r="K70" s="66">
        <v>59901125.822884843</v>
      </c>
      <c r="L70" s="66">
        <v>0</v>
      </c>
      <c r="M70" s="64">
        <v>0</v>
      </c>
      <c r="N70" s="64">
        <v>0</v>
      </c>
      <c r="O70" s="64">
        <v>0</v>
      </c>
      <c r="P70" s="66">
        <v>0</v>
      </c>
      <c r="Q70" s="48"/>
    </row>
    <row r="71" spans="1:17" s="9" customFormat="1" x14ac:dyDescent="0.25">
      <c r="A71" s="18" t="s">
        <v>160</v>
      </c>
      <c r="B71" s="323" t="s">
        <v>161</v>
      </c>
      <c r="C71" s="277">
        <v>148059321.47014713</v>
      </c>
      <c r="D71" s="277">
        <v>147548256.76086819</v>
      </c>
      <c r="E71" s="50">
        <v>695248</v>
      </c>
      <c r="F71" s="323">
        <v>1</v>
      </c>
      <c r="G71" s="323">
        <v>0.93377149923811797</v>
      </c>
      <c r="H71" s="69">
        <v>1</v>
      </c>
      <c r="I71" s="69">
        <v>1</v>
      </c>
      <c r="J71" s="66">
        <v>147548256.76086819</v>
      </c>
      <c r="K71" s="66">
        <v>150130351.25418338</v>
      </c>
      <c r="L71" s="66">
        <v>0</v>
      </c>
      <c r="M71" s="54">
        <v>0</v>
      </c>
      <c r="N71" s="54">
        <v>0</v>
      </c>
      <c r="O71" s="54">
        <v>0</v>
      </c>
      <c r="P71" s="66">
        <v>0</v>
      </c>
      <c r="Q71" s="48"/>
    </row>
    <row r="72" spans="1:17" s="9" customFormat="1" x14ac:dyDescent="0.25">
      <c r="A72" s="18" t="s">
        <v>220</v>
      </c>
      <c r="B72" s="323" t="s">
        <v>162</v>
      </c>
      <c r="C72" s="277">
        <v>50639501.164119415</v>
      </c>
      <c r="D72" s="277">
        <v>51289331.730474092</v>
      </c>
      <c r="E72" s="50">
        <v>390767</v>
      </c>
      <c r="F72" s="323">
        <v>0.98289602163308798</v>
      </c>
      <c r="G72" s="323">
        <v>0.93131900197955697</v>
      </c>
      <c r="H72" s="69">
        <v>0.98289602163308798</v>
      </c>
      <c r="I72" s="69">
        <v>0.98289602163308798</v>
      </c>
      <c r="J72" s="66">
        <v>50412080.110102691</v>
      </c>
      <c r="K72" s="66">
        <v>51294291.512029491</v>
      </c>
      <c r="L72" s="66">
        <v>0</v>
      </c>
      <c r="M72" s="54">
        <v>0</v>
      </c>
      <c r="N72" s="54">
        <v>0</v>
      </c>
      <c r="O72" s="54">
        <v>0</v>
      </c>
      <c r="P72" s="66">
        <v>0</v>
      </c>
      <c r="Q72" s="48"/>
    </row>
    <row r="73" spans="1:17" s="9" customFormat="1" x14ac:dyDescent="0.25">
      <c r="A73" s="18" t="s">
        <v>163</v>
      </c>
      <c r="B73" s="323" t="s">
        <v>164</v>
      </c>
      <c r="C73" s="277">
        <v>71555606.998457685</v>
      </c>
      <c r="D73" s="277">
        <v>70053270.183198094</v>
      </c>
      <c r="E73" s="50"/>
      <c r="F73" s="323">
        <v>1</v>
      </c>
      <c r="G73" s="323">
        <v>0.95165876858073895</v>
      </c>
      <c r="H73" s="69">
        <v>1</v>
      </c>
      <c r="I73" s="69">
        <v>1</v>
      </c>
      <c r="J73" s="66">
        <v>70053270.183198094</v>
      </c>
      <c r="K73" s="66">
        <v>71279202.411404073</v>
      </c>
      <c r="L73" s="66">
        <v>276404.58705361187</v>
      </c>
      <c r="M73" s="54">
        <v>3.8627942469912878E-3</v>
      </c>
      <c r="N73" s="54">
        <v>4.8284928087391097E-4</v>
      </c>
      <c r="O73" s="54">
        <v>4.8284928087391097E-4</v>
      </c>
      <c r="P73" s="66">
        <v>34550.573381701484</v>
      </c>
      <c r="Q73" s="48"/>
    </row>
    <row r="74" spans="1:17" s="9" customFormat="1" x14ac:dyDescent="0.25">
      <c r="A74" s="18" t="s">
        <v>165</v>
      </c>
      <c r="B74" s="323" t="s">
        <v>166</v>
      </c>
      <c r="C74" s="277">
        <v>16162229.639322851</v>
      </c>
      <c r="D74" s="277">
        <v>15862185.274146939</v>
      </c>
      <c r="E74" s="50">
        <v>889521.4</v>
      </c>
      <c r="F74" s="323">
        <v>1</v>
      </c>
      <c r="G74" s="323">
        <v>0.99032424695381605</v>
      </c>
      <c r="H74" s="69">
        <v>1</v>
      </c>
      <c r="I74" s="69">
        <v>1</v>
      </c>
      <c r="J74" s="66">
        <v>15862185.274146939</v>
      </c>
      <c r="K74" s="66">
        <v>16139773.516444512</v>
      </c>
      <c r="L74" s="66">
        <v>22456.122878339142</v>
      </c>
      <c r="M74" s="54">
        <v>1.3894198622016354E-3</v>
      </c>
      <c r="N74" s="54">
        <v>1.7367748277520443E-4</v>
      </c>
      <c r="O74" s="54">
        <v>1.7367748277520443E-4</v>
      </c>
      <c r="P74" s="66">
        <v>2807.0153597923927</v>
      </c>
      <c r="Q74" s="48"/>
    </row>
    <row r="75" spans="1:17" s="9" customFormat="1" x14ac:dyDescent="0.25">
      <c r="A75" s="18" t="s">
        <v>167</v>
      </c>
      <c r="B75" s="323" t="s">
        <v>168</v>
      </c>
      <c r="C75" s="277">
        <v>48580735.699382074</v>
      </c>
      <c r="D75" s="277">
        <v>49705449.979160026</v>
      </c>
      <c r="E75" s="50"/>
      <c r="F75" s="323">
        <v>0.89438517529133599</v>
      </c>
      <c r="G75" s="323">
        <v>0.91514387658872998</v>
      </c>
      <c r="H75" s="69">
        <v>0.91514387658872998</v>
      </c>
      <c r="I75" s="69">
        <v>0.93485241400562735</v>
      </c>
      <c r="J75" s="66">
        <v>46467259.90225371</v>
      </c>
      <c r="K75" s="66">
        <v>47280436.95054315</v>
      </c>
      <c r="L75" s="66">
        <v>1300298.7488389239</v>
      </c>
      <c r="M75" s="54">
        <v>2.6765727816169385E-2</v>
      </c>
      <c r="N75" s="54">
        <v>3.3457159770211731E-3</v>
      </c>
      <c r="O75" s="54">
        <v>3.3457159770211731E-3</v>
      </c>
      <c r="P75" s="66">
        <v>162537.34360486548</v>
      </c>
      <c r="Q75" s="48"/>
    </row>
    <row r="76" spans="1:17" s="9" customFormat="1" x14ac:dyDescent="0.25">
      <c r="A76" s="18" t="s">
        <v>169</v>
      </c>
      <c r="B76" s="323" t="s">
        <v>170</v>
      </c>
      <c r="C76" s="277">
        <v>130476247.55612867</v>
      </c>
      <c r="D76" s="277">
        <v>133108590.92246728</v>
      </c>
      <c r="E76" s="50">
        <v>4803083</v>
      </c>
      <c r="F76" s="323">
        <v>0.91469888397153698</v>
      </c>
      <c r="G76" s="323">
        <v>0.88504555134896301</v>
      </c>
      <c r="H76" s="69">
        <v>0.91469888397153698</v>
      </c>
      <c r="I76" s="69">
        <v>0.91469888397153698</v>
      </c>
      <c r="J76" s="66">
        <v>121754279.56380467</v>
      </c>
      <c r="K76" s="66">
        <v>123884979.45617126</v>
      </c>
      <c r="L76" s="66">
        <v>6591268.0999574065</v>
      </c>
      <c r="M76" s="54">
        <v>5.0516996184473764E-2</v>
      </c>
      <c r="N76" s="54">
        <v>6.3146245230592205E-3</v>
      </c>
      <c r="O76" s="54">
        <v>6.3146245230592205E-3</v>
      </c>
      <c r="P76" s="66">
        <v>823908.51249467582</v>
      </c>
      <c r="Q76" s="48"/>
    </row>
    <row r="77" spans="1:17" s="9" customFormat="1" x14ac:dyDescent="0.25">
      <c r="A77" s="18" t="s">
        <v>32</v>
      </c>
      <c r="B77" s="323" t="s">
        <v>171</v>
      </c>
      <c r="C77" s="277">
        <v>57519118.920597658</v>
      </c>
      <c r="D77" s="277">
        <v>58796240.088491015</v>
      </c>
      <c r="E77" s="50">
        <v>131466.79999999999</v>
      </c>
      <c r="F77" s="323">
        <v>0.97182847169875397</v>
      </c>
      <c r="G77" s="323">
        <v>0.95045035273913503</v>
      </c>
      <c r="H77" s="69">
        <v>0.97182847169875397</v>
      </c>
      <c r="I77" s="69">
        <v>0.97182847169875397</v>
      </c>
      <c r="J77" s="66">
        <v>57139860.146831237</v>
      </c>
      <c r="K77" s="66">
        <v>58139807.69940079</v>
      </c>
      <c r="L77" s="66">
        <v>0</v>
      </c>
      <c r="M77" s="54">
        <v>0</v>
      </c>
      <c r="N77" s="54">
        <v>0</v>
      </c>
      <c r="O77" s="54">
        <v>0</v>
      </c>
      <c r="P77" s="66">
        <v>0</v>
      </c>
      <c r="Q77" s="48"/>
    </row>
    <row r="78" spans="1:17" s="9" customFormat="1" x14ac:dyDescent="0.25">
      <c r="A78" s="18" t="s">
        <v>33</v>
      </c>
      <c r="B78" s="323" t="s">
        <v>172</v>
      </c>
      <c r="C78" s="277">
        <v>138081782.54676241</v>
      </c>
      <c r="D78" s="277">
        <v>140095992.1414296</v>
      </c>
      <c r="E78" s="50"/>
      <c r="F78" s="323">
        <v>0.97757628977938305</v>
      </c>
      <c r="G78" s="323">
        <v>0.89209812912529096</v>
      </c>
      <c r="H78" s="69">
        <v>0.97757628977938305</v>
      </c>
      <c r="I78" s="69">
        <v>0.97757628977938305</v>
      </c>
      <c r="J78" s="66">
        <v>136954520.21058035</v>
      </c>
      <c r="K78" s="66">
        <v>139351224.31426552</v>
      </c>
      <c r="L78" s="66">
        <v>0</v>
      </c>
      <c r="M78" s="54">
        <v>0</v>
      </c>
      <c r="N78" s="54">
        <v>0</v>
      </c>
      <c r="O78" s="54">
        <v>0</v>
      </c>
      <c r="P78" s="66">
        <v>0</v>
      </c>
      <c r="Q78" s="48"/>
    </row>
    <row r="79" spans="1:17" s="9" customFormat="1" x14ac:dyDescent="0.25">
      <c r="A79" s="18" t="s">
        <v>173</v>
      </c>
      <c r="B79" s="323" t="s">
        <v>174</v>
      </c>
      <c r="C79" s="277">
        <v>139975654.34476781</v>
      </c>
      <c r="D79" s="277">
        <v>138113486.55045182</v>
      </c>
      <c r="E79" s="50"/>
      <c r="F79" s="323">
        <v>0.83204616888237704</v>
      </c>
      <c r="G79" s="323">
        <v>0.77088202696378705</v>
      </c>
      <c r="H79" s="69">
        <v>0.83204616888237704</v>
      </c>
      <c r="I79" s="69">
        <v>0.83204616888237704</v>
      </c>
      <c r="J79" s="66">
        <v>114916797.35529114</v>
      </c>
      <c r="K79" s="66">
        <v>116927841.30900875</v>
      </c>
      <c r="L79" s="66">
        <v>23047813.035759062</v>
      </c>
      <c r="M79" s="54">
        <v>0.1646558692198789</v>
      </c>
      <c r="N79" s="54">
        <v>2.0581983652484863E-2</v>
      </c>
      <c r="O79" s="54">
        <v>0.02</v>
      </c>
      <c r="P79" s="66">
        <v>2799513.0868953564</v>
      </c>
      <c r="Q79" s="48"/>
    </row>
    <row r="80" spans="1:17" s="9" customFormat="1" x14ac:dyDescent="0.25">
      <c r="A80" s="18" t="s">
        <v>34</v>
      </c>
      <c r="B80" s="323" t="s">
        <v>175</v>
      </c>
      <c r="C80" s="277">
        <v>90682574.734995201</v>
      </c>
      <c r="D80" s="277">
        <v>90461289.997843102</v>
      </c>
      <c r="E80" s="50"/>
      <c r="F80" s="323">
        <v>0.98676184778208997</v>
      </c>
      <c r="G80" s="323">
        <v>0.97158607211300296</v>
      </c>
      <c r="H80" s="69">
        <v>0.98676184778208997</v>
      </c>
      <c r="I80" s="69">
        <v>0.98676184778208997</v>
      </c>
      <c r="J80" s="66">
        <v>89263749.67102316</v>
      </c>
      <c r="K80" s="66">
        <v>90825865.290266067</v>
      </c>
      <c r="L80" s="66">
        <v>0</v>
      </c>
      <c r="M80" s="54">
        <v>0</v>
      </c>
      <c r="N80" s="54">
        <v>0</v>
      </c>
      <c r="O80" s="54">
        <v>0</v>
      </c>
      <c r="P80" s="66">
        <v>0</v>
      </c>
      <c r="Q80" s="48"/>
    </row>
    <row r="81" spans="1:17" s="9" customFormat="1" x14ac:dyDescent="0.25">
      <c r="A81" s="18" t="s">
        <v>35</v>
      </c>
      <c r="B81" s="323" t="s">
        <v>176</v>
      </c>
      <c r="C81" s="277">
        <v>78138034.619529039</v>
      </c>
      <c r="D81" s="277">
        <v>78208979.128792271</v>
      </c>
      <c r="E81" s="50">
        <v>488699</v>
      </c>
      <c r="F81" s="323">
        <v>1</v>
      </c>
      <c r="G81" s="323">
        <v>0.98302773689926903</v>
      </c>
      <c r="H81" s="69">
        <v>1</v>
      </c>
      <c r="I81" s="69">
        <v>1</v>
      </c>
      <c r="J81" s="66">
        <v>78208979.128792271</v>
      </c>
      <c r="K81" s="66">
        <v>79577636.263546139</v>
      </c>
      <c r="L81" s="66">
        <v>0</v>
      </c>
      <c r="M81" s="54">
        <v>0</v>
      </c>
      <c r="N81" s="54">
        <v>0</v>
      </c>
      <c r="O81" s="54">
        <v>0</v>
      </c>
      <c r="P81" s="66">
        <v>0</v>
      </c>
      <c r="Q81" s="48"/>
    </row>
    <row r="82" spans="1:17" s="9" customFormat="1" x14ac:dyDescent="0.25">
      <c r="A82" s="18" t="s">
        <v>36</v>
      </c>
      <c r="B82" s="323" t="s">
        <v>177</v>
      </c>
      <c r="C82" s="277">
        <v>32452852.393230643</v>
      </c>
      <c r="D82" s="277">
        <v>31598732.802383784</v>
      </c>
      <c r="E82" s="50"/>
      <c r="F82" s="323">
        <v>0.81927644280894596</v>
      </c>
      <c r="G82" s="323">
        <v>0.82989062946089598</v>
      </c>
      <c r="H82" s="69">
        <v>0.82989062946089598</v>
      </c>
      <c r="I82" s="69">
        <v>0.82989062946089598</v>
      </c>
      <c r="J82" s="66">
        <v>26223492.25553694</v>
      </c>
      <c r="K82" s="66">
        <v>26682403.370008837</v>
      </c>
      <c r="L82" s="66">
        <v>5770449.0232218057</v>
      </c>
      <c r="M82" s="54">
        <v>0.17781022614904157</v>
      </c>
      <c r="N82" s="54">
        <v>2.2226278268630197E-2</v>
      </c>
      <c r="O82" s="54">
        <v>0.02</v>
      </c>
      <c r="P82" s="66">
        <v>649057.04786461289</v>
      </c>
      <c r="Q82" s="48"/>
    </row>
    <row r="83" spans="1:17" s="9" customFormat="1" x14ac:dyDescent="0.25">
      <c r="A83" s="18" t="s">
        <v>178</v>
      </c>
      <c r="B83" s="323" t="s">
        <v>179</v>
      </c>
      <c r="C83" s="277">
        <v>51502121.021786176</v>
      </c>
      <c r="D83" s="277">
        <v>49224954.028156631</v>
      </c>
      <c r="E83" s="50"/>
      <c r="F83" s="323">
        <v>1</v>
      </c>
      <c r="G83" s="323">
        <v>0.92287164057386595</v>
      </c>
      <c r="H83" s="69">
        <v>1</v>
      </c>
      <c r="I83" s="69">
        <v>1</v>
      </c>
      <c r="J83" s="66">
        <v>49224954.028156631</v>
      </c>
      <c r="K83" s="66">
        <v>50086390.723649375</v>
      </c>
      <c r="L83" s="66">
        <v>1415730.2981368005</v>
      </c>
      <c r="M83" s="54">
        <v>2.7488776579471848E-2</v>
      </c>
      <c r="N83" s="54">
        <v>3.4360970724339811E-3</v>
      </c>
      <c r="O83" s="54">
        <v>3.4360970724339811E-3</v>
      </c>
      <c r="P83" s="66">
        <v>176966.28726710007</v>
      </c>
      <c r="Q83" s="48"/>
    </row>
    <row r="84" spans="1:17" s="9" customFormat="1" x14ac:dyDescent="0.25">
      <c r="A84" s="18" t="s">
        <v>180</v>
      </c>
      <c r="B84" s="323" t="s">
        <v>181</v>
      </c>
      <c r="C84" s="277">
        <v>51131326.647128187</v>
      </c>
      <c r="D84" s="277">
        <v>52018650.202884406</v>
      </c>
      <c r="E84" s="50">
        <v>271078</v>
      </c>
      <c r="F84" s="323">
        <v>0.88762887683814296</v>
      </c>
      <c r="G84" s="323">
        <v>0.90475136958929503</v>
      </c>
      <c r="H84" s="69">
        <v>0.90475136958929503</v>
      </c>
      <c r="I84" s="69">
        <v>0.90475136958929503</v>
      </c>
      <c r="J84" s="66">
        <v>47063945.015246123</v>
      </c>
      <c r="K84" s="66">
        <v>47887564.05301293</v>
      </c>
      <c r="L84" s="66">
        <v>3243762.5941152573</v>
      </c>
      <c r="M84" s="54">
        <v>6.3439828512594332E-2</v>
      </c>
      <c r="N84" s="54">
        <v>7.9299785640742915E-3</v>
      </c>
      <c r="O84" s="54">
        <v>7.9299785640742915E-3</v>
      </c>
      <c r="P84" s="66">
        <v>405470.32426440716</v>
      </c>
      <c r="Q84" s="48"/>
    </row>
    <row r="85" spans="1:17" s="9" customFormat="1" x14ac:dyDescent="0.25">
      <c r="A85" s="18" t="s">
        <v>182</v>
      </c>
      <c r="B85" s="323" t="s">
        <v>183</v>
      </c>
      <c r="C85" s="277">
        <v>33964398.692797102</v>
      </c>
      <c r="D85" s="277">
        <v>34802151.217067793</v>
      </c>
      <c r="E85" s="50"/>
      <c r="F85" s="323">
        <v>1</v>
      </c>
      <c r="G85" s="323">
        <v>0.98393310064028805</v>
      </c>
      <c r="H85" s="69">
        <v>1</v>
      </c>
      <c r="I85" s="69">
        <v>1</v>
      </c>
      <c r="J85" s="66">
        <v>34802151.217067793</v>
      </c>
      <c r="K85" s="66">
        <v>35411188.863366485</v>
      </c>
      <c r="L85" s="66">
        <v>0</v>
      </c>
      <c r="M85" s="54">
        <v>0</v>
      </c>
      <c r="N85" s="54">
        <v>0</v>
      </c>
      <c r="O85" s="54">
        <v>0</v>
      </c>
      <c r="P85" s="66">
        <v>0</v>
      </c>
      <c r="Q85" s="48"/>
    </row>
    <row r="86" spans="1:17" s="9" customFormat="1" x14ac:dyDescent="0.25">
      <c r="A86" s="18" t="s">
        <v>184</v>
      </c>
      <c r="B86" s="323" t="s">
        <v>185</v>
      </c>
      <c r="C86" s="277">
        <v>112783689.46045223</v>
      </c>
      <c r="D86" s="277">
        <v>114356835.34278926</v>
      </c>
      <c r="E86" s="50"/>
      <c r="F86" s="323">
        <v>0.70677607881587101</v>
      </c>
      <c r="G86" s="323">
        <v>0.66743583703148701</v>
      </c>
      <c r="H86" s="69">
        <v>0.70677607881587101</v>
      </c>
      <c r="I86" s="69">
        <v>0.70677607881587101</v>
      </c>
      <c r="J86" s="66">
        <v>80824675.669368804</v>
      </c>
      <c r="K86" s="66">
        <v>82239107.49358277</v>
      </c>
      <c r="L86" s="66">
        <v>30544581.966869459</v>
      </c>
      <c r="M86" s="54">
        <v>0.27082446152446504</v>
      </c>
      <c r="N86" s="54">
        <v>3.385305769055813E-2</v>
      </c>
      <c r="O86" s="54">
        <v>0.02</v>
      </c>
      <c r="P86" s="66">
        <v>2255673.7892090445</v>
      </c>
      <c r="Q86" s="48"/>
    </row>
    <row r="87" spans="1:17" s="9" customFormat="1" x14ac:dyDescent="0.25">
      <c r="A87" s="18" t="s">
        <v>29</v>
      </c>
      <c r="B87" s="323" t="s">
        <v>186</v>
      </c>
      <c r="C87" s="277">
        <v>82383922.933001772</v>
      </c>
      <c r="D87" s="277">
        <v>81526909.960527956</v>
      </c>
      <c r="E87" s="50"/>
      <c r="F87" s="323">
        <v>0.86434822267040201</v>
      </c>
      <c r="G87" s="323">
        <v>0.88509078965146604</v>
      </c>
      <c r="H87" s="69">
        <v>0.88509078965146604</v>
      </c>
      <c r="I87" s="69">
        <v>0.88509078965146604</v>
      </c>
      <c r="J87" s="66">
        <v>72158717.114807665</v>
      </c>
      <c r="K87" s="66">
        <v>73421494.664316803</v>
      </c>
      <c r="L87" s="66">
        <v>8962428.2686849684</v>
      </c>
      <c r="M87" s="54">
        <v>0.10878855909755122</v>
      </c>
      <c r="N87" s="54">
        <v>1.3598569887193903E-2</v>
      </c>
      <c r="O87" s="54">
        <v>1.3598569887193903E-2</v>
      </c>
      <c r="P87" s="66">
        <v>1120303.533585621</v>
      </c>
      <c r="Q87" s="48"/>
    </row>
    <row r="88" spans="1:17" s="9" customFormat="1" x14ac:dyDescent="0.25">
      <c r="A88" s="18" t="s">
        <v>187</v>
      </c>
      <c r="B88" s="323" t="s">
        <v>188</v>
      </c>
      <c r="C88" s="277">
        <v>147811528.27076769</v>
      </c>
      <c r="D88" s="277">
        <v>144659269.25202578</v>
      </c>
      <c r="E88" s="50"/>
      <c r="F88" s="323">
        <v>0.70159103880893803</v>
      </c>
      <c r="G88" s="323">
        <v>0.70848889764862799</v>
      </c>
      <c r="H88" s="69">
        <v>0.70848889764862799</v>
      </c>
      <c r="I88" s="69">
        <v>0.70848889764862799</v>
      </c>
      <c r="J88" s="66">
        <v>102489486.20702381</v>
      </c>
      <c r="K88" s="66">
        <v>104283052.21564674</v>
      </c>
      <c r="L88" s="66">
        <v>43528476.055120945</v>
      </c>
      <c r="M88" s="54">
        <v>0.29448634057408268</v>
      </c>
      <c r="N88" s="54">
        <v>3.6810792571760335E-2</v>
      </c>
      <c r="O88" s="54">
        <v>0.02</v>
      </c>
      <c r="P88" s="66">
        <v>2956230.565415354</v>
      </c>
      <c r="Q88" s="48"/>
    </row>
    <row r="89" spans="1:17" s="9" customFormat="1" x14ac:dyDescent="0.25">
      <c r="A89" s="18" t="s">
        <v>189</v>
      </c>
      <c r="B89" s="323" t="s">
        <v>190</v>
      </c>
      <c r="C89" s="277">
        <v>38325828.278057799</v>
      </c>
      <c r="D89" s="277">
        <v>34246679.431769073</v>
      </c>
      <c r="E89" s="50">
        <v>65988.899999999994</v>
      </c>
      <c r="F89" s="323">
        <v>1</v>
      </c>
      <c r="G89" s="323">
        <v>0.97121492436449897</v>
      </c>
      <c r="H89" s="69">
        <v>1</v>
      </c>
      <c r="I89" s="69">
        <v>1</v>
      </c>
      <c r="J89" s="66">
        <v>34246679.431769073</v>
      </c>
      <c r="K89" s="66">
        <v>34845996.321825035</v>
      </c>
      <c r="L89" s="66">
        <v>3479831.9562327638</v>
      </c>
      <c r="M89" s="54">
        <v>9.0796001354131933E-2</v>
      </c>
      <c r="N89" s="54">
        <v>1.1349500169266492E-2</v>
      </c>
      <c r="O89" s="54">
        <v>1.1349500169266492E-2</v>
      </c>
      <c r="P89" s="66">
        <v>434978.99452909548</v>
      </c>
      <c r="Q89" s="48"/>
    </row>
    <row r="90" spans="1:17" s="9" customFormat="1" x14ac:dyDescent="0.25">
      <c r="A90" s="18" t="s">
        <v>191</v>
      </c>
      <c r="B90" s="323" t="s">
        <v>192</v>
      </c>
      <c r="C90" s="277">
        <v>61883675.832705572</v>
      </c>
      <c r="D90" s="277">
        <v>61412177.247042291</v>
      </c>
      <c r="E90" s="50"/>
      <c r="F90" s="323">
        <v>0.97018584689863396</v>
      </c>
      <c r="G90" s="323">
        <v>0.86530575724342496</v>
      </c>
      <c r="H90" s="69">
        <v>0.97018584689863396</v>
      </c>
      <c r="I90" s="69">
        <v>0.9913506111072512</v>
      </c>
      <c r="J90" s="66">
        <v>60880999.443282202</v>
      </c>
      <c r="K90" s="66">
        <v>61946416.933539644</v>
      </c>
      <c r="L90" s="66">
        <v>0</v>
      </c>
      <c r="M90" s="54">
        <v>0</v>
      </c>
      <c r="N90" s="54">
        <v>0</v>
      </c>
      <c r="O90" s="54">
        <v>0</v>
      </c>
      <c r="P90" s="66">
        <v>0</v>
      </c>
      <c r="Q90" s="48"/>
    </row>
    <row r="91" spans="1:17" s="9" customFormat="1" x14ac:dyDescent="0.25">
      <c r="A91" s="18" t="s">
        <v>193</v>
      </c>
      <c r="B91" s="323" t="s">
        <v>194</v>
      </c>
      <c r="C91" s="277">
        <v>78209839.975367457</v>
      </c>
      <c r="D91" s="277">
        <v>79775183.243951052</v>
      </c>
      <c r="E91" s="50"/>
      <c r="F91" s="323">
        <v>0.88119207474583805</v>
      </c>
      <c r="G91" s="323">
        <v>0.87745629265605996</v>
      </c>
      <c r="H91" s="69">
        <v>0.88119207474583805</v>
      </c>
      <c r="I91" s="69">
        <v>0.88119207474583805</v>
      </c>
      <c r="J91" s="66">
        <v>70297259.235966638</v>
      </c>
      <c r="K91" s="66">
        <v>71527461.272596061</v>
      </c>
      <c r="L91" s="66">
        <v>6682378.7027713954</v>
      </c>
      <c r="M91" s="54">
        <v>8.5441661878812705E-2</v>
      </c>
      <c r="N91" s="54">
        <v>1.0680207734851588E-2</v>
      </c>
      <c r="O91" s="54">
        <v>1.0680207734851588E-2</v>
      </c>
      <c r="P91" s="66">
        <v>835297.33784642443</v>
      </c>
      <c r="Q91" s="48"/>
    </row>
    <row r="92" spans="1:17" s="9" customFormat="1" x14ac:dyDescent="0.25">
      <c r="A92" s="18" t="s">
        <v>195</v>
      </c>
      <c r="B92" s="323" t="s">
        <v>196</v>
      </c>
      <c r="C92" s="277">
        <v>51347408.886407726</v>
      </c>
      <c r="D92" s="277">
        <v>49894410.911700174</v>
      </c>
      <c r="E92" s="50"/>
      <c r="F92" s="323">
        <v>0.949686542873874</v>
      </c>
      <c r="G92" s="323">
        <v>0.86128669685701897</v>
      </c>
      <c r="H92" s="69">
        <v>0.949686542873874</v>
      </c>
      <c r="I92" s="69">
        <v>0.949686542873874</v>
      </c>
      <c r="J92" s="66">
        <v>47384050.607461035</v>
      </c>
      <c r="K92" s="66">
        <v>48213271.493091606</v>
      </c>
      <c r="L92" s="66">
        <v>3134137.3933161199</v>
      </c>
      <c r="M92" s="54">
        <v>6.1037888012023207E-2</v>
      </c>
      <c r="N92" s="54">
        <v>7.6297360015029009E-3</v>
      </c>
      <c r="O92" s="54">
        <v>7.6297360015029009E-3</v>
      </c>
      <c r="P92" s="66">
        <v>391767.17416451499</v>
      </c>
      <c r="Q92" s="48"/>
    </row>
    <row r="93" spans="1:17" s="9" customFormat="1" x14ac:dyDescent="0.25">
      <c r="A93" s="18" t="s">
        <v>221</v>
      </c>
      <c r="B93" s="323" t="s">
        <v>197</v>
      </c>
      <c r="C93" s="277">
        <v>365632057.4316231</v>
      </c>
      <c r="D93" s="277">
        <v>368960316.83946872</v>
      </c>
      <c r="E93" s="50">
        <v>2304891.12</v>
      </c>
      <c r="F93" s="323">
        <v>0.92163179762583702</v>
      </c>
      <c r="G93" s="323">
        <v>0.69249073827571295</v>
      </c>
      <c r="H93" s="69">
        <v>0.92163179762583702</v>
      </c>
      <c r="I93" s="69">
        <v>0.92163179762583702</v>
      </c>
      <c r="J93" s="66">
        <v>340045560.06135792</v>
      </c>
      <c r="K93" s="66">
        <v>345996357.3624317</v>
      </c>
      <c r="L93" s="66">
        <v>19635700.069191396</v>
      </c>
      <c r="M93" s="54">
        <v>5.3703442217627406E-2</v>
      </c>
      <c r="N93" s="54">
        <v>6.7129302772034258E-3</v>
      </c>
      <c r="O93" s="54">
        <v>6.7129302772034258E-3</v>
      </c>
      <c r="P93" s="66">
        <v>2454462.5086489245</v>
      </c>
      <c r="Q93" s="48"/>
    </row>
    <row r="94" spans="1:17" s="9" customFormat="1" x14ac:dyDescent="0.25">
      <c r="A94" s="18" t="s">
        <v>233</v>
      </c>
      <c r="B94" s="323" t="s">
        <v>200</v>
      </c>
      <c r="C94" s="277">
        <v>24178354.080692675</v>
      </c>
      <c r="D94" s="277">
        <v>21532669.173946425</v>
      </c>
      <c r="E94" s="50"/>
      <c r="F94" s="323">
        <v>1</v>
      </c>
      <c r="G94" s="323">
        <v>0.69487989050648102</v>
      </c>
      <c r="H94" s="69">
        <v>1</v>
      </c>
      <c r="I94" s="69">
        <v>1</v>
      </c>
      <c r="J94" s="66">
        <v>21532669.173946425</v>
      </c>
      <c r="K94" s="66">
        <v>21909490.88449049</v>
      </c>
      <c r="L94" s="66">
        <v>2268863.196202185</v>
      </c>
      <c r="M94" s="54">
        <v>9.3838612365014437E-2</v>
      </c>
      <c r="N94" s="54">
        <v>1.1729826545626805E-2</v>
      </c>
      <c r="O94" s="54">
        <v>1.1729826545626805E-2</v>
      </c>
      <c r="P94" s="66">
        <v>283607.89952527313</v>
      </c>
      <c r="Q94" s="48"/>
    </row>
    <row r="95" spans="1:17" s="9" customFormat="1" x14ac:dyDescent="0.25">
      <c r="A95" s="18" t="s">
        <v>244</v>
      </c>
      <c r="B95" s="323" t="s">
        <v>201</v>
      </c>
      <c r="C95" s="277">
        <v>67147209.817848399</v>
      </c>
      <c r="D95" s="277">
        <v>68192221.187019974</v>
      </c>
      <c r="E95" s="50"/>
      <c r="F95" s="323">
        <v>0.94097847576878701</v>
      </c>
      <c r="G95" s="323">
        <v>0.77532490350937699</v>
      </c>
      <c r="H95" s="69">
        <v>0.94097847576878701</v>
      </c>
      <c r="I95" s="69">
        <v>0.94097847576878701</v>
      </c>
      <c r="J95" s="66">
        <v>64167412.35185004</v>
      </c>
      <c r="K95" s="66">
        <v>65290342.068007417</v>
      </c>
      <c r="L95" s="66">
        <v>1856867.7498409823</v>
      </c>
      <c r="M95" s="54">
        <v>2.7653684417835753E-2</v>
      </c>
      <c r="N95" s="54">
        <v>3.4567105522294692E-3</v>
      </c>
      <c r="O95" s="54">
        <v>3.4567105522294692E-3</v>
      </c>
      <c r="P95" s="66">
        <v>232108.46873012278</v>
      </c>
      <c r="Q95" s="48"/>
    </row>
    <row r="96" spans="1:17" s="9" customFormat="1" x14ac:dyDescent="0.25">
      <c r="A96" s="18" t="s">
        <v>202</v>
      </c>
      <c r="B96" s="323" t="s">
        <v>203</v>
      </c>
      <c r="C96" s="277">
        <v>187008501.65970761</v>
      </c>
      <c r="D96" s="277">
        <v>191294672.43806064</v>
      </c>
      <c r="E96" s="50"/>
      <c r="F96" s="323">
        <v>1</v>
      </c>
      <c r="G96" s="323">
        <v>0.87146315197194801</v>
      </c>
      <c r="H96" s="69">
        <v>1</v>
      </c>
      <c r="I96" s="69">
        <v>1</v>
      </c>
      <c r="J96" s="66">
        <v>191294672.43806064</v>
      </c>
      <c r="K96" s="66">
        <v>194642329.20572671</v>
      </c>
      <c r="L96" s="66">
        <v>0</v>
      </c>
      <c r="M96" s="54">
        <v>0</v>
      </c>
      <c r="N96" s="54">
        <v>0</v>
      </c>
      <c r="O96" s="54">
        <v>0</v>
      </c>
      <c r="P96" s="66">
        <v>0</v>
      </c>
      <c r="Q96" s="48"/>
    </row>
    <row r="97" spans="1:17" s="9" customFormat="1" x14ac:dyDescent="0.25">
      <c r="A97" s="18" t="s">
        <v>204</v>
      </c>
      <c r="B97" s="323" t="s">
        <v>205</v>
      </c>
      <c r="C97" s="277">
        <v>119946625.43391086</v>
      </c>
      <c r="D97" s="277">
        <v>119964336.24838975</v>
      </c>
      <c r="E97" s="50"/>
      <c r="F97" s="323">
        <v>1</v>
      </c>
      <c r="G97" s="323">
        <v>0.97502540386286796</v>
      </c>
      <c r="H97" s="69">
        <v>1</v>
      </c>
      <c r="I97" s="69">
        <v>1</v>
      </c>
      <c r="J97" s="66">
        <v>119964336.24838975</v>
      </c>
      <c r="K97" s="66">
        <v>122063712.13273658</v>
      </c>
      <c r="L97" s="66">
        <v>0</v>
      </c>
      <c r="M97" s="54">
        <v>0</v>
      </c>
      <c r="N97" s="54">
        <v>0</v>
      </c>
      <c r="O97" s="54">
        <v>0</v>
      </c>
      <c r="P97" s="66">
        <v>0</v>
      </c>
      <c r="Q97" s="48"/>
    </row>
    <row r="98" spans="1:17" s="9" customFormat="1" x14ac:dyDescent="0.25">
      <c r="A98" s="18" t="s">
        <v>222</v>
      </c>
      <c r="B98" s="323" t="s">
        <v>206</v>
      </c>
      <c r="C98" s="277">
        <v>80931542.34111996</v>
      </c>
      <c r="D98" s="277">
        <v>82184732.503095135</v>
      </c>
      <c r="E98" s="50"/>
      <c r="F98" s="323">
        <v>0.97297975146664495</v>
      </c>
      <c r="G98" s="323">
        <v>0.95532854308249904</v>
      </c>
      <c r="H98" s="69">
        <v>0.97297975146664495</v>
      </c>
      <c r="I98" s="69">
        <v>0.97297975146664495</v>
      </c>
      <c r="J98" s="66">
        <v>79964080.605214208</v>
      </c>
      <c r="K98" s="66">
        <v>81363452.015805468</v>
      </c>
      <c r="L98" s="66">
        <v>0</v>
      </c>
      <c r="M98" s="54">
        <v>0</v>
      </c>
      <c r="N98" s="54">
        <v>0</v>
      </c>
      <c r="O98" s="54">
        <v>0</v>
      </c>
      <c r="P98" s="66">
        <v>0</v>
      </c>
      <c r="Q98" s="48"/>
    </row>
    <row r="99" spans="1:17" s="9" customFormat="1" x14ac:dyDescent="0.25">
      <c r="A99" s="18" t="s">
        <v>207</v>
      </c>
      <c r="B99" s="323" t="s">
        <v>208</v>
      </c>
      <c r="C99" s="277">
        <v>23288819.450148009</v>
      </c>
      <c r="D99" s="277">
        <v>23129842.972717103</v>
      </c>
      <c r="E99" s="50"/>
      <c r="F99" s="323">
        <v>1</v>
      </c>
      <c r="G99" s="323">
        <v>0.62245367704310695</v>
      </c>
      <c r="H99" s="69">
        <v>1</v>
      </c>
      <c r="I99" s="69">
        <v>1</v>
      </c>
      <c r="J99" s="66">
        <v>23129842.972717103</v>
      </c>
      <c r="K99" s="66">
        <v>23534615.224739652</v>
      </c>
      <c r="L99" s="66">
        <v>0</v>
      </c>
      <c r="M99" s="54">
        <v>0</v>
      </c>
      <c r="N99" s="54">
        <v>0</v>
      </c>
      <c r="O99" s="54">
        <v>0</v>
      </c>
      <c r="P99" s="66">
        <v>0</v>
      </c>
      <c r="Q99" s="48"/>
    </row>
    <row r="100" spans="1:17" s="9" customFormat="1" x14ac:dyDescent="0.25">
      <c r="A100" s="18" t="s">
        <v>209</v>
      </c>
      <c r="B100" s="323" t="s">
        <v>210</v>
      </c>
      <c r="C100" s="277">
        <v>66754122.223696619</v>
      </c>
      <c r="D100" s="277">
        <v>72528279.901568383</v>
      </c>
      <c r="E100" s="50"/>
      <c r="F100" s="323">
        <v>1</v>
      </c>
      <c r="G100" s="323">
        <v>0.92551356639034099</v>
      </c>
      <c r="H100" s="69">
        <v>1</v>
      </c>
      <c r="I100" s="69">
        <v>1</v>
      </c>
      <c r="J100" s="66">
        <v>72528279.901568383</v>
      </c>
      <c r="K100" s="66">
        <v>73797524.79984583</v>
      </c>
      <c r="L100" s="66">
        <v>0</v>
      </c>
      <c r="M100" s="54">
        <v>0</v>
      </c>
      <c r="N100" s="54">
        <v>0</v>
      </c>
      <c r="O100" s="54">
        <v>0</v>
      </c>
      <c r="P100" s="66">
        <v>0</v>
      </c>
      <c r="Q100" s="48"/>
    </row>
    <row r="101" spans="1:17" s="9" customFormat="1" x14ac:dyDescent="0.25">
      <c r="A101" s="18" t="s">
        <v>211</v>
      </c>
      <c r="B101" s="323" t="s">
        <v>212</v>
      </c>
      <c r="C101" s="277">
        <v>251299385.86367965</v>
      </c>
      <c r="D101" s="277">
        <v>265358165.25407302</v>
      </c>
      <c r="E101" s="50">
        <v>152194</v>
      </c>
      <c r="F101" s="323">
        <v>0.97277829252833103</v>
      </c>
      <c r="G101" s="323">
        <v>0.81149099924241896</v>
      </c>
      <c r="H101" s="69">
        <v>0.97277829252833103</v>
      </c>
      <c r="I101" s="69">
        <v>0.97277829252833103</v>
      </c>
      <c r="J101" s="66">
        <v>258134662.90430784</v>
      </c>
      <c r="K101" s="66">
        <v>262652019.50513324</v>
      </c>
      <c r="L101" s="66">
        <v>0</v>
      </c>
      <c r="M101" s="54">
        <v>0</v>
      </c>
      <c r="N101" s="54">
        <v>0</v>
      </c>
      <c r="O101" s="54">
        <v>0</v>
      </c>
      <c r="P101" s="66">
        <v>0</v>
      </c>
      <c r="Q101" s="48"/>
    </row>
    <row r="102" spans="1:17" s="9" customFormat="1" x14ac:dyDescent="0.25">
      <c r="A102" s="18" t="s">
        <v>31</v>
      </c>
      <c r="B102" s="323" t="s">
        <v>213</v>
      </c>
      <c r="C102" s="277">
        <v>357844318.04008865</v>
      </c>
      <c r="D102" s="277">
        <v>360489152.81662726</v>
      </c>
      <c r="E102" s="50"/>
      <c r="F102" s="323">
        <v>1</v>
      </c>
      <c r="G102" s="323">
        <v>0.84685255361086598</v>
      </c>
      <c r="H102" s="69">
        <v>1</v>
      </c>
      <c r="I102" s="69">
        <v>1</v>
      </c>
      <c r="J102" s="66">
        <v>360489152.81662726</v>
      </c>
      <c r="K102" s="66">
        <v>366797712.99091828</v>
      </c>
      <c r="L102" s="66">
        <v>0</v>
      </c>
      <c r="M102" s="54">
        <v>0</v>
      </c>
      <c r="N102" s="54">
        <v>0</v>
      </c>
      <c r="O102" s="54">
        <v>0</v>
      </c>
      <c r="P102" s="66">
        <v>0</v>
      </c>
      <c r="Q102" s="48"/>
    </row>
    <row r="103" spans="1:17" s="9" customFormat="1" x14ac:dyDescent="0.25">
      <c r="A103" s="18" t="s">
        <v>234</v>
      </c>
      <c r="B103" s="323" t="s">
        <v>228</v>
      </c>
      <c r="C103" s="277">
        <v>32455968.461769503</v>
      </c>
      <c r="D103" s="277">
        <v>31008159.974624798</v>
      </c>
      <c r="E103" s="50"/>
      <c r="F103" s="323">
        <v>1</v>
      </c>
      <c r="G103" s="323">
        <v>0.72024752693211602</v>
      </c>
      <c r="H103" s="69">
        <v>1</v>
      </c>
      <c r="I103" s="69">
        <v>1</v>
      </c>
      <c r="J103" s="66">
        <v>31008159.974624798</v>
      </c>
      <c r="K103" s="66">
        <v>31550802.774180733</v>
      </c>
      <c r="L103" s="66">
        <v>905165.68758876994</v>
      </c>
      <c r="M103" s="54">
        <v>2.7889036454265159E-2</v>
      </c>
      <c r="N103" s="54">
        <v>3.4861295567831449E-3</v>
      </c>
      <c r="O103" s="54">
        <v>3.4861295567831449E-3</v>
      </c>
      <c r="P103" s="66">
        <v>113145.71094859624</v>
      </c>
      <c r="Q103" s="48"/>
    </row>
    <row r="104" spans="1:17" s="181" customFormat="1" ht="15.75" thickBot="1" x14ac:dyDescent="0.3">
      <c r="A104" s="19" t="s">
        <v>541</v>
      </c>
      <c r="B104" s="324" t="s">
        <v>542</v>
      </c>
      <c r="C104" s="277">
        <v>24677411.426333345</v>
      </c>
      <c r="D104" s="278">
        <v>23045067.015020777</v>
      </c>
      <c r="E104" s="63">
        <v>917190</v>
      </c>
      <c r="F104" s="324">
        <v>0.99874646600431205</v>
      </c>
      <c r="G104" s="324">
        <v>0.71212124324380599</v>
      </c>
      <c r="H104" s="71">
        <v>0.99874646600431205</v>
      </c>
      <c r="I104" s="71">
        <v>0.99874646600431205</v>
      </c>
      <c r="J104" s="67">
        <v>23016179.24008454</v>
      </c>
      <c r="K104" s="67">
        <v>23418962.37678602</v>
      </c>
      <c r="L104" s="67">
        <v>1258449.0495473258</v>
      </c>
      <c r="M104" s="55">
        <v>5.0995990941109438E-2</v>
      </c>
      <c r="N104" s="55">
        <v>6.3744988676386798E-3</v>
      </c>
      <c r="O104" s="55">
        <v>6.3744988676386798E-3</v>
      </c>
      <c r="P104" s="67">
        <v>157306.13119341573</v>
      </c>
      <c r="Q104" s="48"/>
    </row>
    <row r="105" spans="1:17" s="181" customFormat="1" ht="15.75" thickBot="1" x14ac:dyDescent="0.3">
      <c r="A105" s="382" t="s">
        <v>546</v>
      </c>
      <c r="B105" s="390" t="s">
        <v>77</v>
      </c>
      <c r="C105" s="387">
        <v>240782808.09601641</v>
      </c>
      <c r="D105" s="387">
        <v>228072622.05958891</v>
      </c>
      <c r="E105" s="388">
        <v>560132</v>
      </c>
      <c r="F105" s="324">
        <v>1</v>
      </c>
      <c r="G105" s="324">
        <v>0.94890707667498597</v>
      </c>
      <c r="H105" s="389">
        <v>1</v>
      </c>
      <c r="I105" s="71">
        <v>1</v>
      </c>
      <c r="J105" s="67">
        <v>228072622.05958891</v>
      </c>
      <c r="K105" s="67">
        <v>232063892.94563174</v>
      </c>
      <c r="L105" s="67">
        <v>8718915.1503846645</v>
      </c>
      <c r="M105" s="55">
        <v>3.6210704656737133E-2</v>
      </c>
      <c r="N105" s="55">
        <v>4.5263380820921417E-3</v>
      </c>
      <c r="O105" s="55">
        <v>4.5263380820921417E-3</v>
      </c>
      <c r="P105" s="67">
        <v>1089864.3937980831</v>
      </c>
      <c r="Q105" s="48"/>
    </row>
    <row r="106" spans="1:17" s="27" customFormat="1" x14ac:dyDescent="0.25">
      <c r="A106" s="181"/>
      <c r="B106" s="9"/>
      <c r="C106" s="46"/>
      <c r="D106" s="46"/>
      <c r="E106" s="42"/>
      <c r="F106" s="9"/>
      <c r="I106" s="263"/>
      <c r="K106" s="263"/>
      <c r="O106" s="331"/>
      <c r="P106" s="331"/>
      <c r="Q106" s="48"/>
    </row>
    <row r="107" spans="1:17" s="263" customFormat="1" x14ac:dyDescent="0.25">
      <c r="A107" s="8"/>
      <c r="C107" s="46"/>
      <c r="D107" s="46"/>
      <c r="E107" s="42"/>
      <c r="F107" s="9"/>
      <c r="O107" s="74"/>
      <c r="P107" s="331"/>
      <c r="Q107" s="48"/>
    </row>
    <row r="108" spans="1:17" s="263" customFormat="1" x14ac:dyDescent="0.25">
      <c r="A108" s="8"/>
      <c r="C108" s="46"/>
      <c r="D108" s="46"/>
      <c r="E108" s="42"/>
      <c r="F108" s="9"/>
      <c r="O108" s="74"/>
      <c r="Q108" s="280"/>
    </row>
    <row r="109" spans="1:17" x14ac:dyDescent="0.25">
      <c r="L109" s="303"/>
      <c r="P109" s="303"/>
    </row>
  </sheetData>
  <sortState ref="A3:Q107">
    <sortCondition ref="A2"/>
  </sortState>
  <customSheetViews>
    <customSheetView guid="{CA125778-F8FD-4378-B746-C94ABF8D8556}">
      <pane xSplit="2" ySplit="1" topLeftCell="C50" activePane="bottomRight" state="frozen"/>
      <selection pane="bottomRight" activeCell="G71" sqref="G71"/>
      <pageMargins left="0.7" right="0.7" top="0.75" bottom="0.75" header="0.3" footer="0.3"/>
      <pageSetup paperSize="9" orientation="portrait" r:id="rId1"/>
    </customSheetView>
    <customSheetView guid="{630A50AD-37E0-4B13-8A0F-82608C065D57}">
      <pane ySplit="1" topLeftCell="A83" activePane="bottomLeft" state="frozen"/>
      <selection pane="bottomLeft" activeCell="J101" sqref="J101"/>
      <pageMargins left="0.7" right="0.7" top="0.75" bottom="0.75" header="0.3" footer="0.3"/>
      <pageSetup paperSize="9" orientation="portrait" r:id="rId2"/>
    </customSheetView>
    <customSheetView guid="{D3117EF9-58ED-4C64-90FE-2236892BB5E7}">
      <pane xSplit="1" ySplit="1" topLeftCell="B2" activePane="bottomRight" state="frozen"/>
      <selection pane="bottomRight" activeCell="A4" sqref="A4"/>
      <pageMargins left="0.7" right="0.7" top="0.75" bottom="0.75" header="0.3" footer="0.3"/>
      <pageSetup paperSize="9" orientation="portrait" r:id="rId3"/>
    </customSheetView>
    <customSheetView guid="{B9F8F50C-FEC1-4333-8AAC-30F1471FB5AB}">
      <pane xSplit="1" ySplit="1" topLeftCell="B78" activePane="bottomRight" state="frozen"/>
      <selection pane="bottomRight" activeCell="L78" sqref="L78"/>
      <pageMargins left="0.7" right="0.7" top="0.75" bottom="0.75" header="0.3" footer="0.3"/>
      <pageSetup paperSize="9" orientation="portrait" r:id="rId4"/>
    </customSheetView>
    <customSheetView guid="{C966CD44-3921-4616-878B-5EA0322955EE}" hiddenColumns="1">
      <pane xSplit="1" ySplit="1" topLeftCell="L2" activePane="bottomRight" state="frozen"/>
      <selection pane="bottomRight" activeCell="Q13" sqref="Q13"/>
      <pageMargins left="0.7" right="0.7" top="0.75" bottom="0.75" header="0.3" footer="0.3"/>
      <pageSetup paperSize="9" orientation="portrait" r:id="rId5"/>
    </customSheetView>
    <customSheetView guid="{898A57C7-EA84-4A1C-AA42-8284F31DD32C}">
      <pane xSplit="1" ySplit="2" topLeftCell="K37" activePane="bottomRight" state="frozen"/>
      <selection pane="bottomRight" activeCell="S60" sqref="S60"/>
      <pageMargins left="0.7" right="0.7" top="0.75" bottom="0.75" header="0.3" footer="0.3"/>
      <pageSetup paperSize="9" orientation="portrait" r:id="rId6"/>
    </customSheetView>
    <customSheetView guid="{1AAC2EB3-B963-4CB8-8604-06326666FF8C}">
      <pane xSplit="1" ySplit="2" topLeftCell="B43" activePane="bottomRight" state="frozen"/>
      <selection pane="bottomRight" activeCell="F44" sqref="F44"/>
      <pageMargins left="0.7" right="0.7" top="0.75" bottom="0.75" header="0.3" footer="0.3"/>
      <pageSetup paperSize="9" orientation="portrait" r:id="rId7"/>
    </customSheetView>
    <customSheetView guid="{A178F800-3B7E-4511-BF10-5AA233FDE985}" scale="80">
      <pane xSplit="1" ySplit="2" topLeftCell="B3" activePane="bottomRight" state="frozen"/>
      <selection pane="bottomRight" activeCell="P10" sqref="P10"/>
      <pageMargins left="0.7" right="0.7" top="0.75" bottom="0.75" header="0.3" footer="0.3"/>
    </customSheetView>
    <customSheetView guid="{839FFD47-33A9-46F5-9782-5C0A6B45BB00}">
      <pane xSplit="1" ySplit="2" topLeftCell="B33" activePane="bottomRight" state="frozen"/>
      <selection pane="bottomRight" activeCell="L33" sqref="L33"/>
      <pageMargins left="0.7" right="0.7" top="0.75" bottom="0.75" header="0.3" footer="0.3"/>
      <pageSetup paperSize="9" orientation="portrait" r:id="rId8"/>
    </customSheetView>
    <customSheetView guid="{80E426B4-B9D0-45E3-ACA1-6AA797532F97}">
      <pane xSplit="1" ySplit="2" topLeftCell="B46" activePane="bottomRight" state="frozen"/>
      <selection pane="bottomRight" activeCell="L46" sqref="L46"/>
      <pageMargins left="0.7" right="0.7" top="0.75" bottom="0.75" header="0.3" footer="0.3"/>
    </customSheetView>
    <customSheetView guid="{88D7A6C6-1D77-4300-8600-F7BD640C7FF4}">
      <pane xSplit="1" ySplit="2" topLeftCell="B36" activePane="bottomRight" state="frozen"/>
      <selection pane="bottomRight" activeCell="C61" sqref="C61"/>
      <pageMargins left="0.7" right="0.7" top="0.75" bottom="0.75" header="0.3" footer="0.3"/>
      <pageSetup paperSize="9" orientation="portrait" r:id="rId9"/>
    </customSheetView>
    <customSheetView guid="{12F5703E-17C3-4A9E-A447-5910D4629E20}" scale="80">
      <pane xSplit="2" ySplit="1" topLeftCell="L2" activePane="bottomRight" state="frozen"/>
      <selection pane="bottomRight" activeCell="Z16" sqref="Z16"/>
      <pageMargins left="0.7" right="0.7" top="0.75" bottom="0.75" header="0.3" footer="0.3"/>
      <pageSetup paperSize="9" orientation="portrait" r:id="rId10"/>
    </customSheetView>
    <customSheetView guid="{757F3120-86C6-465D-86FC-89CC3FED19AF}">
      <pane xSplit="2" ySplit="1" topLeftCell="C2" activePane="bottomRight" state="frozen"/>
      <selection pane="bottomRight" activeCell="C6" sqref="C6"/>
      <pageMargins left="0.7" right="0.7" top="0.75" bottom="0.75" header="0.3" footer="0.3"/>
      <pageSetup paperSize="9" orientation="portrait" r:id="rId11"/>
    </customSheetView>
    <customSheetView guid="{71479B77-60BF-4E16-AFBF-66A3C3D8F820}">
      <pane xSplit="1" ySplit="1" topLeftCell="B3" activePane="bottomRight" state="frozen"/>
      <selection pane="bottomRight" activeCell="C16" sqref="C16"/>
      <pageMargins left="0.7" right="0.7" top="0.75" bottom="0.75" header="0.3" footer="0.3"/>
      <pageSetup paperSize="9" orientation="portrait" r:id="rId12"/>
    </customSheetView>
    <customSheetView guid="{4A38270F-2C65-4DBD-9E0A-D49471E678AE}" scale="85">
      <pane xSplit="2" ySplit="1" topLeftCell="C83" activePane="bottomRight" state="frozen"/>
      <selection pane="bottomRight" activeCell="B107" sqref="B107"/>
      <pageMargins left="0.7" right="0.7" top="0.75" bottom="0.75" header="0.3" footer="0.3"/>
      <pageSetup paperSize="9" orientation="portrait" r:id="rId13"/>
    </customSheetView>
  </customSheetViews>
  <conditionalFormatting sqref="Q2:Q107">
    <cfRule type="cellIs" dxfId="1" priority="4" operator="notEqual">
      <formula>0</formula>
    </cfRule>
  </conditionalFormatting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pageSetUpPr autoPageBreaks="0"/>
  </sheetPr>
  <dimension ref="A1:R107"/>
  <sheetViews>
    <sheetView zoomScale="80" zoomScaleNormal="80" workbookViewId="0">
      <pane xSplit="2" ySplit="2" topLeftCell="C84" activePane="bottomRight" state="frozen"/>
      <selection pane="topRight" activeCell="C1" sqref="C1"/>
      <selection pane="bottomLeft" activeCell="A3" sqref="A3"/>
      <selection pane="bottomRight" activeCell="M106" sqref="M106"/>
    </sheetView>
  </sheetViews>
  <sheetFormatPr defaultRowHeight="15" x14ac:dyDescent="0.25"/>
  <cols>
    <col min="1" max="1" width="40.28515625" style="263" bestFit="1" customWidth="1"/>
    <col min="2" max="2" width="8.42578125" style="263" customWidth="1"/>
    <col min="3" max="3" width="10.28515625" style="263" bestFit="1" customWidth="1"/>
    <col min="4" max="4" width="12.5703125" style="263" bestFit="1" customWidth="1"/>
    <col min="5" max="5" width="15.85546875" style="263" customWidth="1"/>
    <col min="6" max="6" width="15.85546875" style="31" customWidth="1"/>
    <col min="7" max="7" width="18.42578125" style="263" customWidth="1"/>
    <col min="8" max="9" width="17.85546875" style="263" customWidth="1"/>
    <col min="10" max="10" width="18.7109375" style="263" customWidth="1"/>
    <col min="11" max="11" width="13.5703125" style="263" customWidth="1"/>
    <col min="12" max="12" width="15" style="263" customWidth="1"/>
    <col min="13" max="15" width="20" style="263" customWidth="1"/>
    <col min="16" max="16384" width="9.140625" style="263"/>
  </cols>
  <sheetData>
    <row r="1" spans="1:18" ht="60.75" thickBot="1" x14ac:dyDescent="0.3">
      <c r="A1" s="1"/>
      <c r="B1" s="6"/>
      <c r="C1" s="12" t="s">
        <v>246</v>
      </c>
      <c r="D1" s="12" t="s">
        <v>247</v>
      </c>
      <c r="E1" s="423" t="s">
        <v>248</v>
      </c>
      <c r="F1" s="424"/>
      <c r="G1" s="425"/>
      <c r="H1" s="423" t="s">
        <v>250</v>
      </c>
      <c r="I1" s="425"/>
      <c r="J1" s="41" t="s">
        <v>268</v>
      </c>
      <c r="K1" s="423" t="s">
        <v>249</v>
      </c>
      <c r="L1" s="425"/>
      <c r="M1" s="423" t="s">
        <v>265</v>
      </c>
      <c r="N1" s="425"/>
      <c r="O1" s="13" t="s">
        <v>270</v>
      </c>
    </row>
    <row r="2" spans="1:18" ht="75.75" customHeight="1" thickBot="1" x14ac:dyDescent="0.3">
      <c r="A2" s="5" t="s">
        <v>0</v>
      </c>
      <c r="B2" s="23" t="s">
        <v>52</v>
      </c>
      <c r="C2" s="297" t="s">
        <v>37</v>
      </c>
      <c r="D2" s="393" t="s">
        <v>227</v>
      </c>
      <c r="E2" s="10" t="s">
        <v>38</v>
      </c>
      <c r="F2" s="293" t="s">
        <v>418</v>
      </c>
      <c r="G2" s="11" t="s">
        <v>40</v>
      </c>
      <c r="H2" s="136" t="s">
        <v>38</v>
      </c>
      <c r="I2" s="279" t="s">
        <v>39</v>
      </c>
      <c r="J2" s="12" t="s">
        <v>355</v>
      </c>
      <c r="K2" s="26" t="s">
        <v>266</v>
      </c>
      <c r="L2" s="35" t="s">
        <v>267</v>
      </c>
      <c r="M2" s="136" t="s">
        <v>269</v>
      </c>
      <c r="N2" s="237" t="s">
        <v>378</v>
      </c>
      <c r="O2" s="13" t="s">
        <v>379</v>
      </c>
    </row>
    <row r="3" spans="1:18" ht="15" customHeight="1" x14ac:dyDescent="0.25">
      <c r="A3" s="16" t="s">
        <v>54</v>
      </c>
      <c r="B3" s="24" t="s">
        <v>55</v>
      </c>
      <c r="C3" s="236">
        <v>0</v>
      </c>
      <c r="D3" s="361">
        <v>3.6581909987891896E-2</v>
      </c>
      <c r="E3" s="36">
        <v>9221000.0646366961</v>
      </c>
      <c r="F3" s="294">
        <v>7047610.349401827</v>
      </c>
      <c r="G3" s="62">
        <v>9803491.448767202</v>
      </c>
      <c r="H3" s="137">
        <v>51444251.747658297</v>
      </c>
      <c r="I3" s="62">
        <v>46073471.86520277</v>
      </c>
      <c r="J3" s="33">
        <v>9946361</v>
      </c>
      <c r="K3" s="364">
        <v>25368025.135329463</v>
      </c>
      <c r="L3" s="95">
        <v>5615124</v>
      </c>
      <c r="M3" s="24">
        <v>40929510.135329463</v>
      </c>
      <c r="N3" s="245">
        <v>40904722.308571599</v>
      </c>
      <c r="O3" s="33">
        <v>40904722.308571599</v>
      </c>
      <c r="R3" s="51"/>
    </row>
    <row r="4" spans="1:18" x14ac:dyDescent="0.25">
      <c r="A4" s="17" t="s">
        <v>6</v>
      </c>
      <c r="B4" s="20" t="s">
        <v>56</v>
      </c>
      <c r="C4" s="236">
        <v>0</v>
      </c>
      <c r="D4" s="362">
        <v>3.0912601465836555E-2</v>
      </c>
      <c r="E4" s="37">
        <v>14976610.090178037</v>
      </c>
      <c r="F4" s="295">
        <v>11446623.091923073</v>
      </c>
      <c r="G4" s="50">
        <v>15397508.454545086</v>
      </c>
      <c r="H4" s="138">
        <v>36931823.322549097</v>
      </c>
      <c r="I4" s="50">
        <v>33076140.967674971</v>
      </c>
      <c r="J4" s="34">
        <v>13768248</v>
      </c>
      <c r="K4" s="365">
        <v>21701811.001066808</v>
      </c>
      <c r="L4" s="96">
        <v>6465765</v>
      </c>
      <c r="M4" s="22">
        <v>41935824.001066804</v>
      </c>
      <c r="N4" s="246">
        <v>45933172.6610668</v>
      </c>
      <c r="O4" s="34">
        <v>45673676.711066797</v>
      </c>
      <c r="R4" s="51"/>
    </row>
    <row r="5" spans="1:18" x14ac:dyDescent="0.25">
      <c r="A5" s="17" t="s">
        <v>57</v>
      </c>
      <c r="B5" s="20" t="s">
        <v>58</v>
      </c>
      <c r="C5" s="236">
        <v>0</v>
      </c>
      <c r="D5" s="362">
        <v>2.1174578669754276E-2</v>
      </c>
      <c r="E5" s="37">
        <v>22036610.086221904</v>
      </c>
      <c r="F5" s="295">
        <v>16842581.0888994</v>
      </c>
      <c r="G5" s="50">
        <v>21328598.517020516</v>
      </c>
      <c r="H5" s="138">
        <v>81773006.375430897</v>
      </c>
      <c r="I5" s="50">
        <v>73235904.509835914</v>
      </c>
      <c r="J5" s="34">
        <v>22790458.960000001</v>
      </c>
      <c r="K5" s="365">
        <v>44322429.862181164</v>
      </c>
      <c r="L5" s="96">
        <v>8369799</v>
      </c>
      <c r="M5" s="22">
        <v>75482687.822181165</v>
      </c>
      <c r="N5" s="246">
        <v>77545902.20218116</v>
      </c>
      <c r="O5" s="34">
        <v>77545902.20218116</v>
      </c>
      <c r="R5" s="51"/>
    </row>
    <row r="6" spans="1:18" x14ac:dyDescent="0.25">
      <c r="A6" s="17" t="s">
        <v>59</v>
      </c>
      <c r="B6" s="20" t="s">
        <v>60</v>
      </c>
      <c r="C6" s="236">
        <v>0</v>
      </c>
      <c r="D6" s="362">
        <v>2.3682862129222111E-2</v>
      </c>
      <c r="E6" s="37">
        <v>30777848.894737102</v>
      </c>
      <c r="F6" s="295">
        <v>23523509.910247568</v>
      </c>
      <c r="G6" s="50">
        <v>30266493.621441118</v>
      </c>
      <c r="H6" s="138">
        <v>108417849.83034</v>
      </c>
      <c r="I6" s="50">
        <v>97099026.308052495</v>
      </c>
      <c r="J6" s="34">
        <v>35629562.799999997</v>
      </c>
      <c r="K6" s="365">
        <v>79665386.872374877</v>
      </c>
      <c r="L6" s="96">
        <v>10349754</v>
      </c>
      <c r="M6" s="22">
        <v>125644703.67237487</v>
      </c>
      <c r="N6" s="246">
        <v>127920698.17237487</v>
      </c>
      <c r="O6" s="34">
        <v>127920698.17237487</v>
      </c>
      <c r="R6" s="51"/>
    </row>
    <row r="7" spans="1:18" x14ac:dyDescent="0.25">
      <c r="A7" s="17" t="s">
        <v>61</v>
      </c>
      <c r="B7" s="22" t="s">
        <v>62</v>
      </c>
      <c r="C7" s="236">
        <v>0</v>
      </c>
      <c r="D7" s="362">
        <v>5.0000000000000001E-4</v>
      </c>
      <c r="E7" s="37">
        <v>17793102.559525196</v>
      </c>
      <c r="F7" s="295">
        <v>13599268.286245106</v>
      </c>
      <c r="G7" s="50">
        <v>14946075.370697351</v>
      </c>
      <c r="H7" s="138">
        <v>11330086.0353524</v>
      </c>
      <c r="I7" s="50">
        <v>10147225.053261608</v>
      </c>
      <c r="J7" s="34">
        <v>12699769</v>
      </c>
      <c r="K7" s="365">
        <v>5167258.143702711</v>
      </c>
      <c r="L7" s="96">
        <v>2447621</v>
      </c>
      <c r="M7" s="22">
        <v>20314648.143702712</v>
      </c>
      <c r="N7" s="246">
        <v>20434531.143702712</v>
      </c>
      <c r="O7" s="34">
        <v>20434531.143702712</v>
      </c>
      <c r="R7" s="51"/>
    </row>
    <row r="8" spans="1:18" x14ac:dyDescent="0.25">
      <c r="A8" s="17" t="s">
        <v>63</v>
      </c>
      <c r="B8" s="22" t="s">
        <v>64</v>
      </c>
      <c r="C8" s="236">
        <v>0</v>
      </c>
      <c r="D8" s="362">
        <v>6.8384879725085918E-3</v>
      </c>
      <c r="E8" s="37">
        <v>17306511.997559108</v>
      </c>
      <c r="F8" s="295">
        <v>13227367.119734425</v>
      </c>
      <c r="G8" s="50">
        <v>15215852.459933916</v>
      </c>
      <c r="H8" s="138">
        <v>80439078.360429704</v>
      </c>
      <c r="I8" s="50">
        <v>72041238.579600841</v>
      </c>
      <c r="J8" s="34">
        <v>18199871</v>
      </c>
      <c r="K8" s="365">
        <v>48348046.079163238</v>
      </c>
      <c r="L8" s="96">
        <v>8524860</v>
      </c>
      <c r="M8" s="22">
        <v>75072777.079163238</v>
      </c>
      <c r="N8" s="246">
        <v>76789534.079163238</v>
      </c>
      <c r="O8" s="34">
        <v>76789534.079163238</v>
      </c>
      <c r="R8" s="51"/>
    </row>
    <row r="9" spans="1:18" x14ac:dyDescent="0.25">
      <c r="A9" s="17" t="s">
        <v>7</v>
      </c>
      <c r="B9" s="20" t="s">
        <v>65</v>
      </c>
      <c r="C9" s="236">
        <v>0</v>
      </c>
      <c r="D9" s="362">
        <v>2.5397611722375764E-2</v>
      </c>
      <c r="E9" s="37">
        <v>9325892.7197027262</v>
      </c>
      <c r="F9" s="295">
        <v>7127779.8056687936</v>
      </c>
      <c r="G9" s="50">
        <v>9269861.3367151488</v>
      </c>
      <c r="H9" s="138">
        <v>43266741.352420136</v>
      </c>
      <c r="I9" s="50">
        <v>38749693.555227473</v>
      </c>
      <c r="J9" s="34">
        <v>5404417.2999999998</v>
      </c>
      <c r="K9" s="365">
        <v>22360156.256417625</v>
      </c>
      <c r="L9" s="96">
        <v>3664052.5296892049</v>
      </c>
      <c r="M9" s="22">
        <v>31428626.086106829</v>
      </c>
      <c r="N9" s="246">
        <v>32395085.086106829</v>
      </c>
      <c r="O9" s="34">
        <v>32395085.086106829</v>
      </c>
      <c r="R9" s="51"/>
    </row>
    <row r="10" spans="1:18" x14ac:dyDescent="0.25">
      <c r="A10" s="17" t="s">
        <v>66</v>
      </c>
      <c r="B10" s="22" t="s">
        <v>67</v>
      </c>
      <c r="C10" s="236">
        <v>0</v>
      </c>
      <c r="D10" s="362">
        <v>2.6666666666666666E-3</v>
      </c>
      <c r="E10" s="37">
        <v>153058398.73285133</v>
      </c>
      <c r="F10" s="295">
        <v>116982534.15151827</v>
      </c>
      <c r="G10" s="50">
        <v>130619139.53600943</v>
      </c>
      <c r="H10" s="138">
        <v>215218975.36640099</v>
      </c>
      <c r="I10" s="50">
        <v>192750114.33814871</v>
      </c>
      <c r="J10" s="34">
        <v>126771754.04000001</v>
      </c>
      <c r="K10" s="365">
        <v>89735067.17178759</v>
      </c>
      <c r="L10" s="96">
        <v>63950528</v>
      </c>
      <c r="M10" s="22">
        <v>280457349.21178758</v>
      </c>
      <c r="N10" s="246">
        <v>286989176.65178758</v>
      </c>
      <c r="O10" s="34">
        <v>286803410.65178758</v>
      </c>
      <c r="R10" s="51"/>
    </row>
    <row r="11" spans="1:18" x14ac:dyDescent="0.25">
      <c r="A11" s="17" t="s">
        <v>68</v>
      </c>
      <c r="B11" s="20" t="s">
        <v>69</v>
      </c>
      <c r="C11" s="236">
        <v>0</v>
      </c>
      <c r="D11" s="362">
        <v>1.7403411068569441E-4</v>
      </c>
      <c r="E11" s="37">
        <v>55326759.243850999</v>
      </c>
      <c r="F11" s="295">
        <v>42286242.090075314</v>
      </c>
      <c r="G11" s="50">
        <v>46362521.477372944</v>
      </c>
      <c r="H11" s="138">
        <v>75563900.533288702</v>
      </c>
      <c r="I11" s="50">
        <v>67675029.317613363</v>
      </c>
      <c r="J11" s="34">
        <v>54311525.119999997</v>
      </c>
      <c r="K11" s="365">
        <v>38952292.791370511</v>
      </c>
      <c r="L11" s="96">
        <v>18431678</v>
      </c>
      <c r="M11" s="22">
        <v>111695495.91137052</v>
      </c>
      <c r="N11" s="246">
        <v>111938990.91137052</v>
      </c>
      <c r="O11" s="34">
        <v>111938990.91137052</v>
      </c>
      <c r="R11" s="51"/>
    </row>
    <row r="12" spans="1:18" x14ac:dyDescent="0.25">
      <c r="A12" s="17" t="s">
        <v>8</v>
      </c>
      <c r="B12" s="22" t="s">
        <v>70</v>
      </c>
      <c r="C12" s="236">
        <v>0</v>
      </c>
      <c r="D12" s="362">
        <v>2.4657303370786518E-2</v>
      </c>
      <c r="E12" s="37">
        <v>26856488.910215359</v>
      </c>
      <c r="F12" s="295">
        <v>20526414.474077597</v>
      </c>
      <c r="G12" s="50">
        <v>26572154.388726328</v>
      </c>
      <c r="H12" s="138">
        <v>71977784.222865835</v>
      </c>
      <c r="I12" s="50">
        <v>64463303.549998641</v>
      </c>
      <c r="J12" s="34">
        <v>28592330</v>
      </c>
      <c r="K12" s="365">
        <v>36352341.905932456</v>
      </c>
      <c r="L12" s="96">
        <v>3692579</v>
      </c>
      <c r="M12" s="22">
        <v>68637250.905932456</v>
      </c>
      <c r="N12" s="246">
        <v>68748743.905932456</v>
      </c>
      <c r="O12" s="34">
        <v>68748743.905932456</v>
      </c>
      <c r="R12" s="51"/>
    </row>
    <row r="13" spans="1:18" x14ac:dyDescent="0.25">
      <c r="A13" s="17" t="s">
        <v>229</v>
      </c>
      <c r="B13" s="20" t="s">
        <v>71</v>
      </c>
      <c r="C13" s="236">
        <v>0</v>
      </c>
      <c r="D13" s="362">
        <v>2.3893280632411067E-2</v>
      </c>
      <c r="E13" s="37">
        <v>6380834.7436086945</v>
      </c>
      <c r="F13" s="295">
        <v>4876871.9945401251</v>
      </c>
      <c r="G13" s="50">
        <v>6283125.7147488082</v>
      </c>
      <c r="H13" s="138">
        <v>25654270.422740899</v>
      </c>
      <c r="I13" s="50">
        <v>22975964.590606749</v>
      </c>
      <c r="J13" s="34">
        <v>6225867</v>
      </c>
      <c r="K13" s="365">
        <v>23774390.324080206</v>
      </c>
      <c r="L13" s="96">
        <v>4936574</v>
      </c>
      <c r="M13" s="22">
        <v>34936831.324080206</v>
      </c>
      <c r="N13" s="246">
        <v>36300756.324080206</v>
      </c>
      <c r="O13" s="34">
        <v>36300756.324080206</v>
      </c>
      <c r="R13" s="51"/>
    </row>
    <row r="14" spans="1:18" x14ac:dyDescent="0.25">
      <c r="A14" s="17" t="s">
        <v>72</v>
      </c>
      <c r="B14" s="22" t="s">
        <v>73</v>
      </c>
      <c r="C14" s="236">
        <v>0</v>
      </c>
      <c r="D14" s="362">
        <v>2.5933025404157043E-2</v>
      </c>
      <c r="E14" s="37">
        <v>18663149.431622107</v>
      </c>
      <c r="F14" s="295">
        <v>14264245.110588776</v>
      </c>
      <c r="G14" s="50">
        <v>18612825.033635441</v>
      </c>
      <c r="H14" s="138">
        <v>49221537.5360502</v>
      </c>
      <c r="I14" s="50">
        <v>44082809.017286554</v>
      </c>
      <c r="J14" s="34">
        <v>16356574</v>
      </c>
      <c r="K14" s="365">
        <v>29522933.082257014</v>
      </c>
      <c r="L14" s="96">
        <v>4580364</v>
      </c>
      <c r="M14" s="22">
        <v>50459871.082257017</v>
      </c>
      <c r="N14" s="246">
        <v>51098620.082257017</v>
      </c>
      <c r="O14" s="34">
        <v>51098620.082257017</v>
      </c>
      <c r="R14" s="51"/>
    </row>
    <row r="15" spans="1:18" x14ac:dyDescent="0.25">
      <c r="A15" s="17" t="s">
        <v>74</v>
      </c>
      <c r="B15" s="20" t="s">
        <v>75</v>
      </c>
      <c r="C15" s="236">
        <v>0</v>
      </c>
      <c r="D15" s="362">
        <v>3.4778666418673852E-2</v>
      </c>
      <c r="E15" s="37">
        <v>19327494.182609275</v>
      </c>
      <c r="F15" s="295">
        <v>14772003.803768268</v>
      </c>
      <c r="G15" s="50">
        <v>20332842.50156641</v>
      </c>
      <c r="H15" s="138">
        <v>71408670.845362902</v>
      </c>
      <c r="I15" s="50">
        <v>63953605.60910701</v>
      </c>
      <c r="J15" s="34">
        <v>21109635</v>
      </c>
      <c r="K15" s="365">
        <v>37749164.68093159</v>
      </c>
      <c r="L15" s="96">
        <v>5902081</v>
      </c>
      <c r="M15" s="22">
        <v>64760880.68093159</v>
      </c>
      <c r="N15" s="246">
        <v>64745021.380931593</v>
      </c>
      <c r="O15" s="34">
        <v>64257469.170931593</v>
      </c>
      <c r="R15" s="51"/>
    </row>
    <row r="16" spans="1:18" x14ac:dyDescent="0.25">
      <c r="A16" s="17" t="s">
        <v>230</v>
      </c>
      <c r="B16" s="22" t="s">
        <v>76</v>
      </c>
      <c r="C16" s="236">
        <v>0</v>
      </c>
      <c r="D16" s="362">
        <v>2.1905006858710566E-2</v>
      </c>
      <c r="E16" s="37">
        <v>53724594.143589467</v>
      </c>
      <c r="F16" s="295">
        <v>41061707.30394543</v>
      </c>
      <c r="G16" s="50">
        <v>52241206.465822995</v>
      </c>
      <c r="H16" s="138">
        <v>181500200.63080999</v>
      </c>
      <c r="I16" s="50">
        <v>162551579.68495342</v>
      </c>
      <c r="J16" s="34">
        <v>45435193</v>
      </c>
      <c r="K16" s="365">
        <v>100794270.76522148</v>
      </c>
      <c r="L16" s="96">
        <v>12565798</v>
      </c>
      <c r="M16" s="22">
        <v>158795261.76522148</v>
      </c>
      <c r="N16" s="246">
        <v>158876061.76522148</v>
      </c>
      <c r="O16" s="34">
        <v>158876061.76522148</v>
      </c>
      <c r="R16" s="51"/>
    </row>
    <row r="17" spans="1:18" x14ac:dyDescent="0.25">
      <c r="A17" s="17" t="s">
        <v>78</v>
      </c>
      <c r="B17" s="20" t="s">
        <v>79</v>
      </c>
      <c r="C17" s="236">
        <v>0</v>
      </c>
      <c r="D17" s="362">
        <v>2.2233547090216726E-2</v>
      </c>
      <c r="E17" s="37">
        <v>25741070.013381444</v>
      </c>
      <c r="F17" s="295">
        <v>19673899.811227437</v>
      </c>
      <c r="G17" s="50">
        <v>25082643.271631699</v>
      </c>
      <c r="H17" s="138">
        <v>80414034.843233898</v>
      </c>
      <c r="I17" s="50">
        <v>72018809.605600283</v>
      </c>
      <c r="J17" s="34">
        <v>24314861</v>
      </c>
      <c r="K17" s="365">
        <v>53267606.222487487</v>
      </c>
      <c r="L17" s="96">
        <v>7819048</v>
      </c>
      <c r="M17" s="22">
        <v>85401515.222487479</v>
      </c>
      <c r="N17" s="246">
        <v>86547016.222487479</v>
      </c>
      <c r="O17" s="34">
        <v>86547016.222487479</v>
      </c>
      <c r="R17" s="51"/>
    </row>
    <row r="18" spans="1:18" x14ac:dyDescent="0.25">
      <c r="A18" s="17" t="s">
        <v>80</v>
      </c>
      <c r="B18" s="22" t="s">
        <v>81</v>
      </c>
      <c r="C18" s="236">
        <v>0</v>
      </c>
      <c r="D18" s="362">
        <v>2.4076530612244899E-2</v>
      </c>
      <c r="E18" s="37">
        <v>7689217.7768924432</v>
      </c>
      <c r="F18" s="295">
        <v>5876869.1468788944</v>
      </c>
      <c r="G18" s="50">
        <v>7580189.0116549246</v>
      </c>
      <c r="H18" s="138">
        <v>52993669.077333301</v>
      </c>
      <c r="I18" s="50">
        <v>47461130.025659703</v>
      </c>
      <c r="J18" s="34">
        <v>7355556</v>
      </c>
      <c r="K18" s="365">
        <v>37826763.957635872</v>
      </c>
      <c r="L18" s="96">
        <v>3193778</v>
      </c>
      <c r="M18" s="22">
        <v>48376097.957635872</v>
      </c>
      <c r="N18" s="246">
        <v>49738366.367635868</v>
      </c>
      <c r="O18" s="34">
        <v>49738366.367635868</v>
      </c>
      <c r="R18" s="51"/>
    </row>
    <row r="19" spans="1:18" x14ac:dyDescent="0.25">
      <c r="A19" s="17" t="s">
        <v>82</v>
      </c>
      <c r="B19" s="22" t="s">
        <v>83</v>
      </c>
      <c r="C19" s="236">
        <v>0</v>
      </c>
      <c r="D19" s="362">
        <v>0</v>
      </c>
      <c r="E19" s="37">
        <v>24157039.707967535</v>
      </c>
      <c r="F19" s="295">
        <v>18463225.448799588</v>
      </c>
      <c r="G19" s="50">
        <v>20217026.531598028</v>
      </c>
      <c r="H19" s="138">
        <v>19558405.432363901</v>
      </c>
      <c r="I19" s="50">
        <v>17516507.905225109</v>
      </c>
      <c r="J19" s="34">
        <v>22186791.420000002</v>
      </c>
      <c r="K19" s="365">
        <v>5559946.7734405054</v>
      </c>
      <c r="L19" s="96">
        <v>4063331</v>
      </c>
      <c r="M19" s="22">
        <v>31810069.193440508</v>
      </c>
      <c r="N19" s="246">
        <v>33040240.583440509</v>
      </c>
      <c r="O19" s="34">
        <v>33040240.583440509</v>
      </c>
      <c r="R19" s="51"/>
    </row>
    <row r="20" spans="1:18" x14ac:dyDescent="0.25">
      <c r="A20" s="17" t="s">
        <v>10</v>
      </c>
      <c r="B20" s="22" t="s">
        <v>84</v>
      </c>
      <c r="C20" s="236">
        <v>0</v>
      </c>
      <c r="D20" s="362">
        <v>2.3779622670450185E-2</v>
      </c>
      <c r="E20" s="37">
        <v>32279689.420256164</v>
      </c>
      <c r="F20" s="295">
        <v>24671366.623901784</v>
      </c>
      <c r="G20" s="50">
        <v>31762701.145812377</v>
      </c>
      <c r="H20" s="138">
        <v>114023194.274463</v>
      </c>
      <c r="I20" s="50">
        <v>102119172.79220906</v>
      </c>
      <c r="J20" s="34">
        <v>37712961</v>
      </c>
      <c r="K20" s="365">
        <v>59519219.034376629</v>
      </c>
      <c r="L20" s="96">
        <v>9305332</v>
      </c>
      <c r="M20" s="22">
        <v>106537512.03437662</v>
      </c>
      <c r="N20" s="246">
        <v>107136440.03437662</v>
      </c>
      <c r="O20" s="34">
        <v>107136440.03437662</v>
      </c>
      <c r="R20" s="51"/>
    </row>
    <row r="21" spans="1:18" x14ac:dyDescent="0.25">
      <c r="A21" s="17" t="s">
        <v>85</v>
      </c>
      <c r="B21" s="22" t="s">
        <v>86</v>
      </c>
      <c r="C21" s="236">
        <v>0</v>
      </c>
      <c r="D21" s="362">
        <v>3.5699186991869913E-2</v>
      </c>
      <c r="E21" s="37">
        <v>31083119.21691753</v>
      </c>
      <c r="F21" s="295">
        <v>23756828.017490067</v>
      </c>
      <c r="G21" s="50">
        <v>32876931.662320625</v>
      </c>
      <c r="H21" s="138">
        <v>85427396.991600394</v>
      </c>
      <c r="I21" s="50">
        <v>76508776.745677307</v>
      </c>
      <c r="J21" s="34">
        <v>39323142</v>
      </c>
      <c r="K21" s="365">
        <v>47697446.206533909</v>
      </c>
      <c r="L21" s="96">
        <v>13915744</v>
      </c>
      <c r="M21" s="22">
        <v>100936332.20653391</v>
      </c>
      <c r="N21" s="246">
        <v>101452988.20653391</v>
      </c>
      <c r="O21" s="34">
        <v>100958775.13653392</v>
      </c>
      <c r="R21" s="51"/>
    </row>
    <row r="22" spans="1:18" x14ac:dyDescent="0.25">
      <c r="A22" s="17" t="s">
        <v>11</v>
      </c>
      <c r="B22" s="22" t="s">
        <v>87</v>
      </c>
      <c r="C22" s="236">
        <v>0</v>
      </c>
      <c r="D22" s="362">
        <v>3.0633334049086341E-2</v>
      </c>
      <c r="E22" s="37">
        <v>16054310.303063618</v>
      </c>
      <c r="F22" s="295">
        <v>12270309.364631522</v>
      </c>
      <c r="G22" s="50">
        <v>16477764.588729357</v>
      </c>
      <c r="H22" s="138">
        <v>48093806.1781886</v>
      </c>
      <c r="I22" s="50">
        <v>43072812.813185707</v>
      </c>
      <c r="J22" s="34">
        <v>17296565</v>
      </c>
      <c r="K22" s="365">
        <v>30777542.49782861</v>
      </c>
      <c r="L22" s="96">
        <v>8339126</v>
      </c>
      <c r="M22" s="22">
        <v>56413233.49782861</v>
      </c>
      <c r="N22" s="246">
        <v>58528214.49782861</v>
      </c>
      <c r="O22" s="34">
        <v>58528214.49782861</v>
      </c>
      <c r="R22" s="51"/>
    </row>
    <row r="23" spans="1:18" x14ac:dyDescent="0.25">
      <c r="A23" s="17" t="s">
        <v>231</v>
      </c>
      <c r="B23" s="20" t="s">
        <v>88</v>
      </c>
      <c r="C23" s="236">
        <v>0</v>
      </c>
      <c r="D23" s="362">
        <v>2.4734401837588717E-2</v>
      </c>
      <c r="E23" s="37">
        <v>48359122.688690156</v>
      </c>
      <c r="F23" s="295">
        <v>36960877.470965885</v>
      </c>
      <c r="G23" s="50">
        <v>47870197.24195125</v>
      </c>
      <c r="H23" s="138">
        <v>123029231.24123301</v>
      </c>
      <c r="I23" s="50">
        <v>110184979.49964827</v>
      </c>
      <c r="J23" s="34">
        <v>41626379</v>
      </c>
      <c r="K23" s="365">
        <v>61197853.617810771</v>
      </c>
      <c r="L23" s="96">
        <v>11325067</v>
      </c>
      <c r="M23" s="22">
        <v>114149299.61781077</v>
      </c>
      <c r="N23" s="246">
        <v>114193896.61781077</v>
      </c>
      <c r="O23" s="34">
        <v>111019528.58781077</v>
      </c>
      <c r="R23" s="51"/>
    </row>
    <row r="24" spans="1:18" x14ac:dyDescent="0.25">
      <c r="A24" s="17" t="s">
        <v>89</v>
      </c>
      <c r="B24" s="22" t="s">
        <v>90</v>
      </c>
      <c r="C24" s="236">
        <v>0</v>
      </c>
      <c r="D24" s="362">
        <v>4.1507034747505257E-2</v>
      </c>
      <c r="E24" s="37">
        <v>11785645.377529666</v>
      </c>
      <c r="F24" s="295">
        <v>9007768.7620459236</v>
      </c>
      <c r="G24" s="50">
        <v>12889176.156411907</v>
      </c>
      <c r="H24" s="138">
        <v>39594674.840050697</v>
      </c>
      <c r="I24" s="50">
        <v>35460990.7867494</v>
      </c>
      <c r="J24" s="34">
        <v>21689229.649999999</v>
      </c>
      <c r="K24" s="365">
        <v>18802958.452862211</v>
      </c>
      <c r="L24" s="96">
        <v>4855759</v>
      </c>
      <c r="M24" s="22">
        <v>45347947.102862209</v>
      </c>
      <c r="N24" s="246">
        <v>49178359.972862206</v>
      </c>
      <c r="O24" s="34">
        <v>49178359.972862206</v>
      </c>
      <c r="R24" s="51"/>
    </row>
    <row r="25" spans="1:18" x14ac:dyDescent="0.25">
      <c r="A25" s="17" t="s">
        <v>15</v>
      </c>
      <c r="B25" s="22" t="s">
        <v>91</v>
      </c>
      <c r="C25" s="236">
        <v>0</v>
      </c>
      <c r="D25" s="362">
        <v>2.8791855758616456E-2</v>
      </c>
      <c r="E25" s="37">
        <v>55413483.366933711</v>
      </c>
      <c r="F25" s="295">
        <v>42352525.337347433</v>
      </c>
      <c r="G25" s="50">
        <v>56243924.536726259</v>
      </c>
      <c r="H25" s="138">
        <v>129624003.122446</v>
      </c>
      <c r="I25" s="50">
        <v>116091257.19646263</v>
      </c>
      <c r="J25" s="34">
        <v>53968410.189999998</v>
      </c>
      <c r="K25" s="365">
        <v>91749442.162766993</v>
      </c>
      <c r="L25" s="96">
        <v>9503867</v>
      </c>
      <c r="M25" s="22">
        <v>155221719.35276699</v>
      </c>
      <c r="N25" s="246">
        <v>159713588.20276698</v>
      </c>
      <c r="O25" s="34">
        <v>159713588.20276698</v>
      </c>
      <c r="R25" s="51"/>
    </row>
    <row r="26" spans="1:18" x14ac:dyDescent="0.25">
      <c r="A26" s="17" t="s">
        <v>92</v>
      </c>
      <c r="B26" s="22" t="s">
        <v>93</v>
      </c>
      <c r="C26" s="236">
        <v>0</v>
      </c>
      <c r="D26" s="362">
        <v>2.7716583934200522E-2</v>
      </c>
      <c r="E26" s="37">
        <v>34137361.269918613</v>
      </c>
      <c r="F26" s="295">
        <v>26091185.218598794</v>
      </c>
      <c r="G26" s="50">
        <v>34421909.373887539</v>
      </c>
      <c r="H26" s="138">
        <v>75209850.326130703</v>
      </c>
      <c r="I26" s="50">
        <v>67357941.952082649</v>
      </c>
      <c r="J26" s="34">
        <v>31886877</v>
      </c>
      <c r="K26" s="365">
        <v>38668498.992934652</v>
      </c>
      <c r="L26" s="96">
        <v>10833105</v>
      </c>
      <c r="M26" s="22">
        <v>81388480.992934644</v>
      </c>
      <c r="N26" s="246">
        <v>82281144.052934647</v>
      </c>
      <c r="O26" s="34">
        <v>82281144.052934647</v>
      </c>
      <c r="R26" s="51"/>
    </row>
    <row r="27" spans="1:18" x14ac:dyDescent="0.25">
      <c r="A27" s="17" t="s">
        <v>94</v>
      </c>
      <c r="B27" s="20" t="s">
        <v>95</v>
      </c>
      <c r="C27" s="236">
        <v>0</v>
      </c>
      <c r="D27" s="362">
        <v>3.9030612244897962E-2</v>
      </c>
      <c r="E27" s="37">
        <v>15346289.746361012</v>
      </c>
      <c r="F27" s="295">
        <v>11729169.25314372</v>
      </c>
      <c r="G27" s="50">
        <v>16548150.47881359</v>
      </c>
      <c r="H27" s="138">
        <v>53674666.4395447</v>
      </c>
      <c r="I27" s="50">
        <v>48071031.263256229</v>
      </c>
      <c r="J27" s="34">
        <v>19520030</v>
      </c>
      <c r="K27" s="365">
        <v>25101550.066693664</v>
      </c>
      <c r="L27" s="96">
        <v>4442701</v>
      </c>
      <c r="M27" s="22">
        <v>49064281.066693664</v>
      </c>
      <c r="N27" s="246">
        <v>50376289.516693667</v>
      </c>
      <c r="O27" s="34">
        <v>47144420.656693667</v>
      </c>
      <c r="R27" s="51"/>
    </row>
    <row r="28" spans="1:18" x14ac:dyDescent="0.25">
      <c r="A28" s="17" t="s">
        <v>12</v>
      </c>
      <c r="B28" s="20" t="s">
        <v>96</v>
      </c>
      <c r="C28" s="236">
        <v>0</v>
      </c>
      <c r="D28" s="362">
        <v>3.4562035237057864E-2</v>
      </c>
      <c r="E28" s="37">
        <v>15632892.114378139</v>
      </c>
      <c r="F28" s="295">
        <v>11948219.443019211</v>
      </c>
      <c r="G28" s="50">
        <v>16425113.255680203</v>
      </c>
      <c r="H28" s="138">
        <v>59697846.5914772</v>
      </c>
      <c r="I28" s="50">
        <v>53465391.407326981</v>
      </c>
      <c r="J28" s="34">
        <v>18607200.559999999</v>
      </c>
      <c r="K28" s="365">
        <v>22000654.008867498</v>
      </c>
      <c r="L28" s="96">
        <v>10398060</v>
      </c>
      <c r="M28" s="22">
        <v>51005914.568867497</v>
      </c>
      <c r="N28" s="246">
        <v>65424933.658867493</v>
      </c>
      <c r="O28" s="34">
        <v>65424933.658867493</v>
      </c>
      <c r="R28" s="51"/>
    </row>
    <row r="29" spans="1:18" x14ac:dyDescent="0.25">
      <c r="A29" s="17" t="s">
        <v>97</v>
      </c>
      <c r="B29" s="20" t="s">
        <v>98</v>
      </c>
      <c r="C29" s="236">
        <v>0</v>
      </c>
      <c r="D29" s="362">
        <v>4.0639109622316517E-2</v>
      </c>
      <c r="E29" s="37">
        <v>12880341.996420829</v>
      </c>
      <c r="F29" s="295">
        <v>9844445.3878644388</v>
      </c>
      <c r="G29" s="50">
        <v>14017226.474304151</v>
      </c>
      <c r="H29" s="138">
        <v>33217057.174797598</v>
      </c>
      <c r="I29" s="50">
        <v>29749196.405748729</v>
      </c>
      <c r="J29" s="34">
        <v>15717852.439999999</v>
      </c>
      <c r="K29" s="365">
        <v>17179468.936218388</v>
      </c>
      <c r="L29" s="96">
        <v>10521319</v>
      </c>
      <c r="M29" s="22">
        <v>43418640.376218386</v>
      </c>
      <c r="N29" s="246">
        <v>53416644.846218385</v>
      </c>
      <c r="O29" s="34">
        <v>53416644.846218385</v>
      </c>
      <c r="R29" s="51"/>
    </row>
    <row r="30" spans="1:18" x14ac:dyDescent="0.25">
      <c r="A30" s="17" t="s">
        <v>99</v>
      </c>
      <c r="B30" s="20" t="s">
        <v>100</v>
      </c>
      <c r="C30" s="236">
        <v>0</v>
      </c>
      <c r="D30" s="362">
        <v>3.1082670463338392E-2</v>
      </c>
      <c r="E30" s="37">
        <v>4153444.1674741441</v>
      </c>
      <c r="F30" s="295">
        <v>3174477.3772004885</v>
      </c>
      <c r="G30" s="50">
        <v>4274540.4970967695</v>
      </c>
      <c r="H30" s="138">
        <v>25315669.822066698</v>
      </c>
      <c r="I30" s="50">
        <v>22672713.892642934</v>
      </c>
      <c r="J30" s="34">
        <v>6210350</v>
      </c>
      <c r="K30" s="365">
        <v>10132011.65844119</v>
      </c>
      <c r="L30" s="96">
        <v>1503965</v>
      </c>
      <c r="M30" s="22">
        <v>17846326.65844119</v>
      </c>
      <c r="N30" s="246">
        <v>18567639.65844119</v>
      </c>
      <c r="O30" s="34">
        <v>18220468.65844119</v>
      </c>
      <c r="R30" s="51"/>
    </row>
    <row r="31" spans="1:18" x14ac:dyDescent="0.25">
      <c r="A31" s="18" t="s">
        <v>101</v>
      </c>
      <c r="B31" s="20" t="s">
        <v>102</v>
      </c>
      <c r="C31" s="236">
        <v>0</v>
      </c>
      <c r="D31" s="362">
        <v>3.1509054325955736E-2</v>
      </c>
      <c r="E31" s="37">
        <v>19498806.697915655</v>
      </c>
      <c r="F31" s="295">
        <v>14902937.959216934</v>
      </c>
      <c r="G31" s="50">
        <v>20118731.356903225</v>
      </c>
      <c r="H31" s="138">
        <v>69468413.234127</v>
      </c>
      <c r="I31" s="50">
        <v>62215910.892484136</v>
      </c>
      <c r="J31" s="34">
        <v>22736063</v>
      </c>
      <c r="K31" s="365">
        <v>36606531.641174592</v>
      </c>
      <c r="L31" s="96">
        <v>6008622</v>
      </c>
      <c r="M31" s="22">
        <v>65351216.641174592</v>
      </c>
      <c r="N31" s="246">
        <v>65352343.641174592</v>
      </c>
      <c r="O31" s="34">
        <v>65324659.641174592</v>
      </c>
      <c r="R31" s="51"/>
    </row>
    <row r="32" spans="1:18" x14ac:dyDescent="0.25">
      <c r="A32" s="17" t="s">
        <v>13</v>
      </c>
      <c r="B32" s="22" t="s">
        <v>103</v>
      </c>
      <c r="C32" s="236">
        <v>0</v>
      </c>
      <c r="D32" s="362">
        <v>3.0696320447135533E-2</v>
      </c>
      <c r="E32" s="37">
        <v>29166514.348476924</v>
      </c>
      <c r="F32" s="295">
        <v>22291966.916540913</v>
      </c>
      <c r="G32" s="50">
        <v>29947183.838334374</v>
      </c>
      <c r="H32" s="138">
        <v>84048540.839071795</v>
      </c>
      <c r="I32" s="50">
        <v>75273873.175472692</v>
      </c>
      <c r="J32" s="34">
        <v>35553508.310000002</v>
      </c>
      <c r="K32" s="365">
        <v>51947115.722720616</v>
      </c>
      <c r="L32" s="96">
        <v>14338967</v>
      </c>
      <c r="M32" s="22">
        <v>101839591.03272063</v>
      </c>
      <c r="N32" s="246">
        <v>110541086.03272063</v>
      </c>
      <c r="O32" s="34">
        <v>110541086.03272063</v>
      </c>
      <c r="R32" s="51"/>
    </row>
    <row r="33" spans="1:18" x14ac:dyDescent="0.25">
      <c r="A33" s="17" t="s">
        <v>14</v>
      </c>
      <c r="B33" s="22" t="s">
        <v>104</v>
      </c>
      <c r="C33" s="236">
        <v>0</v>
      </c>
      <c r="D33" s="362">
        <v>2.349930603747398E-2</v>
      </c>
      <c r="E33" s="37">
        <v>45093302.884618975</v>
      </c>
      <c r="F33" s="295">
        <v>34464811.394714281</v>
      </c>
      <c r="G33" s="50">
        <v>44292908.375966392</v>
      </c>
      <c r="H33" s="138">
        <v>133847089.87084299</v>
      </c>
      <c r="I33" s="50">
        <v>119873453.68832698</v>
      </c>
      <c r="J33" s="34">
        <v>33838182</v>
      </c>
      <c r="K33" s="365">
        <v>61151071.015104808</v>
      </c>
      <c r="L33" s="96">
        <v>15074439</v>
      </c>
      <c r="M33" s="22">
        <v>110063692.0151048</v>
      </c>
      <c r="N33" s="246">
        <v>118550178.0151048</v>
      </c>
      <c r="O33" s="34">
        <v>118550178.0151048</v>
      </c>
      <c r="R33" s="51"/>
    </row>
    <row r="34" spans="1:18" x14ac:dyDescent="0.25">
      <c r="A34" s="17" t="s">
        <v>105</v>
      </c>
      <c r="B34" s="22" t="s">
        <v>106</v>
      </c>
      <c r="C34" s="236">
        <v>0</v>
      </c>
      <c r="D34" s="362">
        <v>2.1258203213396692E-2</v>
      </c>
      <c r="E34" s="37">
        <v>27709972.966278575</v>
      </c>
      <c r="F34" s="295">
        <v>21178732.338126715</v>
      </c>
      <c r="G34" s="50">
        <v>26834015.39660437</v>
      </c>
      <c r="H34" s="138">
        <v>92436078.918338403</v>
      </c>
      <c r="I34" s="50">
        <v>82785752.279263869</v>
      </c>
      <c r="J34" s="34">
        <v>31996333.870000001</v>
      </c>
      <c r="K34" s="365">
        <v>57717720.317732647</v>
      </c>
      <c r="L34" s="96">
        <v>13814858</v>
      </c>
      <c r="M34" s="22">
        <v>103528912.18773265</v>
      </c>
      <c r="N34" s="246">
        <v>103627857.47687681</v>
      </c>
      <c r="O34" s="34">
        <v>102671643.47687681</v>
      </c>
      <c r="R34" s="51"/>
    </row>
    <row r="35" spans="1:18" x14ac:dyDescent="0.25">
      <c r="A35" s="17" t="s">
        <v>232</v>
      </c>
      <c r="B35" s="22" t="s">
        <v>107</v>
      </c>
      <c r="C35" s="236">
        <v>0</v>
      </c>
      <c r="D35" s="362">
        <v>3.0093302658486708E-2</v>
      </c>
      <c r="E35" s="37">
        <v>21406593.677718241</v>
      </c>
      <c r="F35" s="295">
        <v>16361059.547880052</v>
      </c>
      <c r="G35" s="50">
        <v>21899718.215947762</v>
      </c>
      <c r="H35" s="138">
        <v>68391029.415792793</v>
      </c>
      <c r="I35" s="50">
        <v>61251005.944784023</v>
      </c>
      <c r="J35" s="34">
        <v>24924389.460000001</v>
      </c>
      <c r="K35" s="365">
        <v>39964134.061036102</v>
      </c>
      <c r="L35" s="96">
        <v>7290068</v>
      </c>
      <c r="M35" s="22">
        <v>72178591.521036103</v>
      </c>
      <c r="N35" s="246">
        <v>72602817.56103611</v>
      </c>
      <c r="O35" s="34">
        <v>72602817.56103611</v>
      </c>
      <c r="R35" s="51"/>
    </row>
    <row r="36" spans="1:18" x14ac:dyDescent="0.25">
      <c r="A36" s="17" t="s">
        <v>108</v>
      </c>
      <c r="B36" s="22" t="s">
        <v>109</v>
      </c>
      <c r="C36" s="236">
        <v>0</v>
      </c>
      <c r="D36" s="362">
        <v>2.1768352902447052E-2</v>
      </c>
      <c r="E36" s="37">
        <v>36220375.651646502</v>
      </c>
      <c r="F36" s="295">
        <v>27683233.110553421</v>
      </c>
      <c r="G36" s="50">
        <v>35189681.152001426</v>
      </c>
      <c r="H36" s="138">
        <v>70798178.006750003</v>
      </c>
      <c r="I36" s="50">
        <v>63406848.222845301</v>
      </c>
      <c r="J36" s="34">
        <v>30533614.460000001</v>
      </c>
      <c r="K36" s="365">
        <v>52927529.684364855</v>
      </c>
      <c r="L36" s="96">
        <v>12453588</v>
      </c>
      <c r="M36" s="22">
        <v>95914732.144364864</v>
      </c>
      <c r="N36" s="246">
        <v>97801618.52898182</v>
      </c>
      <c r="O36" s="34">
        <v>97611415.52898182</v>
      </c>
      <c r="R36" s="51"/>
    </row>
    <row r="37" spans="1:18" x14ac:dyDescent="0.25">
      <c r="A37" s="17" t="s">
        <v>110</v>
      </c>
      <c r="B37" s="22" t="s">
        <v>111</v>
      </c>
      <c r="C37" s="236">
        <v>0</v>
      </c>
      <c r="D37" s="362">
        <v>0</v>
      </c>
      <c r="E37" s="37">
        <v>30439282.626532588</v>
      </c>
      <c r="F37" s="295">
        <v>23264743.711458858</v>
      </c>
      <c r="G37" s="50">
        <v>25474635.630145121</v>
      </c>
      <c r="H37" s="138">
        <v>21073747.088462599</v>
      </c>
      <c r="I37" s="50">
        <v>18873647.892427102</v>
      </c>
      <c r="J37" s="34">
        <v>23491288</v>
      </c>
      <c r="K37" s="365">
        <v>13342719.404313596</v>
      </c>
      <c r="L37" s="96">
        <v>1979518</v>
      </c>
      <c r="M37" s="22">
        <v>38813525.404313594</v>
      </c>
      <c r="N37" s="246">
        <v>38838411.404313594</v>
      </c>
      <c r="O37" s="34">
        <v>38838411.404313594</v>
      </c>
      <c r="R37" s="51"/>
    </row>
    <row r="38" spans="1:18" x14ac:dyDescent="0.25">
      <c r="A38" s="17" t="s">
        <v>216</v>
      </c>
      <c r="B38" s="20" t="s">
        <v>112</v>
      </c>
      <c r="C38" s="236">
        <v>0</v>
      </c>
      <c r="D38" s="362">
        <v>3.6805984562496452E-2</v>
      </c>
      <c r="E38" s="37">
        <v>20653433.150495596</v>
      </c>
      <c r="F38" s="295">
        <v>15785418.956923785</v>
      </c>
      <c r="G38" s="50">
        <v>21986737.344044875</v>
      </c>
      <c r="H38" s="138">
        <v>118988437.90000001</v>
      </c>
      <c r="I38" s="50">
        <v>106566044.98323999</v>
      </c>
      <c r="J38" s="34">
        <v>20038680</v>
      </c>
      <c r="K38" s="365">
        <v>80120431.27512078</v>
      </c>
      <c r="L38" s="96">
        <v>7560889</v>
      </c>
      <c r="M38" s="22">
        <v>107720000.27512078</v>
      </c>
      <c r="N38" s="246">
        <v>109689403.27512078</v>
      </c>
      <c r="O38" s="34">
        <v>109689403.27512078</v>
      </c>
      <c r="R38" s="51"/>
    </row>
    <row r="39" spans="1:18" x14ac:dyDescent="0.25">
      <c r="A39" s="17" t="s">
        <v>16</v>
      </c>
      <c r="B39" s="22" t="s">
        <v>113</v>
      </c>
      <c r="C39" s="236">
        <v>0</v>
      </c>
      <c r="D39" s="362">
        <v>2.5508080995727284E-2</v>
      </c>
      <c r="E39" s="37">
        <v>32148622.415784355</v>
      </c>
      <c r="F39" s="295">
        <v>24571192.11238398</v>
      </c>
      <c r="G39" s="50">
        <v>31977435.289495889</v>
      </c>
      <c r="H39" s="138">
        <v>76453561.444975793</v>
      </c>
      <c r="I39" s="50">
        <v>68471809.630120322</v>
      </c>
      <c r="J39" s="34">
        <v>30653548</v>
      </c>
      <c r="K39" s="365">
        <v>40097444.347725123</v>
      </c>
      <c r="L39" s="96">
        <v>8174394</v>
      </c>
      <c r="M39" s="22">
        <v>78925386.347725123</v>
      </c>
      <c r="N39" s="246">
        <v>84483637.347725123</v>
      </c>
      <c r="O39" s="34">
        <v>84483637.347725123</v>
      </c>
      <c r="R39" s="51"/>
    </row>
    <row r="40" spans="1:18" x14ac:dyDescent="0.25">
      <c r="A40" s="17" t="s">
        <v>217</v>
      </c>
      <c r="B40" s="22" t="s">
        <v>114</v>
      </c>
      <c r="C40" s="236">
        <v>0</v>
      </c>
      <c r="D40" s="362">
        <v>3.2676528599605521E-2</v>
      </c>
      <c r="E40" s="37">
        <v>40633844.260677479</v>
      </c>
      <c r="F40" s="295">
        <v>31056447.168435797</v>
      </c>
      <c r="G40" s="50">
        <v>42219138.438436627</v>
      </c>
      <c r="H40" s="138">
        <v>138727242.92086601</v>
      </c>
      <c r="I40" s="50">
        <v>124244118.7599276</v>
      </c>
      <c r="J40" s="34">
        <v>42756782</v>
      </c>
      <c r="K40" s="365">
        <v>84595162.332052246</v>
      </c>
      <c r="L40" s="96">
        <v>12248658</v>
      </c>
      <c r="M40" s="22">
        <v>139600602.33205223</v>
      </c>
      <c r="N40" s="246">
        <v>146694861.33205223</v>
      </c>
      <c r="O40" s="34">
        <v>146694861.33205223</v>
      </c>
      <c r="R40" s="51"/>
    </row>
    <row r="41" spans="1:18" x14ac:dyDescent="0.25">
      <c r="A41" s="17" t="s">
        <v>115</v>
      </c>
      <c r="B41" s="20" t="s">
        <v>116</v>
      </c>
      <c r="C41" s="236">
        <v>0</v>
      </c>
      <c r="D41" s="362">
        <v>2.3303030303030305E-2</v>
      </c>
      <c r="E41" s="37">
        <v>8076021.1259115264</v>
      </c>
      <c r="F41" s="295">
        <v>6172502.9465341792</v>
      </c>
      <c r="G41" s="50">
        <v>7922869.3456846699</v>
      </c>
      <c r="H41" s="138">
        <v>46319781.747940503</v>
      </c>
      <c r="I41" s="50">
        <v>41483996.533455513</v>
      </c>
      <c r="J41" s="34">
        <v>8426491</v>
      </c>
      <c r="K41" s="365">
        <v>24607119.492604796</v>
      </c>
      <c r="L41" s="96">
        <v>2279016</v>
      </c>
      <c r="M41" s="22">
        <v>35312626.492604792</v>
      </c>
      <c r="N41" s="246">
        <v>42001203.492604792</v>
      </c>
      <c r="O41" s="34">
        <v>41209826.492604792</v>
      </c>
      <c r="R41" s="51"/>
    </row>
    <row r="42" spans="1:18" x14ac:dyDescent="0.25">
      <c r="A42" s="17" t="s">
        <v>117</v>
      </c>
      <c r="B42" s="22" t="s">
        <v>118</v>
      </c>
      <c r="C42" s="236">
        <v>0</v>
      </c>
      <c r="D42" s="362">
        <v>2.9892473118279569E-2</v>
      </c>
      <c r="E42" s="37">
        <v>5073162.0661225021</v>
      </c>
      <c r="F42" s="295">
        <v>3877417.7671374283</v>
      </c>
      <c r="G42" s="50">
        <v>5183726.1237905379</v>
      </c>
      <c r="H42" s="138">
        <v>25893064.664800499</v>
      </c>
      <c r="I42" s="50">
        <v>23189828.713795327</v>
      </c>
      <c r="J42" s="34">
        <v>10039433</v>
      </c>
      <c r="K42" s="365">
        <v>14608118.115147494</v>
      </c>
      <c r="L42" s="96">
        <v>3314789</v>
      </c>
      <c r="M42" s="22">
        <v>27962340.115147494</v>
      </c>
      <c r="N42" s="246">
        <v>29394660.115147494</v>
      </c>
      <c r="O42" s="34">
        <v>29394660.115147494</v>
      </c>
      <c r="R42" s="51"/>
    </row>
    <row r="43" spans="1:18" x14ac:dyDescent="0.25">
      <c r="A43" s="17" t="s">
        <v>119</v>
      </c>
      <c r="B43" s="20" t="s">
        <v>120</v>
      </c>
      <c r="C43" s="236">
        <v>0</v>
      </c>
      <c r="D43" s="362">
        <v>2.6036553524804176E-2</v>
      </c>
      <c r="E43" s="37">
        <v>11901786.777371768</v>
      </c>
      <c r="F43" s="295">
        <v>9096535.6339452416</v>
      </c>
      <c r="G43" s="50">
        <v>11877315.448320974</v>
      </c>
      <c r="H43" s="138">
        <v>55486070.255707897</v>
      </c>
      <c r="I43" s="50">
        <v>49693324.521011993</v>
      </c>
      <c r="J43" s="34">
        <v>10310312</v>
      </c>
      <c r="K43" s="365">
        <v>26970311.669946469</v>
      </c>
      <c r="L43" s="96">
        <v>10093327.428435486</v>
      </c>
      <c r="M43" s="22">
        <v>47373951.098381951</v>
      </c>
      <c r="N43" s="246">
        <v>55021343.098381951</v>
      </c>
      <c r="O43" s="34">
        <v>55021343.098381951</v>
      </c>
      <c r="R43" s="51"/>
    </row>
    <row r="44" spans="1:18" x14ac:dyDescent="0.25">
      <c r="A44" s="17" t="s">
        <v>121</v>
      </c>
      <c r="B44" s="22" t="s">
        <v>122</v>
      </c>
      <c r="C44" s="236">
        <v>0</v>
      </c>
      <c r="D44" s="362">
        <v>4.1507034747505257E-2</v>
      </c>
      <c r="E44" s="37">
        <v>74338087.877805442</v>
      </c>
      <c r="F44" s="295">
        <v>56816600.565006696</v>
      </c>
      <c r="G44" s="50">
        <v>81298620.406029701</v>
      </c>
      <c r="H44" s="138">
        <v>262652990.29949901</v>
      </c>
      <c r="I44" s="50">
        <v>235232018.11223128</v>
      </c>
      <c r="J44" s="34">
        <v>87149104</v>
      </c>
      <c r="K44" s="365">
        <v>124952005.6467694</v>
      </c>
      <c r="L44" s="96">
        <v>21431259.615874834</v>
      </c>
      <c r="M44" s="22">
        <v>233532369.26264423</v>
      </c>
      <c r="N44" s="246">
        <v>238804777.26264423</v>
      </c>
      <c r="O44" s="34">
        <v>231965804.26264423</v>
      </c>
      <c r="R44" s="51"/>
    </row>
    <row r="45" spans="1:18" x14ac:dyDescent="0.25">
      <c r="A45" s="17" t="s">
        <v>123</v>
      </c>
      <c r="B45" s="22" t="s">
        <v>124</v>
      </c>
      <c r="C45" s="236">
        <v>0</v>
      </c>
      <c r="D45" s="362">
        <v>3.3089201877934273E-2</v>
      </c>
      <c r="E45" s="37">
        <v>5535860.5247318074</v>
      </c>
      <c r="F45" s="295">
        <v>4231058.1990525201</v>
      </c>
      <c r="G45" s="50">
        <v>5765967.6483327411</v>
      </c>
      <c r="H45" s="138">
        <v>28224142.9028349</v>
      </c>
      <c r="I45" s="50">
        <v>25277542.383778933</v>
      </c>
      <c r="J45" s="34">
        <v>9926619</v>
      </c>
      <c r="K45" s="365">
        <v>11914822.088408399</v>
      </c>
      <c r="L45" s="96">
        <v>1929247.5626637824</v>
      </c>
      <c r="M45" s="22">
        <v>23770688.651072182</v>
      </c>
      <c r="N45" s="246">
        <v>24279483.651072182</v>
      </c>
      <c r="O45" s="34">
        <v>24279483.651072182</v>
      </c>
      <c r="R45" s="51"/>
    </row>
    <row r="46" spans="1:18" x14ac:dyDescent="0.25">
      <c r="A46" s="17" t="s">
        <v>125</v>
      </c>
      <c r="B46" s="20" t="s">
        <v>126</v>
      </c>
      <c r="C46" s="236">
        <v>0</v>
      </c>
      <c r="D46" s="362">
        <v>2.8403641143986184E-2</v>
      </c>
      <c r="E46" s="37">
        <v>34099355.76946184</v>
      </c>
      <c r="F46" s="295">
        <v>26062137.614599682</v>
      </c>
      <c r="G46" s="50">
        <v>34528497.579259045</v>
      </c>
      <c r="H46" s="138">
        <v>95382682.635002896</v>
      </c>
      <c r="I46" s="50">
        <v>85424730.567908585</v>
      </c>
      <c r="J46" s="34">
        <v>36455282</v>
      </c>
      <c r="K46" s="365">
        <v>60100855.760311425</v>
      </c>
      <c r="L46" s="96">
        <v>15025970.516334945</v>
      </c>
      <c r="M46" s="22">
        <v>111582108.27664638</v>
      </c>
      <c r="N46" s="246">
        <v>120129858.65190735</v>
      </c>
      <c r="O46" s="34">
        <v>120129858.65190735</v>
      </c>
      <c r="R46" s="51"/>
    </row>
    <row r="47" spans="1:18" x14ac:dyDescent="0.25">
      <c r="A47" s="17" t="s">
        <v>218</v>
      </c>
      <c r="B47" s="20" t="s">
        <v>127</v>
      </c>
      <c r="C47" s="236">
        <v>0</v>
      </c>
      <c r="D47" s="362">
        <v>2.7547059965068888E-2</v>
      </c>
      <c r="E47" s="37">
        <v>64414163.561046302</v>
      </c>
      <c r="F47" s="295">
        <v>49231745.209707685</v>
      </c>
      <c r="G47" s="50">
        <v>64883538.620632842</v>
      </c>
      <c r="H47" s="138">
        <v>138363474.192586</v>
      </c>
      <c r="I47" s="50">
        <v>123918327.48688002</v>
      </c>
      <c r="J47" s="34">
        <v>50418460</v>
      </c>
      <c r="K47" s="365">
        <v>78597384.317987293</v>
      </c>
      <c r="L47" s="96">
        <v>16748107.284131808</v>
      </c>
      <c r="M47" s="22">
        <v>145763951.60211909</v>
      </c>
      <c r="N47" s="246">
        <v>147753366.60211909</v>
      </c>
      <c r="O47" s="34">
        <v>147753366.60211909</v>
      </c>
      <c r="R47" s="51"/>
    </row>
    <row r="48" spans="1:18" x14ac:dyDescent="0.25">
      <c r="A48" s="17" t="s">
        <v>17</v>
      </c>
      <c r="B48" s="20" t="s">
        <v>128</v>
      </c>
      <c r="C48" s="236">
        <v>0</v>
      </c>
      <c r="D48" s="362">
        <v>2.9425411698576442E-2</v>
      </c>
      <c r="E48" s="37">
        <v>15281977.849015336</v>
      </c>
      <c r="F48" s="295">
        <v>11680015.670002421</v>
      </c>
      <c r="G48" s="50">
        <v>15570883.624651201</v>
      </c>
      <c r="H48" s="138">
        <v>55555824.255930603</v>
      </c>
      <c r="I48" s="50">
        <v>49755796.203611448</v>
      </c>
      <c r="J48" s="34">
        <v>10696247.84</v>
      </c>
      <c r="K48" s="365">
        <v>34673502.21684137</v>
      </c>
      <c r="L48" s="96">
        <v>4890211.7111793989</v>
      </c>
      <c r="M48" s="22">
        <v>50259961.768020771</v>
      </c>
      <c r="N48" s="246">
        <v>50360440.768020771</v>
      </c>
      <c r="O48" s="34">
        <v>50360440.768020771</v>
      </c>
      <c r="R48" s="51"/>
    </row>
    <row r="49" spans="1:18" x14ac:dyDescent="0.25">
      <c r="A49" s="17" t="s">
        <v>129</v>
      </c>
      <c r="B49" s="20" t="s">
        <v>130</v>
      </c>
      <c r="C49" s="236">
        <v>0</v>
      </c>
      <c r="D49" s="362">
        <v>4.0000000000000001E-3</v>
      </c>
      <c r="E49" s="37">
        <v>6951960.4521319885</v>
      </c>
      <c r="F49" s="295">
        <v>5313383.3735644789</v>
      </c>
      <c r="G49" s="50">
        <v>5990095.546327549</v>
      </c>
      <c r="H49" s="138">
        <v>3421619.1169898799</v>
      </c>
      <c r="I49" s="50">
        <v>3064402.0811761362</v>
      </c>
      <c r="J49" s="34">
        <v>3884758.04</v>
      </c>
      <c r="K49" s="365">
        <v>1270173.0973939814</v>
      </c>
      <c r="L49" s="96">
        <v>940694.8962693027</v>
      </c>
      <c r="M49" s="22">
        <v>6095626.033663284</v>
      </c>
      <c r="N49" s="246">
        <v>6101912.7136632837</v>
      </c>
      <c r="O49" s="34">
        <v>5993975.2182132844</v>
      </c>
      <c r="R49" s="51"/>
    </row>
    <row r="50" spans="1:18" x14ac:dyDescent="0.25">
      <c r="A50" s="18" t="s">
        <v>131</v>
      </c>
      <c r="B50" s="20" t="s">
        <v>132</v>
      </c>
      <c r="C50" s="236">
        <v>0</v>
      </c>
      <c r="D50" s="362">
        <v>4.1507034747505257E-2</v>
      </c>
      <c r="E50" s="37">
        <v>13168470.986823998</v>
      </c>
      <c r="F50" s="295">
        <v>10064662.375229582</v>
      </c>
      <c r="G50" s="50">
        <v>14401480.51487956</v>
      </c>
      <c r="H50" s="138">
        <v>31780075.826334499</v>
      </c>
      <c r="I50" s="50">
        <v>28462235.910065174</v>
      </c>
      <c r="J50" s="34">
        <v>13458833.27</v>
      </c>
      <c r="K50" s="365">
        <v>20774911.490498003</v>
      </c>
      <c r="L50" s="96">
        <v>6264560.1272009546</v>
      </c>
      <c r="M50" s="22">
        <v>40498304.887698956</v>
      </c>
      <c r="N50" s="246">
        <v>42028829.947698958</v>
      </c>
      <c r="O50" s="34">
        <v>41718527.04769896</v>
      </c>
      <c r="R50" s="51"/>
    </row>
    <row r="51" spans="1:18" x14ac:dyDescent="0.25">
      <c r="A51" s="17" t="s">
        <v>18</v>
      </c>
      <c r="B51" s="20" t="s">
        <v>133</v>
      </c>
      <c r="C51" s="236">
        <v>0</v>
      </c>
      <c r="D51" s="362">
        <v>2.7624309392265192E-2</v>
      </c>
      <c r="E51" s="37">
        <v>21237457.810248017</v>
      </c>
      <c r="F51" s="295">
        <v>16231789.004372559</v>
      </c>
      <c r="G51" s="50">
        <v>21402359.043433223</v>
      </c>
      <c r="H51" s="138">
        <v>75562385.246105999</v>
      </c>
      <c r="I51" s="50">
        <v>67673672.226412535</v>
      </c>
      <c r="J51" s="34">
        <v>17305471</v>
      </c>
      <c r="K51" s="365">
        <v>37707683.91322609</v>
      </c>
      <c r="L51" s="96">
        <v>7198319.9856569599</v>
      </c>
      <c r="M51" s="22">
        <v>62211474.898883052</v>
      </c>
      <c r="N51" s="246">
        <v>62839386.052711837</v>
      </c>
      <c r="O51" s="34">
        <v>62596962.052711837</v>
      </c>
      <c r="R51" s="51"/>
    </row>
    <row r="52" spans="1:18" x14ac:dyDescent="0.25">
      <c r="A52" s="17" t="s">
        <v>26</v>
      </c>
      <c r="B52" s="20" t="s">
        <v>134</v>
      </c>
      <c r="C52" s="236">
        <v>0</v>
      </c>
      <c r="D52" s="362">
        <v>2.0115450621457174E-2</v>
      </c>
      <c r="E52" s="37">
        <v>4090940.8987133205</v>
      </c>
      <c r="F52" s="295">
        <v>3126706.1288865907</v>
      </c>
      <c r="G52" s="50">
        <v>3932703.7004632987</v>
      </c>
      <c r="H52" s="138">
        <v>15720447.849333299</v>
      </c>
      <c r="I52" s="50">
        <v>14079233.093862902</v>
      </c>
      <c r="J52" s="34">
        <v>5017104</v>
      </c>
      <c r="K52" s="365">
        <v>13526587.271129787</v>
      </c>
      <c r="L52" s="96">
        <v>2300288.3622535053</v>
      </c>
      <c r="M52" s="22">
        <v>20843979.633383293</v>
      </c>
      <c r="N52" s="246">
        <v>21954176.633383293</v>
      </c>
      <c r="O52" s="34">
        <v>21954176.633383293</v>
      </c>
      <c r="R52" s="51"/>
    </row>
    <row r="53" spans="1:18" x14ac:dyDescent="0.25">
      <c r="A53" s="18" t="s">
        <v>19</v>
      </c>
      <c r="B53" s="20" t="s">
        <v>135</v>
      </c>
      <c r="C53" s="236">
        <v>0</v>
      </c>
      <c r="D53" s="362">
        <v>3.6489593382280736E-2</v>
      </c>
      <c r="E53" s="37">
        <v>23476191.598102983</v>
      </c>
      <c r="F53" s="295">
        <v>17942853.238430109</v>
      </c>
      <c r="G53" s="50">
        <v>24945779.639765985</v>
      </c>
      <c r="H53" s="138">
        <v>76111112.269820899</v>
      </c>
      <c r="I53" s="50">
        <v>68165112.148851588</v>
      </c>
      <c r="J53" s="34">
        <v>22118435</v>
      </c>
      <c r="K53" s="365">
        <v>45503186.347278506</v>
      </c>
      <c r="L53" s="96">
        <v>5634015.1321099009</v>
      </c>
      <c r="M53" s="22">
        <v>73255636.479388401</v>
      </c>
      <c r="N53" s="246">
        <v>73472175.349388406</v>
      </c>
      <c r="O53" s="34">
        <v>73292181.019388407</v>
      </c>
      <c r="R53" s="51"/>
    </row>
    <row r="54" spans="1:18" x14ac:dyDescent="0.25">
      <c r="A54" s="18" t="s">
        <v>136</v>
      </c>
      <c r="B54" s="20" t="s">
        <v>137</v>
      </c>
      <c r="C54" s="236">
        <v>0</v>
      </c>
      <c r="D54" s="362">
        <v>4.1666666666666669E-4</v>
      </c>
      <c r="E54" s="37">
        <v>15723926.550360173</v>
      </c>
      <c r="F54" s="295">
        <v>12017797.06244028</v>
      </c>
      <c r="G54" s="50">
        <v>13199877.964534737</v>
      </c>
      <c r="H54" s="138">
        <v>12980838.292044699</v>
      </c>
      <c r="I54" s="50">
        <v>11625638.774355233</v>
      </c>
      <c r="J54" s="34">
        <v>22988502</v>
      </c>
      <c r="K54" s="365">
        <v>11208740.016828768</v>
      </c>
      <c r="L54" s="96">
        <v>4304891.3190839905</v>
      </c>
      <c r="M54" s="22">
        <v>38502133.335912757</v>
      </c>
      <c r="N54" s="246">
        <v>39798986.935912758</v>
      </c>
      <c r="O54" s="34">
        <v>36224592.935912758</v>
      </c>
      <c r="R54" s="51"/>
    </row>
    <row r="55" spans="1:18" x14ac:dyDescent="0.25">
      <c r="A55" s="18" t="s">
        <v>20</v>
      </c>
      <c r="B55" s="20" t="s">
        <v>138</v>
      </c>
      <c r="C55" s="236">
        <v>0</v>
      </c>
      <c r="D55" s="362">
        <v>2.492893907966505E-2</v>
      </c>
      <c r="E55" s="37">
        <v>13245670.332960701</v>
      </c>
      <c r="F55" s="295">
        <v>10123665.835481863</v>
      </c>
      <c r="G55" s="50">
        <v>13127690.708733618</v>
      </c>
      <c r="H55" s="138">
        <v>83004817.345305398</v>
      </c>
      <c r="I55" s="50">
        <v>74339114.414455503</v>
      </c>
      <c r="J55" s="34">
        <v>14609699</v>
      </c>
      <c r="K55" s="365">
        <v>38682051.717602275</v>
      </c>
      <c r="L55" s="96">
        <v>10003451.435332755</v>
      </c>
      <c r="M55" s="22">
        <v>63295202.152935028</v>
      </c>
      <c r="N55" s="246">
        <v>64886280.152935028</v>
      </c>
      <c r="O55" s="34">
        <v>64886280.152935028</v>
      </c>
      <c r="R55" s="51"/>
    </row>
    <row r="56" spans="1:18" x14ac:dyDescent="0.25">
      <c r="A56" s="18" t="s">
        <v>21</v>
      </c>
      <c r="B56" s="20" t="s">
        <v>139</v>
      </c>
      <c r="C56" s="236">
        <v>0</v>
      </c>
      <c r="D56" s="362">
        <v>2.3808986481911949E-2</v>
      </c>
      <c r="E56" s="37">
        <v>11858260.891094288</v>
      </c>
      <c r="F56" s="295">
        <v>9063268.799063364</v>
      </c>
      <c r="G56" s="50">
        <v>11670493.916291265</v>
      </c>
      <c r="H56" s="138">
        <v>40106436.231770597</v>
      </c>
      <c r="I56" s="50">
        <v>35919324.289173745</v>
      </c>
      <c r="J56" s="34">
        <v>10188116</v>
      </c>
      <c r="K56" s="365">
        <v>25012744.873897396</v>
      </c>
      <c r="L56" s="96">
        <v>2997097.3640597281</v>
      </c>
      <c r="M56" s="22">
        <v>38197958.237957127</v>
      </c>
      <c r="N56" s="246">
        <v>38335681.237957127</v>
      </c>
      <c r="O56" s="34">
        <v>38335681.237957127</v>
      </c>
      <c r="R56" s="51"/>
    </row>
    <row r="57" spans="1:18" x14ac:dyDescent="0.25">
      <c r="A57" s="18" t="s">
        <v>22</v>
      </c>
      <c r="B57" s="20" t="s">
        <v>140</v>
      </c>
      <c r="C57" s="236">
        <v>0</v>
      </c>
      <c r="D57" s="362">
        <v>1.699581112940611E-2</v>
      </c>
      <c r="E57" s="37">
        <v>40786961.421292827</v>
      </c>
      <c r="F57" s="295">
        <v>31173474.614294108</v>
      </c>
      <c r="G57" s="50">
        <v>38422304.319058672</v>
      </c>
      <c r="H57" s="138">
        <v>167932494.35416901</v>
      </c>
      <c r="I57" s="50">
        <v>150400341.94359377</v>
      </c>
      <c r="J57" s="34">
        <v>53492513</v>
      </c>
      <c r="K57" s="365">
        <v>95215207.927457944</v>
      </c>
      <c r="L57" s="96">
        <v>16799686.917133957</v>
      </c>
      <c r="M57" s="22">
        <v>165507407.84459189</v>
      </c>
      <c r="N57" s="246">
        <v>165817779.1445919</v>
      </c>
      <c r="O57" s="34">
        <v>165817779.1445919</v>
      </c>
      <c r="R57" s="51"/>
    </row>
    <row r="58" spans="1:18" x14ac:dyDescent="0.25">
      <c r="A58" s="18" t="s">
        <v>23</v>
      </c>
      <c r="B58" s="20" t="s">
        <v>141</v>
      </c>
      <c r="C58" s="236">
        <v>0</v>
      </c>
      <c r="D58" s="362">
        <v>2.7633830570584068E-2</v>
      </c>
      <c r="E58" s="37">
        <v>30255380.777533174</v>
      </c>
      <c r="F58" s="295">
        <v>23124187.528268605</v>
      </c>
      <c r="G58" s="50">
        <v>30492084.724123683</v>
      </c>
      <c r="H58" s="138">
        <v>80729351.082805693</v>
      </c>
      <c r="I58" s="50">
        <v>72301206.829760775</v>
      </c>
      <c r="J58" s="34">
        <v>28281974</v>
      </c>
      <c r="K58" s="365">
        <v>53469778.545453958</v>
      </c>
      <c r="L58" s="96">
        <v>14974976.58723503</v>
      </c>
      <c r="M58" s="22">
        <v>96726729.132688999</v>
      </c>
      <c r="N58" s="246">
        <v>104914689.132689</v>
      </c>
      <c r="O58" s="34">
        <v>104914689.132689</v>
      </c>
      <c r="R58" s="51"/>
    </row>
    <row r="59" spans="1:18" x14ac:dyDescent="0.25">
      <c r="A59" s="18" t="s">
        <v>142</v>
      </c>
      <c r="B59" s="20" t="s">
        <v>143</v>
      </c>
      <c r="C59" s="236">
        <v>0</v>
      </c>
      <c r="D59" s="362">
        <v>2.7849703802789987E-2</v>
      </c>
      <c r="E59" s="37">
        <v>19210414.305458389</v>
      </c>
      <c r="F59" s="295">
        <v>14682519.653661847</v>
      </c>
      <c r="G59" s="50">
        <v>19386358.12800014</v>
      </c>
      <c r="H59" s="138">
        <v>48781826.169232301</v>
      </c>
      <c r="I59" s="50">
        <v>43689003.517164446</v>
      </c>
      <c r="J59" s="34">
        <v>21364304</v>
      </c>
      <c r="K59" s="365">
        <v>33080322.711774349</v>
      </c>
      <c r="L59" s="96">
        <v>4418362.7978074988</v>
      </c>
      <c r="M59" s="22">
        <v>58862989.509581849</v>
      </c>
      <c r="N59" s="246">
        <v>59205296.509581849</v>
      </c>
      <c r="O59" s="34">
        <v>59205296.509581849</v>
      </c>
      <c r="R59" s="51"/>
    </row>
    <row r="60" spans="1:18" x14ac:dyDescent="0.25">
      <c r="A60" s="18" t="s">
        <v>241</v>
      </c>
      <c r="B60" s="20" t="s">
        <v>144</v>
      </c>
      <c r="C60" s="236">
        <v>0</v>
      </c>
      <c r="D60" s="362">
        <v>2.5586956521739132E-2</v>
      </c>
      <c r="E60" s="37">
        <v>21704811.554675095</v>
      </c>
      <c r="F60" s="295">
        <v>16588987.471238175</v>
      </c>
      <c r="G60" s="50">
        <v>21599825.428369503</v>
      </c>
      <c r="H60" s="138">
        <v>60224451.706134401</v>
      </c>
      <c r="I60" s="50">
        <v>53937018.948013969</v>
      </c>
      <c r="J60" s="34">
        <v>16347040</v>
      </c>
      <c r="K60" s="365">
        <v>30375722.383977275</v>
      </c>
      <c r="L60" s="96">
        <v>6696528.2097588163</v>
      </c>
      <c r="M60" s="22">
        <v>53419290.593736097</v>
      </c>
      <c r="N60" s="246">
        <v>57741538.593736097</v>
      </c>
      <c r="O60" s="34">
        <v>57741538.593736097</v>
      </c>
      <c r="R60" s="51"/>
    </row>
    <row r="61" spans="1:18" x14ac:dyDescent="0.25">
      <c r="A61" s="18" t="s">
        <v>45</v>
      </c>
      <c r="B61" s="20" t="s">
        <v>145</v>
      </c>
      <c r="C61" s="236">
        <v>0</v>
      </c>
      <c r="D61" s="362">
        <v>1.6600396775146676E-2</v>
      </c>
      <c r="E61" s="37">
        <v>37997012.820521608</v>
      </c>
      <c r="F61" s="295">
        <v>29041116.898724664</v>
      </c>
      <c r="G61" s="50">
        <v>35701173.809169054</v>
      </c>
      <c r="H61" s="138">
        <v>99448279.213534102</v>
      </c>
      <c r="I61" s="50">
        <v>89065878.863641143</v>
      </c>
      <c r="J61" s="34">
        <v>28130723.780000001</v>
      </c>
      <c r="K61" s="365">
        <v>47174884.506280579</v>
      </c>
      <c r="L61" s="96">
        <v>12271584.967926085</v>
      </c>
      <c r="M61" s="22">
        <v>87577193.254206657</v>
      </c>
      <c r="N61" s="246">
        <v>94990789.044206664</v>
      </c>
      <c r="O61" s="34">
        <v>94990789.044206664</v>
      </c>
      <c r="R61" s="51"/>
    </row>
    <row r="62" spans="1:18" x14ac:dyDescent="0.25">
      <c r="A62" s="18" t="s">
        <v>24</v>
      </c>
      <c r="B62" s="20" t="s">
        <v>146</v>
      </c>
      <c r="C62" s="236">
        <v>0</v>
      </c>
      <c r="D62" s="362">
        <v>3.679339589178033E-2</v>
      </c>
      <c r="E62" s="37">
        <v>8919019.8497706503</v>
      </c>
      <c r="F62" s="295">
        <v>6816806.8711797083</v>
      </c>
      <c r="G62" s="50">
        <v>9494102.1206124611</v>
      </c>
      <c r="H62" s="138">
        <v>44666130.120800003</v>
      </c>
      <c r="I62" s="50">
        <v>40002986.136188477</v>
      </c>
      <c r="J62" s="34">
        <v>8513359</v>
      </c>
      <c r="K62" s="365">
        <v>19387032.453176431</v>
      </c>
      <c r="L62" s="96">
        <v>7765632.0178509662</v>
      </c>
      <c r="M62" s="22">
        <v>35666023.471027397</v>
      </c>
      <c r="N62" s="246">
        <v>37716000.936162457</v>
      </c>
      <c r="O62" s="34">
        <v>37689627.306162454</v>
      </c>
      <c r="R62" s="51"/>
    </row>
    <row r="63" spans="1:18" x14ac:dyDescent="0.25">
      <c r="A63" s="18" t="s">
        <v>219</v>
      </c>
      <c r="B63" s="20" t="s">
        <v>147</v>
      </c>
      <c r="C63" s="236">
        <v>0</v>
      </c>
      <c r="D63" s="362">
        <v>2.121045197740113E-2</v>
      </c>
      <c r="E63" s="37">
        <v>26668326.635178756</v>
      </c>
      <c r="F63" s="295">
        <v>20382602.047267124</v>
      </c>
      <c r="G63" s="50">
        <v>25817420.566999588</v>
      </c>
      <c r="H63" s="138">
        <v>102829457.587704</v>
      </c>
      <c r="I63" s="50">
        <v>92094062.215547696</v>
      </c>
      <c r="J63" s="34">
        <v>25395893</v>
      </c>
      <c r="K63" s="365">
        <v>55420897.60790243</v>
      </c>
      <c r="L63" s="96">
        <v>16655569.335316187</v>
      </c>
      <c r="M63" s="22">
        <v>97472359.943218619</v>
      </c>
      <c r="N63" s="246">
        <v>106142999.94321862</v>
      </c>
      <c r="O63" s="34">
        <v>106142999.94321862</v>
      </c>
      <c r="R63" s="51"/>
    </row>
    <row r="64" spans="1:18" x14ac:dyDescent="0.25">
      <c r="A64" s="18" t="s">
        <v>148</v>
      </c>
      <c r="B64" s="20" t="s">
        <v>149</v>
      </c>
      <c r="C64" s="236">
        <v>0</v>
      </c>
      <c r="D64" s="362">
        <v>1.9564417812298344E-2</v>
      </c>
      <c r="E64" s="37">
        <v>22067830.66878245</v>
      </c>
      <c r="F64" s="295">
        <v>16866442.980150428</v>
      </c>
      <c r="G64" s="50">
        <v>21139035.254464317</v>
      </c>
      <c r="H64" s="138">
        <v>70445918.074349806</v>
      </c>
      <c r="I64" s="50">
        <v>63091364.227387682</v>
      </c>
      <c r="J64" s="34">
        <v>24421521</v>
      </c>
      <c r="K64" s="365">
        <v>39837009.469743833</v>
      </c>
      <c r="L64" s="96">
        <v>7699038.5954165999</v>
      </c>
      <c r="M64" s="22">
        <v>71957569.065160438</v>
      </c>
      <c r="N64" s="246">
        <v>75289499.065160438</v>
      </c>
      <c r="O64" s="34">
        <v>75289499.065160438</v>
      </c>
      <c r="R64" s="51"/>
    </row>
    <row r="65" spans="1:18" x14ac:dyDescent="0.25">
      <c r="A65" s="18" t="s">
        <v>25</v>
      </c>
      <c r="B65" s="20" t="s">
        <v>150</v>
      </c>
      <c r="C65" s="236">
        <v>0</v>
      </c>
      <c r="D65" s="362">
        <v>1.6088525980663279E-2</v>
      </c>
      <c r="E65" s="37">
        <v>18997634.179819942</v>
      </c>
      <c r="F65" s="295">
        <v>14519891.803636381</v>
      </c>
      <c r="G65" s="50">
        <v>17789619.451958187</v>
      </c>
      <c r="H65" s="138">
        <v>34997181.454326302</v>
      </c>
      <c r="I65" s="50">
        <v>31343475.710494634</v>
      </c>
      <c r="J65" s="34">
        <v>15769683</v>
      </c>
      <c r="K65" s="365">
        <v>29695613.809865445</v>
      </c>
      <c r="L65" s="96">
        <v>6288556.5265080305</v>
      </c>
      <c r="M65" s="22">
        <v>51753853.336373478</v>
      </c>
      <c r="N65" s="246">
        <v>57145006.336373478</v>
      </c>
      <c r="O65" s="34">
        <v>57145006.336373478</v>
      </c>
      <c r="R65" s="51"/>
    </row>
    <row r="66" spans="1:18" x14ac:dyDescent="0.25">
      <c r="A66" s="18" t="s">
        <v>151</v>
      </c>
      <c r="B66" s="20" t="s">
        <v>152</v>
      </c>
      <c r="C66" s="236">
        <v>0</v>
      </c>
      <c r="D66" s="362">
        <v>0</v>
      </c>
      <c r="E66" s="37">
        <v>18454438.021744892</v>
      </c>
      <c r="F66" s="295">
        <v>14104726.98001962</v>
      </c>
      <c r="G66" s="50">
        <v>15444519.1803983</v>
      </c>
      <c r="H66" s="138">
        <v>24811220.8526095</v>
      </c>
      <c r="I66" s="50">
        <v>22220929.395597067</v>
      </c>
      <c r="J66" s="34">
        <v>31083490</v>
      </c>
      <c r="K66" s="365">
        <v>17203091.407993682</v>
      </c>
      <c r="L66" s="96">
        <v>8594511.1407443509</v>
      </c>
      <c r="M66" s="22">
        <v>56881092.548738033</v>
      </c>
      <c r="N66" s="246">
        <v>56361765.060946643</v>
      </c>
      <c r="O66" s="34">
        <v>46903889.520946644</v>
      </c>
      <c r="R66" s="51"/>
    </row>
    <row r="67" spans="1:18" x14ac:dyDescent="0.25">
      <c r="A67" s="18" t="s">
        <v>153</v>
      </c>
      <c r="B67" s="20" t="s">
        <v>154</v>
      </c>
      <c r="C67" s="236">
        <v>0</v>
      </c>
      <c r="D67" s="362">
        <v>4.4692737430167594E-3</v>
      </c>
      <c r="E67" s="37">
        <v>10024741.582784049</v>
      </c>
      <c r="F67" s="295">
        <v>7661909.991721849</v>
      </c>
      <c r="G67" s="50">
        <v>8666828.170797307</v>
      </c>
      <c r="H67" s="138">
        <v>7858388.8100182302</v>
      </c>
      <c r="I67" s="50">
        <v>7037973.0182523262</v>
      </c>
      <c r="J67" s="34">
        <v>10306198</v>
      </c>
      <c r="K67" s="365">
        <v>2955063.5660249833</v>
      </c>
      <c r="L67" s="96">
        <v>1714526.2688392559</v>
      </c>
      <c r="M67" s="22">
        <v>14975787.83486424</v>
      </c>
      <c r="N67" s="246">
        <v>14982303.83486424</v>
      </c>
      <c r="O67" s="34">
        <v>14982303.83486424</v>
      </c>
      <c r="R67" s="51"/>
    </row>
    <row r="68" spans="1:18" x14ac:dyDescent="0.25">
      <c r="A68" s="18" t="s">
        <v>27</v>
      </c>
      <c r="B68" s="20" t="s">
        <v>155</v>
      </c>
      <c r="C68" s="236">
        <v>0</v>
      </c>
      <c r="D68" s="362">
        <v>2.3556010880700883E-2</v>
      </c>
      <c r="E68" s="37">
        <v>25955411.805250999</v>
      </c>
      <c r="F68" s="295">
        <v>19837721.242753338</v>
      </c>
      <c r="G68" s="50">
        <v>25503813.442124866</v>
      </c>
      <c r="H68" s="138">
        <v>58204590.057009801</v>
      </c>
      <c r="I68" s="50">
        <v>52128030.855057977</v>
      </c>
      <c r="J68" s="34">
        <v>23078402</v>
      </c>
      <c r="K68" s="365">
        <v>29995993.981214173</v>
      </c>
      <c r="L68" s="96">
        <v>4730543.134433277</v>
      </c>
      <c r="M68" s="22">
        <v>57804939.11564745</v>
      </c>
      <c r="N68" s="246">
        <v>59067297.11564745</v>
      </c>
      <c r="O68" s="34">
        <v>59067297.11564745</v>
      </c>
      <c r="R68" s="51"/>
    </row>
    <row r="69" spans="1:18" x14ac:dyDescent="0.25">
      <c r="A69" s="18" t="s">
        <v>30</v>
      </c>
      <c r="B69" s="20" t="s">
        <v>156</v>
      </c>
      <c r="C69" s="236">
        <v>0</v>
      </c>
      <c r="D69" s="362">
        <v>2.2431948424068766E-2</v>
      </c>
      <c r="E69" s="37">
        <v>37202878.451195069</v>
      </c>
      <c r="F69" s="295">
        <v>28434160.000248391</v>
      </c>
      <c r="G69" s="50">
        <v>36296926.25395415</v>
      </c>
      <c r="H69" s="138">
        <v>138894869.114575</v>
      </c>
      <c r="I69" s="50">
        <v>124394244.77901337</v>
      </c>
      <c r="J69" s="34">
        <v>44393396</v>
      </c>
      <c r="K69" s="365">
        <v>81445000.712866887</v>
      </c>
      <c r="L69" s="96">
        <v>18111296.64307005</v>
      </c>
      <c r="M69" s="22">
        <v>143949693.35593694</v>
      </c>
      <c r="N69" s="246">
        <v>147974798.35593694</v>
      </c>
      <c r="O69" s="34">
        <v>145682939.74593693</v>
      </c>
      <c r="R69" s="51"/>
    </row>
    <row r="70" spans="1:18" x14ac:dyDescent="0.25">
      <c r="A70" s="18" t="s">
        <v>28</v>
      </c>
      <c r="B70" s="20" t="s">
        <v>157</v>
      </c>
      <c r="C70" s="236">
        <v>0</v>
      </c>
      <c r="D70" s="362">
        <v>2.3859551739689847E-2</v>
      </c>
      <c r="E70" s="37">
        <v>11431403.608844098</v>
      </c>
      <c r="F70" s="295">
        <v>8737021.7782395445</v>
      </c>
      <c r="G70" s="50">
        <v>11253970.910550902</v>
      </c>
      <c r="H70" s="138">
        <v>34090306.559683003</v>
      </c>
      <c r="I70" s="50">
        <v>30531278.554852095</v>
      </c>
      <c r="J70" s="34">
        <v>10522663</v>
      </c>
      <c r="K70" s="365">
        <v>17376864.276779521</v>
      </c>
      <c r="L70" s="96">
        <v>3687218.3439102517</v>
      </c>
      <c r="M70" s="22">
        <v>31586745.620689772</v>
      </c>
      <c r="N70" s="246">
        <v>32759313.620689772</v>
      </c>
      <c r="O70" s="34">
        <v>32759313.620689772</v>
      </c>
      <c r="R70" s="51"/>
    </row>
    <row r="71" spans="1:18" x14ac:dyDescent="0.25">
      <c r="A71" s="18" t="s">
        <v>158</v>
      </c>
      <c r="B71" s="20" t="s">
        <v>159</v>
      </c>
      <c r="C71" s="236">
        <v>0</v>
      </c>
      <c r="D71" s="362">
        <v>2.2430088495575221E-2</v>
      </c>
      <c r="E71" s="37">
        <v>24540552.77181343</v>
      </c>
      <c r="F71" s="295">
        <v>18756344.483497005</v>
      </c>
      <c r="G71" s="50">
        <v>23942667.023698822</v>
      </c>
      <c r="H71" s="138">
        <v>57317481.755629003</v>
      </c>
      <c r="I71" s="50">
        <v>51333536.66034133</v>
      </c>
      <c r="J71" s="34">
        <v>19471095</v>
      </c>
      <c r="K71" s="365">
        <v>31001981.55990541</v>
      </c>
      <c r="L71" s="96">
        <v>6769443.1543846754</v>
      </c>
      <c r="M71" s="22">
        <v>57242519.714290082</v>
      </c>
      <c r="N71" s="246">
        <v>59461605.864589766</v>
      </c>
      <c r="O71" s="34">
        <v>59461605.864589766</v>
      </c>
      <c r="R71" s="51"/>
    </row>
    <row r="72" spans="1:18" x14ac:dyDescent="0.25">
      <c r="A72" s="18" t="s">
        <v>160</v>
      </c>
      <c r="B72" s="20" t="s">
        <v>161</v>
      </c>
      <c r="C72" s="236">
        <v>0</v>
      </c>
      <c r="D72" s="362">
        <v>2.4746906848115841E-2</v>
      </c>
      <c r="E72" s="37">
        <v>45007856.996642359</v>
      </c>
      <c r="F72" s="295">
        <v>34399505.10253375</v>
      </c>
      <c r="G72" s="50">
        <v>44556295.099476621</v>
      </c>
      <c r="H72" s="138">
        <v>163551310.675087</v>
      </c>
      <c r="I72" s="50">
        <v>146476553.84060791</v>
      </c>
      <c r="J72" s="34">
        <v>42863934</v>
      </c>
      <c r="K72" s="365">
        <v>89492725.677751094</v>
      </c>
      <c r="L72" s="96">
        <v>14952383.033117076</v>
      </c>
      <c r="M72" s="22">
        <v>147309042.71086818</v>
      </c>
      <c r="N72" s="246">
        <v>147548256.76086819</v>
      </c>
      <c r="O72" s="34">
        <v>146853008.76086819</v>
      </c>
      <c r="R72" s="51"/>
    </row>
    <row r="73" spans="1:18" x14ac:dyDescent="0.25">
      <c r="A73" s="18" t="s">
        <v>220</v>
      </c>
      <c r="B73" s="20" t="s">
        <v>162</v>
      </c>
      <c r="C73" s="236">
        <v>0</v>
      </c>
      <c r="D73" s="362">
        <v>1.9294423345992403E-2</v>
      </c>
      <c r="E73" s="37">
        <v>13400348.932786005</v>
      </c>
      <c r="F73" s="295">
        <v>10241886.689328343</v>
      </c>
      <c r="G73" s="50">
        <v>12813973.740188578</v>
      </c>
      <c r="H73" s="138">
        <v>55693588.235134602</v>
      </c>
      <c r="I73" s="50">
        <v>49879177.623386547</v>
      </c>
      <c r="J73" s="34">
        <v>11823095.5</v>
      </c>
      <c r="K73" s="365">
        <v>34536631.927598521</v>
      </c>
      <c r="L73" s="96">
        <v>4150836.3028755719</v>
      </c>
      <c r="M73" s="22">
        <v>50510563.730474092</v>
      </c>
      <c r="N73" s="246">
        <v>51196631.672965094</v>
      </c>
      <c r="O73" s="34">
        <v>50805864.672965094</v>
      </c>
      <c r="R73" s="51"/>
    </row>
    <row r="74" spans="1:18" x14ac:dyDescent="0.25">
      <c r="A74" s="18" t="s">
        <v>163</v>
      </c>
      <c r="B74" s="20" t="s">
        <v>164</v>
      </c>
      <c r="C74" s="236">
        <v>0</v>
      </c>
      <c r="D74" s="362">
        <v>2.3857652904469798E-2</v>
      </c>
      <c r="E74" s="37">
        <v>15032168.865768084</v>
      </c>
      <c r="F74" s="295">
        <v>11489086.664106546</v>
      </c>
      <c r="G74" s="50">
        <v>14798670.286078867</v>
      </c>
      <c r="H74" s="138">
        <v>89780874.666666701</v>
      </c>
      <c r="I74" s="50">
        <v>80407751.3514667</v>
      </c>
      <c r="J74" s="34">
        <v>11130797</v>
      </c>
      <c r="K74" s="365">
        <v>51314243.79909724</v>
      </c>
      <c r="L74" s="96">
        <v>6707767.3841008516</v>
      </c>
      <c r="M74" s="22">
        <v>69152808.183198094</v>
      </c>
      <c r="N74" s="246">
        <v>70010826.210723504</v>
      </c>
      <c r="O74" s="34">
        <v>70010826.210723504</v>
      </c>
      <c r="R74" s="51"/>
    </row>
    <row r="75" spans="1:18" x14ac:dyDescent="0.25">
      <c r="A75" s="18" t="s">
        <v>165</v>
      </c>
      <c r="B75" s="20" t="s">
        <v>166</v>
      </c>
      <c r="C75" s="236">
        <v>0</v>
      </c>
      <c r="D75" s="362">
        <v>0</v>
      </c>
      <c r="E75" s="37">
        <v>12670053.950477703</v>
      </c>
      <c r="F75" s="295">
        <v>9683722.2343501076</v>
      </c>
      <c r="G75" s="50">
        <v>10603568.151154788</v>
      </c>
      <c r="H75" s="138">
        <v>12521970.845522201</v>
      </c>
      <c r="I75" s="50">
        <v>11214677.089249682</v>
      </c>
      <c r="J75" s="34">
        <v>10643674</v>
      </c>
      <c r="K75" s="365">
        <v>3528764.1431862055</v>
      </c>
      <c r="L75" s="96">
        <v>1688310.1309607334</v>
      </c>
      <c r="M75" s="22">
        <v>15860748.274146939</v>
      </c>
      <c r="N75" s="246">
        <v>15862185.274146939</v>
      </c>
      <c r="O75" s="34">
        <v>14972663.874146938</v>
      </c>
      <c r="R75" s="51"/>
    </row>
    <row r="76" spans="1:18" x14ac:dyDescent="0.25">
      <c r="A76" s="18" t="s">
        <v>167</v>
      </c>
      <c r="B76" s="20" t="s">
        <v>168</v>
      </c>
      <c r="C76" s="236">
        <v>0</v>
      </c>
      <c r="D76" s="362">
        <v>1.5433389544688028E-2</v>
      </c>
      <c r="E76" s="37">
        <v>15012235.645343903</v>
      </c>
      <c r="F76" s="295">
        <v>11473851.703736344</v>
      </c>
      <c r="G76" s="50">
        <v>13996810.193320449</v>
      </c>
      <c r="H76" s="138">
        <v>49291843.521132499</v>
      </c>
      <c r="I76" s="50">
        <v>44145775.057526261</v>
      </c>
      <c r="J76" s="34">
        <v>13242582</v>
      </c>
      <c r="K76" s="365">
        <v>28378229.202126998</v>
      </c>
      <c r="L76" s="96">
        <v>5933535.7770330319</v>
      </c>
      <c r="M76" s="22">
        <v>47554346.979160026</v>
      </c>
      <c r="N76" s="246">
        <v>49415898.210615352</v>
      </c>
      <c r="O76" s="34">
        <v>49415898.210615352</v>
      </c>
      <c r="R76" s="51"/>
    </row>
    <row r="77" spans="1:18" x14ac:dyDescent="0.25">
      <c r="A77" s="18" t="s">
        <v>169</v>
      </c>
      <c r="B77" s="20" t="s">
        <v>170</v>
      </c>
      <c r="C77" s="236">
        <v>0</v>
      </c>
      <c r="D77" s="362">
        <v>3.1551425983365806E-2</v>
      </c>
      <c r="E77" s="37">
        <v>41378688.50976298</v>
      </c>
      <c r="F77" s="295">
        <v>31625731.628011845</v>
      </c>
      <c r="G77" s="50">
        <v>42705083.82378003</v>
      </c>
      <c r="H77" s="138">
        <v>127114395.57961699</v>
      </c>
      <c r="I77" s="50">
        <v>113843652.68110497</v>
      </c>
      <c r="J77" s="34">
        <v>56086459</v>
      </c>
      <c r="K77" s="365">
        <v>63715849.946799822</v>
      </c>
      <c r="L77" s="96">
        <v>9400591.9756674562</v>
      </c>
      <c r="M77" s="22">
        <v>129202900.92246728</v>
      </c>
      <c r="N77" s="246">
        <v>133108590.92246728</v>
      </c>
      <c r="O77" s="34">
        <v>128305507.92246728</v>
      </c>
      <c r="R77" s="51"/>
    </row>
    <row r="78" spans="1:18" x14ac:dyDescent="0.25">
      <c r="A78" s="18" t="s">
        <v>32</v>
      </c>
      <c r="B78" s="20" t="s">
        <v>171</v>
      </c>
      <c r="C78" s="236">
        <v>0</v>
      </c>
      <c r="D78" s="362">
        <v>3.2691856371743724E-2</v>
      </c>
      <c r="E78" s="37">
        <v>18048333.219654515</v>
      </c>
      <c r="F78" s="295">
        <v>13794341.079781946</v>
      </c>
      <c r="G78" s="50">
        <v>18754184.386494737</v>
      </c>
      <c r="H78" s="138">
        <v>63523938.431710303</v>
      </c>
      <c r="I78" s="50">
        <v>56892039.259439744</v>
      </c>
      <c r="J78" s="34">
        <v>19351800</v>
      </c>
      <c r="K78" s="365">
        <v>29571333.370370641</v>
      </c>
      <c r="L78" s="96">
        <v>6596885.7181203729</v>
      </c>
      <c r="M78" s="22">
        <v>55520019.088491015</v>
      </c>
      <c r="N78" s="246">
        <v>58740427.788491018</v>
      </c>
      <c r="O78" s="34">
        <v>58608960.988491021</v>
      </c>
      <c r="R78" s="51"/>
    </row>
    <row r="79" spans="1:18" x14ac:dyDescent="0.25">
      <c r="A79" s="18" t="s">
        <v>33</v>
      </c>
      <c r="B79" s="20" t="s">
        <v>172</v>
      </c>
      <c r="C79" s="236">
        <v>0</v>
      </c>
      <c r="D79" s="362">
        <v>2.6204208206401004E-2</v>
      </c>
      <c r="E79" s="37">
        <v>40278152.845073394</v>
      </c>
      <c r="F79" s="295">
        <v>30784592.219489593</v>
      </c>
      <c r="G79" s="50">
        <v>40237104.937216684</v>
      </c>
      <c r="H79" s="138">
        <v>148250820.492367</v>
      </c>
      <c r="I79" s="50">
        <v>132773434.83296388</v>
      </c>
      <c r="J79" s="34">
        <v>41506000</v>
      </c>
      <c r="K79" s="365">
        <v>88637503.141429618</v>
      </c>
      <c r="L79" s="96">
        <v>9905489</v>
      </c>
      <c r="M79" s="22">
        <v>140048992.1414296</v>
      </c>
      <c r="N79" s="246">
        <v>139804574.9150064</v>
      </c>
      <c r="O79" s="34">
        <v>139804574.9150064</v>
      </c>
      <c r="R79" s="51"/>
    </row>
    <row r="80" spans="1:18" x14ac:dyDescent="0.25">
      <c r="A80" s="18" t="s">
        <v>173</v>
      </c>
      <c r="B80" s="20" t="s">
        <v>174</v>
      </c>
      <c r="C80" s="236">
        <v>0</v>
      </c>
      <c r="D80" s="362">
        <v>2.9979475484606614E-2</v>
      </c>
      <c r="E80" s="37">
        <v>42925235.321491666</v>
      </c>
      <c r="F80" s="295">
        <v>32807757.35621608</v>
      </c>
      <c r="G80" s="50">
        <v>43883843.810716599</v>
      </c>
      <c r="H80" s="138">
        <v>113828787.32965501</v>
      </c>
      <c r="I80" s="50">
        <v>101945061.93243901</v>
      </c>
      <c r="J80" s="34">
        <v>52768627</v>
      </c>
      <c r="K80" s="365">
        <v>59144178.550451815</v>
      </c>
      <c r="L80" s="96">
        <v>19861225</v>
      </c>
      <c r="M80" s="22">
        <v>131774030.55045182</v>
      </c>
      <c r="N80" s="246">
        <v>138113486.55045182</v>
      </c>
      <c r="O80" s="34">
        <v>138113486.55045182</v>
      </c>
      <c r="R80" s="51"/>
    </row>
    <row r="81" spans="1:18" x14ac:dyDescent="0.25">
      <c r="A81" s="18" t="s">
        <v>34</v>
      </c>
      <c r="B81" s="20" t="s">
        <v>175</v>
      </c>
      <c r="C81" s="236">
        <v>0</v>
      </c>
      <c r="D81" s="362">
        <v>2.4773628938156361E-2</v>
      </c>
      <c r="E81" s="37">
        <v>32327593.844723545</v>
      </c>
      <c r="F81" s="295">
        <v>24707979.975522205</v>
      </c>
      <c r="G81" s="50">
        <v>32008595.722088028</v>
      </c>
      <c r="H81" s="138">
        <v>96642197.255698502</v>
      </c>
      <c r="I81" s="50">
        <v>86552751.862203568</v>
      </c>
      <c r="J81" s="34">
        <v>26526068</v>
      </c>
      <c r="K81" s="365">
        <v>53874468.677843109</v>
      </c>
      <c r="L81" s="96">
        <v>9890291</v>
      </c>
      <c r="M81" s="22">
        <v>90290827.677843109</v>
      </c>
      <c r="N81" s="246">
        <v>90461289.997843102</v>
      </c>
      <c r="O81" s="34">
        <v>90461289.997843102</v>
      </c>
      <c r="R81" s="51"/>
    </row>
    <row r="82" spans="1:18" x14ac:dyDescent="0.25">
      <c r="A82" s="18" t="s">
        <v>35</v>
      </c>
      <c r="B82" s="20" t="s">
        <v>176</v>
      </c>
      <c r="C82" s="236">
        <v>0</v>
      </c>
      <c r="D82" s="362">
        <v>1.8010098663699826E-2</v>
      </c>
      <c r="E82" s="37">
        <v>26038074.809989911</v>
      </c>
      <c r="F82" s="295">
        <v>19900900.577275287</v>
      </c>
      <c r="G82" s="50">
        <v>24691850.705836784</v>
      </c>
      <c r="H82" s="138">
        <v>93418787.968003899</v>
      </c>
      <c r="I82" s="50">
        <v>83665866.504144281</v>
      </c>
      <c r="J82" s="34">
        <v>24313774.149999999</v>
      </c>
      <c r="K82" s="365">
        <v>46022602.978792273</v>
      </c>
      <c r="L82" s="96">
        <v>6833381</v>
      </c>
      <c r="M82" s="22">
        <v>77169758.128792271</v>
      </c>
      <c r="N82" s="246">
        <v>78208979.128792271</v>
      </c>
      <c r="O82" s="34">
        <v>77720280.128792271</v>
      </c>
      <c r="R82" s="51"/>
    </row>
    <row r="83" spans="1:18" x14ac:dyDescent="0.25">
      <c r="A83" s="18" t="s">
        <v>36</v>
      </c>
      <c r="B83" s="20" t="s">
        <v>177</v>
      </c>
      <c r="C83" s="236">
        <v>0</v>
      </c>
      <c r="D83" s="362">
        <v>3.5211626721060679E-2</v>
      </c>
      <c r="E83" s="37">
        <v>10268229.047469657</v>
      </c>
      <c r="F83" s="295">
        <v>7848007.4609810589</v>
      </c>
      <c r="G83" s="50">
        <v>10829844.441913554</v>
      </c>
      <c r="H83" s="138">
        <v>26338577.599479999</v>
      </c>
      <c r="I83" s="50">
        <v>23588830.098094285</v>
      </c>
      <c r="J83" s="34">
        <v>10426810</v>
      </c>
      <c r="K83" s="365">
        <v>17127731.802383784</v>
      </c>
      <c r="L83" s="96">
        <v>3061930</v>
      </c>
      <c r="M83" s="22">
        <v>30616471.802383784</v>
      </c>
      <c r="N83" s="246">
        <v>31598732.802383784</v>
      </c>
      <c r="O83" s="34">
        <v>31598732.802383784</v>
      </c>
      <c r="R83" s="51"/>
    </row>
    <row r="84" spans="1:18" x14ac:dyDescent="0.25">
      <c r="A84" s="18" t="s">
        <v>178</v>
      </c>
      <c r="B84" s="20" t="s">
        <v>179</v>
      </c>
      <c r="C84" s="236">
        <v>0</v>
      </c>
      <c r="D84" s="362">
        <v>3.6968310591396984E-2</v>
      </c>
      <c r="E84" s="37">
        <v>26387821.878078461</v>
      </c>
      <c r="F84" s="295">
        <v>20168212.261415366</v>
      </c>
      <c r="G84" s="50">
        <v>28117809.894916523</v>
      </c>
      <c r="H84" s="138">
        <v>38030406.234668799</v>
      </c>
      <c r="I84" s="50">
        <v>34060031.823769376</v>
      </c>
      <c r="J84" s="34">
        <v>13790650.939999999</v>
      </c>
      <c r="K84" s="365">
        <v>27668796.398156632</v>
      </c>
      <c r="L84" s="96">
        <v>5078363</v>
      </c>
      <c r="M84" s="22">
        <v>46537810.338156633</v>
      </c>
      <c r="N84" s="246">
        <v>49224954.028156631</v>
      </c>
      <c r="O84" s="34">
        <v>49224954.028156631</v>
      </c>
      <c r="R84" s="51"/>
    </row>
    <row r="85" spans="1:18" x14ac:dyDescent="0.25">
      <c r="A85" s="18" t="s">
        <v>180</v>
      </c>
      <c r="B85" s="20" t="s">
        <v>181</v>
      </c>
      <c r="C85" s="236">
        <v>0</v>
      </c>
      <c r="D85" s="362">
        <v>1.9616544573823121E-2</v>
      </c>
      <c r="E85" s="37">
        <v>15266028.142510623</v>
      </c>
      <c r="F85" s="295">
        <v>11667825.309320869</v>
      </c>
      <c r="G85" s="50">
        <v>14628430.465102101</v>
      </c>
      <c r="H85" s="138">
        <v>51224240.3904792</v>
      </c>
      <c r="I85" s="50">
        <v>45876429.693713166</v>
      </c>
      <c r="J85" s="34">
        <v>14580019</v>
      </c>
      <c r="K85" s="365">
        <v>29872712.20288441</v>
      </c>
      <c r="L85" s="96">
        <v>6290039</v>
      </c>
      <c r="M85" s="22">
        <v>50742770.202884406</v>
      </c>
      <c r="N85" s="246">
        <v>52015117.42322614</v>
      </c>
      <c r="O85" s="34">
        <v>51744039.42322614</v>
      </c>
      <c r="R85" s="51"/>
    </row>
    <row r="86" spans="1:18" x14ac:dyDescent="0.25">
      <c r="A86" s="18" t="s">
        <v>182</v>
      </c>
      <c r="B86" s="20" t="s">
        <v>183</v>
      </c>
      <c r="C86" s="236">
        <v>0</v>
      </c>
      <c r="D86" s="362">
        <v>2.8627491127491134E-2</v>
      </c>
      <c r="E86" s="37">
        <v>14290282.539926637</v>
      </c>
      <c r="F86" s="295">
        <v>10922062.945265928</v>
      </c>
      <c r="G86" s="50">
        <v>14489912.369147038</v>
      </c>
      <c r="H86" s="138">
        <v>36168331.418443799</v>
      </c>
      <c r="I86" s="50">
        <v>32392357.618358266</v>
      </c>
      <c r="J86" s="34">
        <v>12578545</v>
      </c>
      <c r="K86" s="365">
        <v>19582060.217067793</v>
      </c>
      <c r="L86" s="96">
        <v>2491912</v>
      </c>
      <c r="M86" s="22">
        <v>34652517.217067793</v>
      </c>
      <c r="N86" s="246">
        <v>34802151.217067793</v>
      </c>
      <c r="O86" s="34">
        <v>34802151.217067793</v>
      </c>
      <c r="R86" s="51"/>
    </row>
    <row r="87" spans="1:18" x14ac:dyDescent="0.25">
      <c r="A87" s="18" t="s">
        <v>184</v>
      </c>
      <c r="B87" s="20" t="s">
        <v>185</v>
      </c>
      <c r="C87" s="236">
        <v>0</v>
      </c>
      <c r="D87" s="362">
        <v>2.7360190829578579E-2</v>
      </c>
      <c r="E87" s="37">
        <v>32468147.37651312</v>
      </c>
      <c r="F87" s="295">
        <v>24815405.039868977</v>
      </c>
      <c r="G87" s="50">
        <v>32667209.209441233</v>
      </c>
      <c r="H87" s="138">
        <v>74470666.675906599</v>
      </c>
      <c r="I87" s="50">
        <v>66695929.074941948</v>
      </c>
      <c r="J87" s="34">
        <v>33542840</v>
      </c>
      <c r="K87" s="365">
        <v>57345066.34278927</v>
      </c>
      <c r="L87" s="96">
        <v>12647544</v>
      </c>
      <c r="M87" s="22">
        <v>103535450.34278926</v>
      </c>
      <c r="N87" s="246">
        <v>114213968.14278926</v>
      </c>
      <c r="O87" s="34">
        <v>114213968.14278926</v>
      </c>
      <c r="R87" s="51"/>
    </row>
    <row r="88" spans="1:18" x14ac:dyDescent="0.25">
      <c r="A88" s="18" t="s">
        <v>29</v>
      </c>
      <c r="B88" s="20" t="s">
        <v>186</v>
      </c>
      <c r="C88" s="236">
        <v>0</v>
      </c>
      <c r="D88" s="362">
        <v>2.5312635448605788E-2</v>
      </c>
      <c r="E88" s="37">
        <v>25979542.053602643</v>
      </c>
      <c r="F88" s="295">
        <v>19856163.991568498</v>
      </c>
      <c r="G88" s="50">
        <v>25809798.065878633</v>
      </c>
      <c r="H88" s="138">
        <v>77543400.253204703</v>
      </c>
      <c r="I88" s="50">
        <v>69447869.266770124</v>
      </c>
      <c r="J88" s="34">
        <v>23835716</v>
      </c>
      <c r="K88" s="365">
        <v>47917621.960527949</v>
      </c>
      <c r="L88" s="96">
        <v>8614944</v>
      </c>
      <c r="M88" s="22">
        <v>80368281.960527956</v>
      </c>
      <c r="N88" s="246">
        <v>81526909.960527956</v>
      </c>
      <c r="O88" s="34">
        <v>81526909.960527956</v>
      </c>
      <c r="R88" s="51"/>
    </row>
    <row r="89" spans="1:18" x14ac:dyDescent="0.25">
      <c r="A89" s="18" t="s">
        <v>187</v>
      </c>
      <c r="B89" s="20" t="s">
        <v>188</v>
      </c>
      <c r="C89" s="236">
        <v>0</v>
      </c>
      <c r="D89" s="362">
        <v>2.6112306415516089E-2</v>
      </c>
      <c r="E89" s="37">
        <v>35339807.546897769</v>
      </c>
      <c r="F89" s="295">
        <v>27010214.908093963</v>
      </c>
      <c r="G89" s="50">
        <v>35283703.795559555</v>
      </c>
      <c r="H89" s="138">
        <v>113191567.94527701</v>
      </c>
      <c r="I89" s="50">
        <v>101374368.25179008</v>
      </c>
      <c r="J89" s="34">
        <v>40623398.009999998</v>
      </c>
      <c r="K89" s="365">
        <v>87085855.242025778</v>
      </c>
      <c r="L89" s="96">
        <v>15067595</v>
      </c>
      <c r="M89" s="22">
        <v>142776848.25202578</v>
      </c>
      <c r="N89" s="246">
        <v>144659269.25202578</v>
      </c>
      <c r="O89" s="34">
        <v>144659269.25202578</v>
      </c>
      <c r="R89" s="51"/>
    </row>
    <row r="90" spans="1:18" x14ac:dyDescent="0.25">
      <c r="A90" s="18" t="s">
        <v>189</v>
      </c>
      <c r="B90" s="20" t="s">
        <v>190</v>
      </c>
      <c r="C90" s="236">
        <v>0</v>
      </c>
      <c r="D90" s="362">
        <v>0</v>
      </c>
      <c r="E90" s="37">
        <v>24355793.520650338</v>
      </c>
      <c r="F90" s="295">
        <v>18615132.987833053</v>
      </c>
      <c r="G90" s="50">
        <v>20383363.597432267</v>
      </c>
      <c r="H90" s="138">
        <v>26458452.930983901</v>
      </c>
      <c r="I90" s="50">
        <v>23696190.444989182</v>
      </c>
      <c r="J90" s="34">
        <v>17529529</v>
      </c>
      <c r="K90" s="365">
        <v>13227125.431769077</v>
      </c>
      <c r="L90" s="96">
        <v>3489123</v>
      </c>
      <c r="M90" s="22">
        <v>34245777.431769073</v>
      </c>
      <c r="N90" s="246">
        <v>34160837.449488275</v>
      </c>
      <c r="O90" s="34">
        <v>34094848.549488276</v>
      </c>
      <c r="R90" s="51"/>
    </row>
    <row r="91" spans="1:18" x14ac:dyDescent="0.25">
      <c r="A91" s="18" t="s">
        <v>191</v>
      </c>
      <c r="B91" s="20" t="s">
        <v>192</v>
      </c>
      <c r="C91" s="236">
        <v>0</v>
      </c>
      <c r="D91" s="362">
        <v>2.0641915486690116E-2</v>
      </c>
      <c r="E91" s="37">
        <v>13133957.422554886</v>
      </c>
      <c r="F91" s="295">
        <v>10038283.658058699</v>
      </c>
      <c r="G91" s="50">
        <v>12668705.891918506</v>
      </c>
      <c r="H91" s="138">
        <v>66449727.586666703</v>
      </c>
      <c r="I91" s="50">
        <v>59512376.026618697</v>
      </c>
      <c r="J91" s="34">
        <v>13869273</v>
      </c>
      <c r="K91" s="365">
        <v>41784977.247042291</v>
      </c>
      <c r="L91" s="96">
        <v>5014286</v>
      </c>
      <c r="M91" s="22">
        <v>60668536.247042291</v>
      </c>
      <c r="N91" s="246">
        <v>61412177.247042291</v>
      </c>
      <c r="O91" s="34">
        <v>61412177.247042291</v>
      </c>
      <c r="R91" s="51"/>
    </row>
    <row r="92" spans="1:18" x14ac:dyDescent="0.25">
      <c r="A92" s="18" t="s">
        <v>193</v>
      </c>
      <c r="B92" s="20" t="s">
        <v>194</v>
      </c>
      <c r="C92" s="236">
        <v>0</v>
      </c>
      <c r="D92" s="362">
        <v>2.6783210173436194E-2</v>
      </c>
      <c r="E92" s="37">
        <v>22626523.751549911</v>
      </c>
      <c r="F92" s="295">
        <v>17293452.103309598</v>
      </c>
      <c r="G92" s="50">
        <v>22684497.201855924</v>
      </c>
      <c r="H92" s="138">
        <v>78401102.211997002</v>
      </c>
      <c r="I92" s="50">
        <v>70216027.14106451</v>
      </c>
      <c r="J92" s="34">
        <v>29241663</v>
      </c>
      <c r="K92" s="365">
        <v>42350524.24395106</v>
      </c>
      <c r="L92" s="96">
        <v>5541676</v>
      </c>
      <c r="M92" s="22">
        <v>77133863.243951052</v>
      </c>
      <c r="N92" s="246">
        <v>79775183.243951052</v>
      </c>
      <c r="O92" s="34">
        <v>79775183.243951052</v>
      </c>
      <c r="R92" s="51"/>
    </row>
    <row r="93" spans="1:18" x14ac:dyDescent="0.25">
      <c r="A93" s="18" t="s">
        <v>195</v>
      </c>
      <c r="B93" s="20" t="s">
        <v>196</v>
      </c>
      <c r="C93" s="236">
        <v>0</v>
      </c>
      <c r="D93" s="362">
        <v>3.6914873357455712E-2</v>
      </c>
      <c r="E93" s="37">
        <v>19206445.399498537</v>
      </c>
      <c r="F93" s="295">
        <v>14679486.218836732</v>
      </c>
      <c r="G93" s="50">
        <v>20459273.500726789</v>
      </c>
      <c r="H93" s="138">
        <v>41635439.238148503</v>
      </c>
      <c r="I93" s="50">
        <v>37288699.381685801</v>
      </c>
      <c r="J93" s="34">
        <v>20560735</v>
      </c>
      <c r="K93" s="365">
        <v>18595817.911700178</v>
      </c>
      <c r="L93" s="96">
        <v>7768326</v>
      </c>
      <c r="M93" s="22">
        <v>46924878.911700174</v>
      </c>
      <c r="N93" s="246">
        <v>49894410.911700174</v>
      </c>
      <c r="O93" s="34">
        <v>49894410.911700174</v>
      </c>
      <c r="R93" s="51"/>
    </row>
    <row r="94" spans="1:18" x14ac:dyDescent="0.25">
      <c r="A94" s="18" t="s">
        <v>221</v>
      </c>
      <c r="B94" s="20" t="s">
        <v>197</v>
      </c>
      <c r="C94" s="236">
        <v>0</v>
      </c>
      <c r="D94" s="362">
        <v>4.1507034747505257E-2</v>
      </c>
      <c r="E94" s="37">
        <v>108680082.69353449</v>
      </c>
      <c r="F94" s="295">
        <v>83064187.202668414</v>
      </c>
      <c r="G94" s="50">
        <v>118856175.08915694</v>
      </c>
      <c r="H94" s="138">
        <v>266812318.872585</v>
      </c>
      <c r="I94" s="50">
        <v>238957112.78228712</v>
      </c>
      <c r="J94" s="34">
        <v>118398768</v>
      </c>
      <c r="K94" s="365">
        <v>172527659.83946869</v>
      </c>
      <c r="L94" s="96">
        <v>52355329</v>
      </c>
      <c r="M94" s="22">
        <v>343281756.83946872</v>
      </c>
      <c r="N94" s="246">
        <v>368960316.83946872</v>
      </c>
      <c r="O94" s="34">
        <v>366655425.71946871</v>
      </c>
      <c r="R94" s="51"/>
    </row>
    <row r="95" spans="1:18" x14ac:dyDescent="0.25">
      <c r="A95" s="18" t="s">
        <v>233</v>
      </c>
      <c r="B95" s="20" t="s">
        <v>200</v>
      </c>
      <c r="C95" s="236">
        <v>0</v>
      </c>
      <c r="D95" s="362">
        <v>0</v>
      </c>
      <c r="E95" s="37">
        <v>14044506.703610834</v>
      </c>
      <c r="F95" s="295">
        <v>10734216.47356976</v>
      </c>
      <c r="G95" s="50">
        <v>11753847.660251906</v>
      </c>
      <c r="H95" s="138">
        <v>9638455.9987132996</v>
      </c>
      <c r="I95" s="50">
        <v>8632201.1924476307</v>
      </c>
      <c r="J95" s="34">
        <v>11843926</v>
      </c>
      <c r="K95" s="365">
        <v>5626163.1739464235</v>
      </c>
      <c r="L95" s="96">
        <v>3573131</v>
      </c>
      <c r="M95" s="22">
        <v>21043220.173946425</v>
      </c>
      <c r="N95" s="246">
        <v>21206792.70727976</v>
      </c>
      <c r="O95" s="34">
        <v>21206792.70727976</v>
      </c>
      <c r="R95" s="51"/>
    </row>
    <row r="96" spans="1:18" x14ac:dyDescent="0.25">
      <c r="A96" s="18" t="s">
        <v>244</v>
      </c>
      <c r="B96" s="20" t="s">
        <v>201</v>
      </c>
      <c r="C96" s="236">
        <v>0</v>
      </c>
      <c r="D96" s="362">
        <v>1.4697679388209491E-2</v>
      </c>
      <c r="E96" s="37">
        <v>10041423.089474667</v>
      </c>
      <c r="F96" s="295">
        <v>7674659.667285488</v>
      </c>
      <c r="G96" s="50">
        <v>9316528.3014658112</v>
      </c>
      <c r="H96" s="138">
        <v>71307402.833333299</v>
      </c>
      <c r="I96" s="50">
        <v>63862909.977533296</v>
      </c>
      <c r="J96" s="34">
        <v>10031349</v>
      </c>
      <c r="K96" s="365">
        <v>48895388.187019967</v>
      </c>
      <c r="L96" s="96">
        <v>8551514</v>
      </c>
      <c r="M96" s="22">
        <v>67478251.187019974</v>
      </c>
      <c r="N96" s="246">
        <v>67947135.741519973</v>
      </c>
      <c r="O96" s="34">
        <v>67947135.741519973</v>
      </c>
      <c r="R96" s="51"/>
    </row>
    <row r="97" spans="1:18" x14ac:dyDescent="0.25">
      <c r="A97" s="18" t="s">
        <v>202</v>
      </c>
      <c r="B97" s="20" t="s">
        <v>203</v>
      </c>
      <c r="C97" s="236">
        <v>0</v>
      </c>
      <c r="D97" s="362">
        <v>2.2184899747900437E-2</v>
      </c>
      <c r="E97" s="37">
        <v>55711366.420289934</v>
      </c>
      <c r="F97" s="295">
        <v>42580197.355027594</v>
      </c>
      <c r="G97" s="50">
        <v>54269570.765168123</v>
      </c>
      <c r="H97" s="138">
        <v>197493842.764532</v>
      </c>
      <c r="I97" s="50">
        <v>176875485.57991484</v>
      </c>
      <c r="J97" s="34">
        <v>67684368</v>
      </c>
      <c r="K97" s="365">
        <v>104410462.43806066</v>
      </c>
      <c r="L97" s="96">
        <v>18430128</v>
      </c>
      <c r="M97" s="22">
        <v>190524958.43806064</v>
      </c>
      <c r="N97" s="246">
        <v>190974002.43806064</v>
      </c>
      <c r="O97" s="34">
        <v>190974002.43806064</v>
      </c>
      <c r="R97" s="51"/>
    </row>
    <row r="98" spans="1:18" x14ac:dyDescent="0.25">
      <c r="A98" s="18" t="s">
        <v>204</v>
      </c>
      <c r="B98" s="20" t="s">
        <v>205</v>
      </c>
      <c r="C98" s="236">
        <v>0</v>
      </c>
      <c r="D98" s="362">
        <v>2.3913096845464592E-2</v>
      </c>
      <c r="E98" s="37">
        <v>43466669.26584208</v>
      </c>
      <c r="F98" s="295">
        <v>33221575.319883101</v>
      </c>
      <c r="G98" s="50">
        <v>42806396.559873126</v>
      </c>
      <c r="H98" s="138">
        <v>133793782.089807</v>
      </c>
      <c r="I98" s="50">
        <v>119825711.23963115</v>
      </c>
      <c r="J98" s="34">
        <v>41060863.899999999</v>
      </c>
      <c r="K98" s="365">
        <v>68885114.348389745</v>
      </c>
      <c r="L98" s="96">
        <v>9323713</v>
      </c>
      <c r="M98" s="22">
        <v>119269691.24838975</v>
      </c>
      <c r="N98" s="246">
        <v>119964336.24838975</v>
      </c>
      <c r="O98" s="34">
        <v>119964336.24838975</v>
      </c>
      <c r="R98" s="51"/>
    </row>
    <row r="99" spans="1:18" x14ac:dyDescent="0.25">
      <c r="A99" s="18" t="s">
        <v>222</v>
      </c>
      <c r="B99" s="20" t="s">
        <v>206</v>
      </c>
      <c r="C99" s="236">
        <v>0</v>
      </c>
      <c r="D99" s="362">
        <v>2.232818052054545E-2</v>
      </c>
      <c r="E99" s="37">
        <v>28845919.607445989</v>
      </c>
      <c r="F99" s="295">
        <v>22046936.355970968</v>
      </c>
      <c r="G99" s="50">
        <v>28124958.9707499</v>
      </c>
      <c r="H99" s="138">
        <v>85709316.079652801</v>
      </c>
      <c r="I99" s="50">
        <v>76761263.480937049</v>
      </c>
      <c r="J99" s="34">
        <v>28382968</v>
      </c>
      <c r="K99" s="365">
        <v>46624092.503095135</v>
      </c>
      <c r="L99" s="96">
        <v>6686122</v>
      </c>
      <c r="M99" s="22">
        <v>81693182.503095135</v>
      </c>
      <c r="N99" s="246">
        <v>80697615.535580367</v>
      </c>
      <c r="O99" s="34">
        <v>80697615.535580367</v>
      </c>
      <c r="R99" s="51"/>
    </row>
    <row r="100" spans="1:18" x14ac:dyDescent="0.25">
      <c r="A100" s="18" t="s">
        <v>207</v>
      </c>
      <c r="B100" s="20" t="s">
        <v>208</v>
      </c>
      <c r="C100" s="236">
        <v>0</v>
      </c>
      <c r="D100" s="362">
        <v>0</v>
      </c>
      <c r="E100" s="37">
        <v>22229812.397685148</v>
      </c>
      <c r="F100" s="295">
        <v>16990245.615550756</v>
      </c>
      <c r="G100" s="50">
        <v>18604129.995622698</v>
      </c>
      <c r="H100" s="138">
        <v>7792108.7840548009</v>
      </c>
      <c r="I100" s="50">
        <v>6978612.6269994797</v>
      </c>
      <c r="J100" s="34">
        <v>16196404.1</v>
      </c>
      <c r="K100" s="365">
        <v>5214294.962717101</v>
      </c>
      <c r="L100" s="96">
        <v>1108092</v>
      </c>
      <c r="M100" s="22">
        <v>22518791.062717102</v>
      </c>
      <c r="N100" s="246">
        <v>23129842.972717103</v>
      </c>
      <c r="O100" s="34">
        <v>23129842.972717103</v>
      </c>
      <c r="R100" s="51"/>
    </row>
    <row r="101" spans="1:18" x14ac:dyDescent="0.25">
      <c r="A101" s="18" t="s">
        <v>209</v>
      </c>
      <c r="B101" s="20" t="s">
        <v>210</v>
      </c>
      <c r="C101" s="236">
        <v>0</v>
      </c>
      <c r="D101" s="362">
        <v>2.9472477064220185E-2</v>
      </c>
      <c r="E101" s="37">
        <v>15458463.42951061</v>
      </c>
      <c r="F101" s="295">
        <v>11814903.59917496</v>
      </c>
      <c r="G101" s="50">
        <v>15755205.83080787</v>
      </c>
      <c r="H101" s="138">
        <v>84491993.166666701</v>
      </c>
      <c r="I101" s="50">
        <v>75671029.080066696</v>
      </c>
      <c r="J101" s="34">
        <v>18650933</v>
      </c>
      <c r="K101" s="365">
        <v>44183548.901568383</v>
      </c>
      <c r="L101" s="96">
        <v>6940130</v>
      </c>
      <c r="M101" s="22">
        <v>69774611.901568383</v>
      </c>
      <c r="N101" s="246">
        <v>72528279.901568383</v>
      </c>
      <c r="O101" s="34">
        <v>72528279.901568383</v>
      </c>
      <c r="R101" s="51"/>
    </row>
    <row r="102" spans="1:18" x14ac:dyDescent="0.25">
      <c r="A102" s="18" t="s">
        <v>211</v>
      </c>
      <c r="B102" s="20" t="s">
        <v>212</v>
      </c>
      <c r="C102" s="236">
        <v>0</v>
      </c>
      <c r="D102" s="362">
        <v>4.1507034747505257E-2</v>
      </c>
      <c r="E102" s="37">
        <v>84112760.950907901</v>
      </c>
      <c r="F102" s="295">
        <v>64287383.194778904</v>
      </c>
      <c r="G102" s="50">
        <v>91988529.95911701</v>
      </c>
      <c r="H102" s="138">
        <v>234092062.28793401</v>
      </c>
      <c r="I102" s="50">
        <v>209652850.98507369</v>
      </c>
      <c r="J102" s="34">
        <v>99407425</v>
      </c>
      <c r="K102" s="365">
        <v>138435425.25407302</v>
      </c>
      <c r="L102" s="96">
        <v>26751335</v>
      </c>
      <c r="M102" s="22">
        <v>264594185.25407302</v>
      </c>
      <c r="N102" s="246">
        <v>265125208.12407303</v>
      </c>
      <c r="O102" s="34">
        <v>264973014.12407303</v>
      </c>
      <c r="R102" s="51"/>
    </row>
    <row r="103" spans="1:18" x14ac:dyDescent="0.25">
      <c r="A103" s="18" t="s">
        <v>31</v>
      </c>
      <c r="B103" s="20" t="s">
        <v>213</v>
      </c>
      <c r="C103" s="236">
        <v>0</v>
      </c>
      <c r="D103" s="362">
        <v>4.1507034747505257E-2</v>
      </c>
      <c r="E103" s="37">
        <v>113464689.33956012</v>
      </c>
      <c r="F103" s="295">
        <v>86721062.062225804</v>
      </c>
      <c r="G103" s="50">
        <v>124088781.01987176</v>
      </c>
      <c r="H103" s="138">
        <v>336127770.63190901</v>
      </c>
      <c r="I103" s="50">
        <v>301036031.37793767</v>
      </c>
      <c r="J103" s="34">
        <v>112277238</v>
      </c>
      <c r="K103" s="365">
        <v>183633022.81662729</v>
      </c>
      <c r="L103" s="96">
        <v>52894013</v>
      </c>
      <c r="M103" s="22">
        <v>348804273.81662726</v>
      </c>
      <c r="N103" s="246">
        <v>353763968.81785136</v>
      </c>
      <c r="O103" s="34">
        <v>353763968.81785136</v>
      </c>
      <c r="R103" s="51"/>
    </row>
    <row r="104" spans="1:18" x14ac:dyDescent="0.25">
      <c r="A104" s="18" t="s">
        <v>234</v>
      </c>
      <c r="B104" s="20" t="s">
        <v>228</v>
      </c>
      <c r="C104" s="236">
        <v>0</v>
      </c>
      <c r="D104" s="362">
        <v>0</v>
      </c>
      <c r="E104" s="37">
        <v>21487985.75653059</v>
      </c>
      <c r="F104" s="295">
        <v>16423267.513716329</v>
      </c>
      <c r="G104" s="50">
        <v>17983295.279640451</v>
      </c>
      <c r="H104" s="138">
        <v>15380381.972430799</v>
      </c>
      <c r="I104" s="50">
        <v>13774670.094509022</v>
      </c>
      <c r="J104" s="34">
        <v>17780308</v>
      </c>
      <c r="K104" s="365">
        <v>8215328.9746247986</v>
      </c>
      <c r="L104" s="96">
        <v>5012523</v>
      </c>
      <c r="M104" s="22">
        <v>31008159.974624798</v>
      </c>
      <c r="N104" s="246">
        <v>30963132.130638193</v>
      </c>
      <c r="O104" s="34">
        <v>30963132.130638193</v>
      </c>
      <c r="R104" s="51"/>
    </row>
    <row r="105" spans="1:18" ht="15.75" thickBot="1" x14ac:dyDescent="0.3">
      <c r="A105" s="19" t="s">
        <v>541</v>
      </c>
      <c r="B105" s="19" t="s">
        <v>542</v>
      </c>
      <c r="C105" s="298">
        <v>0</v>
      </c>
      <c r="D105" s="363">
        <v>0</v>
      </c>
      <c r="E105" s="38">
        <v>9711265.5577451438</v>
      </c>
      <c r="F105" s="296">
        <v>7422320.2657846129</v>
      </c>
      <c r="G105" s="63">
        <v>8127358.1452769106</v>
      </c>
      <c r="H105" s="139">
        <v>11926292.016507134</v>
      </c>
      <c r="I105" s="63">
        <v>10681187.129983788</v>
      </c>
      <c r="J105" s="98">
        <v>10350443.699999999</v>
      </c>
      <c r="K105" s="366">
        <v>6979303.7970496472</v>
      </c>
      <c r="L105" s="97">
        <v>4774656.517971131</v>
      </c>
      <c r="M105" s="238">
        <v>22104404.015020777</v>
      </c>
      <c r="N105" s="247">
        <v>23045067.015020777</v>
      </c>
      <c r="O105" s="98">
        <v>22127877.015020777</v>
      </c>
      <c r="R105" s="51"/>
    </row>
    <row r="106" spans="1:18" ht="15.75" thickBot="1" x14ac:dyDescent="0.3">
      <c r="A106" s="386" t="s">
        <v>546</v>
      </c>
      <c r="B106" s="390" t="s">
        <v>77</v>
      </c>
      <c r="C106" s="298">
        <v>24.68875264799005</v>
      </c>
      <c r="D106" s="363">
        <v>3.5100571077943253E-2</v>
      </c>
      <c r="E106" s="38">
        <v>81898622.812716544</v>
      </c>
      <c r="F106" s="296">
        <v>80602825.348228589</v>
      </c>
      <c r="G106" s="63">
        <v>86321767.785608709</v>
      </c>
      <c r="H106" s="139">
        <v>239998148</v>
      </c>
      <c r="I106" s="63">
        <v>165857529.65822518</v>
      </c>
      <c r="J106" s="98">
        <v>77625155</v>
      </c>
      <c r="K106" s="98">
        <v>125000531.05958891</v>
      </c>
      <c r="L106" s="98">
        <v>17809572</v>
      </c>
      <c r="M106" s="238">
        <v>220435258.05958891</v>
      </c>
      <c r="N106" s="247">
        <v>225800182.47797999</v>
      </c>
      <c r="O106" s="98">
        <v>225240050.47797999</v>
      </c>
      <c r="R106" s="51"/>
    </row>
    <row r="107" spans="1:18" x14ac:dyDescent="0.25">
      <c r="M107" s="51"/>
    </row>
  </sheetData>
  <sortState ref="A3:P111">
    <sortCondition ref="A2"/>
  </sortState>
  <customSheetViews>
    <customSheetView guid="{CA125778-F8FD-4378-B746-C94ABF8D8556}" scale="80">
      <pane xSplit="2" ySplit="2" topLeftCell="C3" activePane="bottomRight" state="frozen"/>
      <selection pane="bottomRight" activeCell="T27" sqref="T27"/>
      <pageMargins left="0.7" right="0.7" top="0.75" bottom="0.75" header="0.3" footer="0.3"/>
      <pageSetup paperSize="9" orientation="portrait" r:id="rId1"/>
    </customSheetView>
    <customSheetView guid="{630A50AD-37E0-4B13-8A0F-82608C065D57}">
      <pane xSplit="1" ySplit="2" topLeftCell="Z3" activePane="bottomRight" state="frozen"/>
      <selection pane="bottomRight" activeCell="AM4" sqref="AM4"/>
      <pageMargins left="0.7" right="0.7" top="0.75" bottom="0.75" header="0.3" footer="0.3"/>
      <pageSetup paperSize="9" orientation="portrait" r:id="rId2"/>
    </customSheetView>
    <customSheetView guid="{D3117EF9-58ED-4C64-90FE-2236892BB5E7}">
      <pane xSplit="1" ySplit="2" topLeftCell="B3" activePane="bottomRight" state="frozen"/>
      <selection pane="bottomRight" activeCell="C6" sqref="C6"/>
      <pageMargins left="0.7" right="0.7" top="0.75" bottom="0.75" header="0.3" footer="0.3"/>
      <pageSetup paperSize="9" orientation="portrait" r:id="rId3"/>
    </customSheetView>
    <customSheetView guid="{B9F8F50C-FEC1-4333-8AAC-30F1471FB5AB}">
      <pane xSplit="1" ySplit="2" topLeftCell="T14" activePane="bottomRight" state="frozen"/>
      <selection pane="bottomRight" activeCell="W15" sqref="W15"/>
      <pageMargins left="0.7" right="0.7" top="0.75" bottom="0.75" header="0.3" footer="0.3"/>
      <pageSetup paperSize="9" orientation="portrait" r:id="rId4"/>
    </customSheetView>
    <customSheetView guid="{C966CD44-3921-4616-878B-5EA0322955EE}">
      <pane xSplit="1" ySplit="2" topLeftCell="AF3" activePane="bottomRight" state="frozen"/>
      <selection pane="bottomRight" activeCell="AT3" sqref="AT3"/>
      <pageMargins left="0.7" right="0.7" top="0.75" bottom="0.75" header="0.3" footer="0.3"/>
      <pageSetup paperSize="9" orientation="portrait" r:id="rId5"/>
    </customSheetView>
    <customSheetView guid="{898A57C7-EA84-4A1C-AA42-8284F31DD32C}">
      <pane xSplit="1" ySplit="2" topLeftCell="K30" activePane="bottomRight" state="frozen"/>
      <selection pane="bottomRight" activeCell="L36" sqref="L36"/>
      <pageMargins left="0.7" right="0.7" top="0.75" bottom="0.75" header="0.3" footer="0.3"/>
      <pageSetup paperSize="9" orientation="portrait" r:id="rId6"/>
    </customSheetView>
    <customSheetView guid="{1AAC2EB3-B963-4CB8-8604-06326666FF8C}" scale="90">
      <pane xSplit="1" ySplit="2" topLeftCell="B43" activePane="bottomRight" state="frozen"/>
      <selection pane="bottomRight" activeCell="A43" sqref="A43"/>
      <pageMargins left="0.7" right="0.7" top="0.75" bottom="0.75" header="0.3" footer="0.3"/>
      <pageSetup paperSize="9" orientation="portrait" r:id="rId7"/>
    </customSheetView>
    <customSheetView guid="{A178F800-3B7E-4511-BF10-5AA233FDE985}">
      <pane xSplit="3" ySplit="2" topLeftCell="D3" activePane="bottomRight" state="frozen"/>
      <selection pane="bottomRight" activeCell="B68" sqref="B68"/>
      <pageMargins left="0.7" right="0.7" top="0.75" bottom="0.75" header="0.3" footer="0.3"/>
      <pageSetup paperSize="9" orientation="portrait" r:id="rId8"/>
    </customSheetView>
    <customSheetView guid="{839FFD47-33A9-46F5-9782-5C0A6B45BB00}">
      <pane xSplit="1" ySplit="2" topLeftCell="P78" activePane="bottomRight" state="frozen"/>
      <selection pane="bottomRight" activeCell="Y95" sqref="Y95"/>
      <pageMargins left="0.7" right="0.7" top="0.75" bottom="0.75" header="0.3" footer="0.3"/>
      <pageSetup paperSize="9" orientation="portrait" r:id="rId9"/>
    </customSheetView>
    <customSheetView guid="{80E426B4-B9D0-45E3-ACA1-6AA797532F97}">
      <pane xSplit="1" ySplit="2" topLeftCell="K47" activePane="bottomRight" state="frozen"/>
      <selection pane="bottomRight" activeCell="N47" sqref="N47:V47"/>
      <pageMargins left="0.7" right="0.7" top="0.75" bottom="0.75" header="0.3" footer="0.3"/>
      <pageSetup paperSize="9" orientation="portrait" r:id="rId10"/>
    </customSheetView>
    <customSheetView guid="{88D7A6C6-1D77-4300-8600-F7BD640C7FF4}" scale="70">
      <pane xSplit="1" ySplit="2" topLeftCell="B24" activePane="bottomRight" state="frozen"/>
      <selection pane="bottomRight" activeCell="N62" sqref="N62:V62"/>
      <pageMargins left="0.7" right="0.7" top="0.75" bottom="0.75" header="0.3" footer="0.3"/>
      <pageSetup paperSize="9" orientation="portrait" r:id="rId11"/>
    </customSheetView>
    <customSheetView guid="{12F5703E-17C3-4A9E-A447-5910D4629E20}" scale="80">
      <pane xSplit="2" ySplit="2" topLeftCell="C3" activePane="bottomRight" state="frozen"/>
      <selection pane="bottomRight" activeCell="N17" sqref="N17"/>
      <pageMargins left="0.7" right="0.7" top="0.75" bottom="0.75" header="0.3" footer="0.3"/>
      <pageSetup paperSize="9" orientation="portrait" r:id="rId12"/>
    </customSheetView>
    <customSheetView guid="{757F3120-86C6-465D-86FC-89CC3FED19AF}" scale="80">
      <pane xSplit="2" ySplit="2" topLeftCell="C86" activePane="bottomRight" state="frozen"/>
      <selection pane="bottomRight" activeCell="N86" sqref="N86"/>
      <pageMargins left="0.7" right="0.7" top="0.75" bottom="0.75" header="0.3" footer="0.3"/>
      <pageSetup paperSize="9" orientation="portrait" r:id="rId13"/>
    </customSheetView>
    <customSheetView guid="{71479B77-60BF-4E16-AFBF-66A3C3D8F820}">
      <pane xSplit="1" ySplit="2" topLeftCell="K49" activePane="bottomRight" state="frozen"/>
      <selection pane="bottomRight" activeCell="L53" sqref="L53:Q53"/>
      <pageMargins left="0.7" right="0.7" top="0.75" bottom="0.75" header="0.3" footer="0.3"/>
      <pageSetup paperSize="9" orientation="portrait" r:id="rId14"/>
    </customSheetView>
    <customSheetView guid="{4A38270F-2C65-4DBD-9E0A-D49471E678AE}" scale="80">
      <pane xSplit="2" ySplit="2" topLeftCell="C75" activePane="bottomRight" state="frozen"/>
      <selection pane="bottomRight" activeCell="O110" sqref="O110"/>
      <pageMargins left="0.7" right="0.7" top="0.75" bottom="0.75" header="0.3" footer="0.3"/>
      <pageSetup paperSize="9" orientation="portrait" r:id="rId15"/>
    </customSheetView>
  </customSheetViews>
  <mergeCells count="4">
    <mergeCell ref="E1:G1"/>
    <mergeCell ref="H1:I1"/>
    <mergeCell ref="K1:L1"/>
    <mergeCell ref="M1:N1"/>
  </mergeCells>
  <pageMargins left="0.7" right="0.7" top="0.75" bottom="0.75" header="0.3" footer="0.3"/>
  <pageSetup paperSize="9" orientation="portrait" r:id="rId16"/>
  <legacy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P111"/>
  <sheetViews>
    <sheetView zoomScale="85" zoomScaleNormal="85"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A95" sqref="A95"/>
    </sheetView>
  </sheetViews>
  <sheetFormatPr defaultRowHeight="15" x14ac:dyDescent="0.25"/>
  <cols>
    <col min="1" max="1" width="38" style="3" bestFit="1" customWidth="1"/>
    <col min="2" max="2" width="8.5703125" style="3" customWidth="1"/>
    <col min="3" max="3" width="13.7109375" style="3" customWidth="1"/>
    <col min="4" max="6" width="12.28515625" style="3" customWidth="1"/>
    <col min="7" max="7" width="13.85546875" style="3" customWidth="1"/>
    <col min="8" max="11" width="12.28515625" style="3" customWidth="1"/>
    <col min="12" max="12" width="11.5703125" style="3" bestFit="1" customWidth="1"/>
    <col min="13" max="15" width="11.5703125" style="3" customWidth="1"/>
    <col min="16" max="16" width="10.5703125" style="3" customWidth="1"/>
    <col min="17" max="17" width="12" style="3" customWidth="1"/>
    <col min="18" max="18" width="13.7109375" style="3" customWidth="1"/>
    <col min="19" max="19" width="17.7109375" style="3" customWidth="1"/>
    <col min="20" max="20" width="12.7109375" style="3" customWidth="1"/>
    <col min="21" max="21" width="18.42578125" style="3" bestFit="1" customWidth="1"/>
    <col min="22" max="22" width="18.42578125" style="3" customWidth="1"/>
    <col min="23" max="23" width="25.28515625" style="3" bestFit="1" customWidth="1"/>
    <col min="24" max="28" width="18.42578125" style="3" customWidth="1"/>
    <col min="29" max="30" width="13.42578125" style="3" customWidth="1"/>
    <col min="31" max="31" width="16.7109375" style="3" customWidth="1"/>
    <col min="32" max="32" width="16.140625" style="3" bestFit="1" customWidth="1"/>
    <col min="33" max="33" width="14.5703125" style="3" customWidth="1"/>
    <col min="34" max="34" width="15.7109375" style="3" customWidth="1"/>
    <col min="35" max="35" width="10.140625" style="3" bestFit="1" customWidth="1"/>
    <col min="36" max="36" width="16.7109375" style="3" bestFit="1" customWidth="1"/>
    <col min="37" max="37" width="13.28515625" style="3" customWidth="1"/>
    <col min="38" max="38" width="9.140625" style="3"/>
    <col min="39" max="39" width="14.85546875" style="3" customWidth="1"/>
    <col min="40" max="40" width="13.42578125" style="3" customWidth="1"/>
    <col min="41" max="41" width="16.140625" style="3" customWidth="1"/>
    <col min="42" max="16384" width="9.140625" style="3"/>
  </cols>
  <sheetData>
    <row r="1" spans="1:42" s="9" customFormat="1" ht="18.75" customHeight="1" thickBot="1" x14ac:dyDescent="0.35">
      <c r="A1" s="429" t="s">
        <v>0</v>
      </c>
      <c r="B1" s="434" t="s">
        <v>52</v>
      </c>
      <c r="C1" s="431" t="s">
        <v>245</v>
      </c>
      <c r="D1" s="432"/>
      <c r="E1" s="432"/>
      <c r="F1" s="432"/>
      <c r="G1" s="432"/>
      <c r="H1" s="432"/>
      <c r="I1" s="432"/>
      <c r="J1" s="432"/>
      <c r="K1" s="433"/>
      <c r="L1" s="431" t="s">
        <v>275</v>
      </c>
      <c r="M1" s="432"/>
      <c r="N1" s="432"/>
      <c r="O1" s="433"/>
      <c r="P1" s="431" t="s">
        <v>1</v>
      </c>
      <c r="Q1" s="432"/>
      <c r="R1" s="432"/>
      <c r="S1" s="432"/>
      <c r="T1" s="433"/>
      <c r="U1" s="431" t="s">
        <v>2</v>
      </c>
      <c r="V1" s="432"/>
      <c r="W1" s="99" t="s">
        <v>3</v>
      </c>
      <c r="X1" s="438" t="s">
        <v>215</v>
      </c>
      <c r="Y1" s="439"/>
      <c r="Z1" s="439"/>
      <c r="AA1" s="439"/>
      <c r="AB1" s="440"/>
      <c r="AC1" s="431" t="s">
        <v>4</v>
      </c>
      <c r="AD1" s="432"/>
      <c r="AE1" s="433"/>
      <c r="AF1" s="431" t="s">
        <v>224</v>
      </c>
      <c r="AG1" s="432"/>
      <c r="AH1" s="433"/>
      <c r="AI1" s="392" t="s">
        <v>5</v>
      </c>
      <c r="AJ1" s="436" t="s">
        <v>381</v>
      </c>
      <c r="AK1" s="437"/>
      <c r="AM1" s="426" t="s">
        <v>273</v>
      </c>
      <c r="AN1" s="427"/>
      <c r="AO1" s="428"/>
    </row>
    <row r="2" spans="1:42" s="9" customFormat="1" ht="90.75" thickBot="1" x14ac:dyDescent="0.3">
      <c r="A2" s="430"/>
      <c r="B2" s="435"/>
      <c r="C2" s="131" t="s">
        <v>275</v>
      </c>
      <c r="D2" s="15" t="s">
        <v>41</v>
      </c>
      <c r="E2" s="132" t="s">
        <v>42</v>
      </c>
      <c r="F2" s="15" t="s">
        <v>43</v>
      </c>
      <c r="G2" s="132" t="s">
        <v>215</v>
      </c>
      <c r="H2" s="15" t="s">
        <v>226</v>
      </c>
      <c r="I2" s="132" t="s">
        <v>225</v>
      </c>
      <c r="J2" s="15" t="s">
        <v>5</v>
      </c>
      <c r="K2" s="35" t="s">
        <v>276</v>
      </c>
      <c r="L2" s="77" t="s">
        <v>286</v>
      </c>
      <c r="M2" s="78" t="s">
        <v>287</v>
      </c>
      <c r="N2" s="78" t="s">
        <v>288</v>
      </c>
      <c r="O2" s="93" t="s">
        <v>289</v>
      </c>
      <c r="P2" s="77" t="s">
        <v>290</v>
      </c>
      <c r="Q2" s="78" t="s">
        <v>291</v>
      </c>
      <c r="R2" s="78" t="s">
        <v>292</v>
      </c>
      <c r="S2" s="78" t="s">
        <v>293</v>
      </c>
      <c r="T2" s="93" t="s">
        <v>294</v>
      </c>
      <c r="U2" s="207" t="s">
        <v>295</v>
      </c>
      <c r="V2" s="208" t="s">
        <v>296</v>
      </c>
      <c r="W2" s="81" t="s">
        <v>297</v>
      </c>
      <c r="X2" s="79" t="s">
        <v>384</v>
      </c>
      <c r="Y2" s="78" t="s">
        <v>385</v>
      </c>
      <c r="Z2" s="94" t="s">
        <v>387</v>
      </c>
      <c r="AA2" s="78" t="s">
        <v>388</v>
      </c>
      <c r="AB2" s="80" t="s">
        <v>389</v>
      </c>
      <c r="AC2" s="79" t="s">
        <v>298</v>
      </c>
      <c r="AD2" s="78" t="s">
        <v>299</v>
      </c>
      <c r="AE2" s="80" t="s">
        <v>300</v>
      </c>
      <c r="AF2" s="79" t="s">
        <v>301</v>
      </c>
      <c r="AG2" s="78" t="s">
        <v>302</v>
      </c>
      <c r="AH2" s="80" t="s">
        <v>303</v>
      </c>
      <c r="AI2" s="160" t="s">
        <v>304</v>
      </c>
      <c r="AJ2" s="161" t="s">
        <v>380</v>
      </c>
      <c r="AK2" s="80" t="s">
        <v>382</v>
      </c>
      <c r="AM2" s="289" t="s">
        <v>413</v>
      </c>
      <c r="AN2" s="290" t="s">
        <v>414</v>
      </c>
      <c r="AO2" s="291" t="s">
        <v>415</v>
      </c>
    </row>
    <row r="3" spans="1:42" s="14" customFormat="1" x14ac:dyDescent="0.25">
      <c r="A3" s="16" t="s">
        <v>54</v>
      </c>
      <c r="B3" s="24" t="s">
        <v>55</v>
      </c>
      <c r="C3" s="126">
        <v>1984129.9178954002</v>
      </c>
      <c r="D3" s="133">
        <v>1242454.461228</v>
      </c>
      <c r="E3" s="129">
        <v>930542.3591</v>
      </c>
      <c r="F3" s="133">
        <v>27544.500000000004</v>
      </c>
      <c r="G3" s="129">
        <v>0</v>
      </c>
      <c r="H3" s="133">
        <v>0</v>
      </c>
      <c r="I3" s="129">
        <v>0</v>
      </c>
      <c r="J3" s="133">
        <v>1166953.1061030088</v>
      </c>
      <c r="K3" s="129">
        <v>3869375.7203102866</v>
      </c>
      <c r="L3" s="195">
        <v>30.336000000000002</v>
      </c>
      <c r="M3" s="196">
        <v>375.08000000000004</v>
      </c>
      <c r="N3" s="196">
        <v>33.815999999999995</v>
      </c>
      <c r="O3" s="197">
        <v>3.3000000000000002E-2</v>
      </c>
      <c r="P3" s="155">
        <v>0</v>
      </c>
      <c r="Q3" s="154">
        <v>17</v>
      </c>
      <c r="R3" s="156">
        <v>25</v>
      </c>
      <c r="S3" s="196">
        <v>974.5</v>
      </c>
      <c r="T3" s="204">
        <v>766.66</v>
      </c>
      <c r="U3" s="212">
        <v>220674</v>
      </c>
      <c r="V3" s="215">
        <v>237113</v>
      </c>
      <c r="W3" s="209">
        <v>4500</v>
      </c>
      <c r="X3" s="219">
        <v>0</v>
      </c>
      <c r="Y3" s="220">
        <v>0</v>
      </c>
      <c r="Z3" s="221">
        <v>0</v>
      </c>
      <c r="AA3" s="143">
        <v>0</v>
      </c>
      <c r="AB3" s="146">
        <v>0</v>
      </c>
      <c r="AC3" s="209">
        <v>0</v>
      </c>
      <c r="AD3" s="227">
        <v>0</v>
      </c>
      <c r="AE3" s="249">
        <v>0</v>
      </c>
      <c r="AF3" s="256">
        <v>0</v>
      </c>
      <c r="AG3" s="196">
        <v>0</v>
      </c>
      <c r="AH3" s="257">
        <v>0</v>
      </c>
      <c r="AI3" s="156">
        <v>8520</v>
      </c>
      <c r="AJ3" s="242">
        <v>2755312</v>
      </c>
      <c r="AK3" s="239" t="s">
        <v>548</v>
      </c>
      <c r="AM3" s="325">
        <v>0</v>
      </c>
      <c r="AN3" s="143">
        <v>48809844.400991701</v>
      </c>
      <c r="AO3" s="326">
        <v>2634407.3466666699</v>
      </c>
      <c r="AP3" s="367"/>
    </row>
    <row r="4" spans="1:42" s="14" customFormat="1" x14ac:dyDescent="0.25">
      <c r="A4" s="17" t="s">
        <v>6</v>
      </c>
      <c r="B4" s="20" t="s">
        <v>56</v>
      </c>
      <c r="C4" s="127">
        <v>2056364.1278350002</v>
      </c>
      <c r="D4" s="134">
        <v>2268415.2391000004</v>
      </c>
      <c r="E4" s="76">
        <v>209142.6153</v>
      </c>
      <c r="F4" s="134">
        <v>26087.702000000001</v>
      </c>
      <c r="G4" s="76">
        <v>4942034.4555000002</v>
      </c>
      <c r="H4" s="134">
        <v>987595.04270000011</v>
      </c>
      <c r="I4" s="76">
        <v>1230030.9116000002</v>
      </c>
      <c r="J4" s="134">
        <v>1129594.7262790787</v>
      </c>
      <c r="K4" s="76">
        <v>2127345.2698639599</v>
      </c>
      <c r="L4" s="198">
        <v>73.339999999999989</v>
      </c>
      <c r="M4" s="199">
        <v>268.56</v>
      </c>
      <c r="N4" s="199">
        <v>20.750000000000004</v>
      </c>
      <c r="O4" s="200">
        <v>2.06</v>
      </c>
      <c r="P4" s="157">
        <v>304</v>
      </c>
      <c r="Q4" s="153">
        <v>14</v>
      </c>
      <c r="R4" s="152">
        <v>52</v>
      </c>
      <c r="S4" s="199">
        <v>113</v>
      </c>
      <c r="T4" s="205">
        <v>0</v>
      </c>
      <c r="U4" s="213">
        <v>24454</v>
      </c>
      <c r="V4" s="216">
        <v>68039</v>
      </c>
      <c r="W4" s="210">
        <v>4262</v>
      </c>
      <c r="X4" s="222">
        <v>0</v>
      </c>
      <c r="Y4" s="218">
        <v>0</v>
      </c>
      <c r="Z4" s="149">
        <v>3</v>
      </c>
      <c r="AA4" s="145">
        <v>28942</v>
      </c>
      <c r="AB4" s="144">
        <v>0</v>
      </c>
      <c r="AC4" s="210">
        <v>896</v>
      </c>
      <c r="AD4" s="226">
        <v>0</v>
      </c>
      <c r="AE4" s="250">
        <v>0</v>
      </c>
      <c r="AF4" s="258">
        <v>896</v>
      </c>
      <c r="AG4" s="199">
        <v>0</v>
      </c>
      <c r="AH4" s="259">
        <v>0</v>
      </c>
      <c r="AI4" s="152">
        <v>7845</v>
      </c>
      <c r="AJ4" s="243">
        <v>1132242</v>
      </c>
      <c r="AK4" s="240" t="s">
        <v>545</v>
      </c>
      <c r="AM4" s="327">
        <v>4112341.3172824602</v>
      </c>
      <c r="AN4" s="145">
        <v>31941984.4586</v>
      </c>
      <c r="AO4" s="328">
        <v>825881.54666666698</v>
      </c>
      <c r="AP4" s="367"/>
    </row>
    <row r="5" spans="1:42" s="14" customFormat="1" x14ac:dyDescent="0.25">
      <c r="A5" s="17" t="s">
        <v>57</v>
      </c>
      <c r="B5" s="20" t="s">
        <v>58</v>
      </c>
      <c r="C5" s="127">
        <v>3217968.9287212002</v>
      </c>
      <c r="D5" s="134">
        <v>6849941.3273999998</v>
      </c>
      <c r="E5" s="76">
        <v>60541.251000000004</v>
      </c>
      <c r="F5" s="134">
        <v>412781.87700000004</v>
      </c>
      <c r="G5" s="76">
        <v>3597316.8218999999</v>
      </c>
      <c r="H5" s="134">
        <v>1604969.71022</v>
      </c>
      <c r="I5" s="76">
        <v>1654450.7879300001</v>
      </c>
      <c r="J5" s="134">
        <v>1512795.9535072043</v>
      </c>
      <c r="K5" s="76">
        <v>3125843.4285435015</v>
      </c>
      <c r="L5" s="198">
        <v>567.202</v>
      </c>
      <c r="M5" s="199">
        <v>464.2</v>
      </c>
      <c r="N5" s="199">
        <v>12.5</v>
      </c>
      <c r="O5" s="200">
        <v>0</v>
      </c>
      <c r="P5" s="157">
        <v>0</v>
      </c>
      <c r="Q5" s="153">
        <v>21</v>
      </c>
      <c r="R5" s="152">
        <v>119</v>
      </c>
      <c r="S5" s="199">
        <v>9862</v>
      </c>
      <c r="T5" s="205">
        <v>3420</v>
      </c>
      <c r="U5" s="213">
        <v>40659</v>
      </c>
      <c r="V5" s="216">
        <v>0</v>
      </c>
      <c r="W5" s="210">
        <v>67437</v>
      </c>
      <c r="X5" s="222">
        <v>0</v>
      </c>
      <c r="Y5" s="218">
        <v>1</v>
      </c>
      <c r="Z5" s="149">
        <v>1</v>
      </c>
      <c r="AA5" s="145">
        <v>50127</v>
      </c>
      <c r="AB5" s="144">
        <v>0</v>
      </c>
      <c r="AC5" s="210">
        <v>0</v>
      </c>
      <c r="AD5" s="226">
        <v>1128.8</v>
      </c>
      <c r="AE5" s="250">
        <v>0</v>
      </c>
      <c r="AF5" s="258">
        <v>0</v>
      </c>
      <c r="AG5" s="199">
        <v>0</v>
      </c>
      <c r="AH5" s="259">
        <v>675.1</v>
      </c>
      <c r="AI5" s="152">
        <v>16459</v>
      </c>
      <c r="AJ5" s="243">
        <v>1673387</v>
      </c>
      <c r="AK5" s="240" t="s">
        <v>545</v>
      </c>
      <c r="AM5" s="327">
        <v>7174931.7087642699</v>
      </c>
      <c r="AN5" s="145">
        <v>71684088</v>
      </c>
      <c r="AO5" s="328">
        <v>2913986.6666666698</v>
      </c>
      <c r="AP5" s="367"/>
    </row>
    <row r="6" spans="1:42" s="14" customFormat="1" x14ac:dyDescent="0.25">
      <c r="A6" s="17" t="s">
        <v>59</v>
      </c>
      <c r="B6" s="20" t="s">
        <v>60</v>
      </c>
      <c r="C6" s="127">
        <v>5480753.7852881243</v>
      </c>
      <c r="D6" s="134">
        <v>6115885.3066999996</v>
      </c>
      <c r="E6" s="76">
        <v>744560.71900000004</v>
      </c>
      <c r="F6" s="134">
        <v>37387.067999999999</v>
      </c>
      <c r="G6" s="76">
        <v>8925715.1837499999</v>
      </c>
      <c r="H6" s="134">
        <v>1548793.3436</v>
      </c>
      <c r="I6" s="76">
        <v>1398576.3861000002</v>
      </c>
      <c r="J6" s="134">
        <v>1766668.7129334167</v>
      </c>
      <c r="K6" s="76">
        <v>4759508.3893655594</v>
      </c>
      <c r="L6" s="198">
        <v>544.11811999999998</v>
      </c>
      <c r="M6" s="199">
        <v>970.31573000000003</v>
      </c>
      <c r="N6" s="199">
        <v>0</v>
      </c>
      <c r="O6" s="200">
        <v>2.3463800000000004</v>
      </c>
      <c r="P6" s="157">
        <v>166</v>
      </c>
      <c r="Q6" s="153">
        <v>50</v>
      </c>
      <c r="R6" s="152">
        <v>203</v>
      </c>
      <c r="S6" s="199">
        <v>650</v>
      </c>
      <c r="T6" s="205">
        <v>750</v>
      </c>
      <c r="U6" s="213">
        <v>89808</v>
      </c>
      <c r="V6" s="216">
        <v>240610</v>
      </c>
      <c r="W6" s="210">
        <v>6108</v>
      </c>
      <c r="X6" s="222">
        <v>0</v>
      </c>
      <c r="Y6" s="218">
        <v>4</v>
      </c>
      <c r="Z6" s="149">
        <v>3</v>
      </c>
      <c r="AA6" s="145">
        <v>40876</v>
      </c>
      <c r="AB6" s="144">
        <v>54103.5</v>
      </c>
      <c r="AC6" s="210">
        <v>477</v>
      </c>
      <c r="AD6" s="226">
        <v>883</v>
      </c>
      <c r="AE6" s="250">
        <v>0</v>
      </c>
      <c r="AF6" s="258">
        <v>1065</v>
      </c>
      <c r="AG6" s="199">
        <v>0</v>
      </c>
      <c r="AH6" s="259">
        <v>0</v>
      </c>
      <c r="AI6" s="152">
        <v>24396</v>
      </c>
      <c r="AJ6" s="243">
        <v>2564207</v>
      </c>
      <c r="AK6" s="240" t="s">
        <v>545</v>
      </c>
      <c r="AM6" s="327">
        <v>9739039.3303398509</v>
      </c>
      <c r="AN6" s="145">
        <v>96284930.5</v>
      </c>
      <c r="AO6" s="328">
        <v>2393880</v>
      </c>
      <c r="AP6" s="367"/>
    </row>
    <row r="7" spans="1:42" s="14" customFormat="1" x14ac:dyDescent="0.25">
      <c r="A7" s="17" t="s">
        <v>61</v>
      </c>
      <c r="B7" s="22" t="s">
        <v>62</v>
      </c>
      <c r="C7" s="127">
        <v>5994.4285</v>
      </c>
      <c r="D7" s="134">
        <v>171559.08900000001</v>
      </c>
      <c r="E7" s="76">
        <v>0</v>
      </c>
      <c r="F7" s="134">
        <v>34277.600000000006</v>
      </c>
      <c r="G7" s="76">
        <v>12331094.943499997</v>
      </c>
      <c r="H7" s="134">
        <v>1546346.9622800001</v>
      </c>
      <c r="I7" s="76">
        <v>1901520.07125</v>
      </c>
      <c r="J7" s="134">
        <v>32936.247389459997</v>
      </c>
      <c r="K7" s="76">
        <v>1769373.217605737</v>
      </c>
      <c r="L7" s="198">
        <v>1</v>
      </c>
      <c r="M7" s="199">
        <v>1</v>
      </c>
      <c r="N7" s="199">
        <v>0</v>
      </c>
      <c r="O7" s="200">
        <v>0</v>
      </c>
      <c r="P7" s="157">
        <v>0</v>
      </c>
      <c r="Q7" s="153">
        <v>0</v>
      </c>
      <c r="R7" s="152">
        <v>5</v>
      </c>
      <c r="S7" s="199">
        <v>175</v>
      </c>
      <c r="T7" s="205">
        <v>0</v>
      </c>
      <c r="U7" s="213">
        <v>0</v>
      </c>
      <c r="V7" s="216">
        <v>0</v>
      </c>
      <c r="W7" s="210">
        <v>5600</v>
      </c>
      <c r="X7" s="222">
        <v>0</v>
      </c>
      <c r="Y7" s="218">
        <v>0</v>
      </c>
      <c r="Z7" s="149">
        <v>7</v>
      </c>
      <c r="AA7" s="145">
        <v>20400.5</v>
      </c>
      <c r="AB7" s="144">
        <v>51319.5</v>
      </c>
      <c r="AC7" s="210">
        <v>1340.4</v>
      </c>
      <c r="AD7" s="226">
        <v>0</v>
      </c>
      <c r="AE7" s="250">
        <v>262.2</v>
      </c>
      <c r="AF7" s="258">
        <v>1569.3000000000002</v>
      </c>
      <c r="AG7" s="199">
        <v>0</v>
      </c>
      <c r="AH7" s="259">
        <v>0</v>
      </c>
      <c r="AI7" s="152">
        <v>1</v>
      </c>
      <c r="AJ7" s="243">
        <v>1801658</v>
      </c>
      <c r="AK7" s="240" t="s">
        <v>549</v>
      </c>
      <c r="AM7" s="327">
        <v>10468879.3686857</v>
      </c>
      <c r="AN7" s="145">
        <v>410500</v>
      </c>
      <c r="AO7" s="328">
        <v>450706.66666666698</v>
      </c>
      <c r="AP7" s="367"/>
    </row>
    <row r="8" spans="1:42" s="14" customFormat="1" x14ac:dyDescent="0.25">
      <c r="A8" s="17" t="s">
        <v>63</v>
      </c>
      <c r="B8" s="22" t="s">
        <v>64</v>
      </c>
      <c r="C8" s="127">
        <v>4082894.8648199998</v>
      </c>
      <c r="D8" s="134">
        <v>6839612.7410000004</v>
      </c>
      <c r="E8" s="76">
        <v>419874.75390000001</v>
      </c>
      <c r="F8" s="134">
        <v>178733.2</v>
      </c>
      <c r="G8" s="76">
        <v>2454075.2526000002</v>
      </c>
      <c r="H8" s="134">
        <v>0</v>
      </c>
      <c r="I8" s="76">
        <v>0</v>
      </c>
      <c r="J8" s="134">
        <v>1014292.4607691593</v>
      </c>
      <c r="K8" s="76">
        <v>2317028.7244699453</v>
      </c>
      <c r="L8" s="198">
        <v>667.2</v>
      </c>
      <c r="M8" s="199">
        <v>552.59999999999991</v>
      </c>
      <c r="N8" s="199">
        <v>0</v>
      </c>
      <c r="O8" s="200">
        <v>1.8</v>
      </c>
      <c r="P8" s="157">
        <v>809</v>
      </c>
      <c r="Q8" s="153">
        <v>40</v>
      </c>
      <c r="R8" s="152">
        <v>171</v>
      </c>
      <c r="S8" s="199">
        <v>345</v>
      </c>
      <c r="T8" s="205">
        <v>0</v>
      </c>
      <c r="U8" s="213">
        <v>79064</v>
      </c>
      <c r="V8" s="216">
        <v>119017</v>
      </c>
      <c r="W8" s="210">
        <v>29200</v>
      </c>
      <c r="X8" s="222">
        <v>114</v>
      </c>
      <c r="Y8" s="218">
        <v>0</v>
      </c>
      <c r="Z8" s="149">
        <v>0</v>
      </c>
      <c r="AA8" s="145">
        <v>0</v>
      </c>
      <c r="AB8" s="144">
        <v>0</v>
      </c>
      <c r="AC8" s="210">
        <v>0</v>
      </c>
      <c r="AD8" s="226">
        <v>0</v>
      </c>
      <c r="AE8" s="250">
        <v>0</v>
      </c>
      <c r="AF8" s="258">
        <v>0</v>
      </c>
      <c r="AG8" s="199">
        <v>0</v>
      </c>
      <c r="AH8" s="259">
        <v>0</v>
      </c>
      <c r="AI8" s="152">
        <v>5970</v>
      </c>
      <c r="AJ8" s="243">
        <v>1698275</v>
      </c>
      <c r="AK8" s="240" t="s">
        <v>548</v>
      </c>
      <c r="AM8" s="327">
        <v>54164.950429650198</v>
      </c>
      <c r="AN8" s="145">
        <v>79654246.743333399</v>
      </c>
      <c r="AO8" s="328">
        <v>730666.66666666698</v>
      </c>
      <c r="AP8" s="367"/>
    </row>
    <row r="9" spans="1:42" s="14" customFormat="1" x14ac:dyDescent="0.25">
      <c r="A9" s="17" t="s">
        <v>7</v>
      </c>
      <c r="B9" s="20" t="s">
        <v>65</v>
      </c>
      <c r="C9" s="127">
        <v>1604069.7470620002</v>
      </c>
      <c r="D9" s="134">
        <v>843973.61009999993</v>
      </c>
      <c r="E9" s="76">
        <v>39222.915000000001</v>
      </c>
      <c r="F9" s="134">
        <v>105575.008</v>
      </c>
      <c r="G9" s="76">
        <v>1840015.2051500001</v>
      </c>
      <c r="H9" s="134">
        <v>837061.47470000002</v>
      </c>
      <c r="I9" s="76">
        <v>412734.95685000002</v>
      </c>
      <c r="J9" s="134">
        <v>1230216.7414610586</v>
      </c>
      <c r="K9" s="76">
        <v>2413023.0613796674</v>
      </c>
      <c r="L9" s="198">
        <v>153.58000000000001</v>
      </c>
      <c r="M9" s="199">
        <v>318.62</v>
      </c>
      <c r="N9" s="199">
        <v>0</v>
      </c>
      <c r="O9" s="200">
        <v>0.28000000000000003</v>
      </c>
      <c r="P9" s="157">
        <v>1</v>
      </c>
      <c r="Q9" s="153">
        <v>59</v>
      </c>
      <c r="R9" s="152">
        <v>8</v>
      </c>
      <c r="S9" s="199">
        <v>0</v>
      </c>
      <c r="T9" s="205">
        <v>0</v>
      </c>
      <c r="U9" s="213">
        <v>0</v>
      </c>
      <c r="V9" s="216">
        <v>15450</v>
      </c>
      <c r="W9" s="210">
        <v>17248</v>
      </c>
      <c r="X9" s="222">
        <v>0</v>
      </c>
      <c r="Y9" s="218">
        <v>3</v>
      </c>
      <c r="Z9" s="149">
        <v>1</v>
      </c>
      <c r="AA9" s="145">
        <v>9306.5</v>
      </c>
      <c r="AB9" s="144">
        <v>0</v>
      </c>
      <c r="AC9" s="210">
        <v>0</v>
      </c>
      <c r="AD9" s="226">
        <v>128</v>
      </c>
      <c r="AE9" s="250">
        <v>0</v>
      </c>
      <c r="AF9" s="258">
        <v>76.5</v>
      </c>
      <c r="AG9" s="199">
        <v>0</v>
      </c>
      <c r="AH9" s="259">
        <v>0</v>
      </c>
      <c r="AI9" s="152">
        <v>9741</v>
      </c>
      <c r="AJ9" s="243">
        <v>1286739</v>
      </c>
      <c r="AK9" s="240" t="s">
        <v>545</v>
      </c>
      <c r="AM9" s="327">
        <v>943702.01908680447</v>
      </c>
      <c r="AN9" s="145">
        <v>40739905.999999993</v>
      </c>
      <c r="AO9" s="328">
        <v>1583133.3333333333</v>
      </c>
      <c r="AP9" s="367"/>
    </row>
    <row r="10" spans="1:42" s="14" customFormat="1" x14ac:dyDescent="0.25">
      <c r="A10" s="17" t="s">
        <v>66</v>
      </c>
      <c r="B10" s="22" t="s">
        <v>67</v>
      </c>
      <c r="C10" s="127">
        <v>6983.9567999999999</v>
      </c>
      <c r="D10" s="134">
        <v>3217849.5</v>
      </c>
      <c r="E10" s="76">
        <v>0</v>
      </c>
      <c r="F10" s="134">
        <v>0</v>
      </c>
      <c r="G10" s="76">
        <v>83854693.435399994</v>
      </c>
      <c r="H10" s="134">
        <v>21906949.960099999</v>
      </c>
      <c r="I10" s="76">
        <v>28631389.8255</v>
      </c>
      <c r="J10" s="134">
        <v>74760.498561130677</v>
      </c>
      <c r="K10" s="76">
        <v>15365771.556490187</v>
      </c>
      <c r="L10" s="198">
        <v>3</v>
      </c>
      <c r="M10" s="199">
        <v>0</v>
      </c>
      <c r="N10" s="199">
        <v>0</v>
      </c>
      <c r="O10" s="200">
        <v>0</v>
      </c>
      <c r="P10" s="157">
        <v>0</v>
      </c>
      <c r="Q10" s="153">
        <v>0</v>
      </c>
      <c r="R10" s="152">
        <v>0</v>
      </c>
      <c r="S10" s="199">
        <v>0</v>
      </c>
      <c r="T10" s="205">
        <v>15000</v>
      </c>
      <c r="U10" s="213">
        <v>0</v>
      </c>
      <c r="V10" s="216">
        <v>0</v>
      </c>
      <c r="W10" s="210">
        <v>0</v>
      </c>
      <c r="X10" s="222">
        <v>0</v>
      </c>
      <c r="Y10" s="218">
        <v>0</v>
      </c>
      <c r="Z10" s="149">
        <v>2</v>
      </c>
      <c r="AA10" s="145">
        <v>0</v>
      </c>
      <c r="AB10" s="144">
        <v>1398500</v>
      </c>
      <c r="AC10" s="210">
        <v>1310</v>
      </c>
      <c r="AD10" s="226">
        <v>27114</v>
      </c>
      <c r="AE10" s="250">
        <v>0</v>
      </c>
      <c r="AF10" s="258">
        <v>0</v>
      </c>
      <c r="AG10" s="199">
        <v>0</v>
      </c>
      <c r="AH10" s="259">
        <v>14493</v>
      </c>
      <c r="AI10" s="152">
        <v>8</v>
      </c>
      <c r="AJ10" s="243">
        <v>46965151</v>
      </c>
      <c r="AK10" s="240" t="s">
        <v>549</v>
      </c>
      <c r="AM10" s="327">
        <v>207044198.96373501</v>
      </c>
      <c r="AN10" s="145">
        <v>4410276.7359999996</v>
      </c>
      <c r="AO10" s="328">
        <v>3764499.6666666698</v>
      </c>
      <c r="AP10" s="367"/>
    </row>
    <row r="11" spans="1:42" s="14" customFormat="1" x14ac:dyDescent="0.25">
      <c r="A11" s="17" t="s">
        <v>68</v>
      </c>
      <c r="B11" s="20" t="s">
        <v>69</v>
      </c>
      <c r="C11" s="127">
        <v>216728.46752400001</v>
      </c>
      <c r="D11" s="134">
        <v>4303122.8747000005</v>
      </c>
      <c r="E11" s="76">
        <v>0</v>
      </c>
      <c r="F11" s="134">
        <v>1166338.1870000002</v>
      </c>
      <c r="G11" s="76">
        <v>21101056.614950001</v>
      </c>
      <c r="H11" s="134">
        <v>6979253.1467000004</v>
      </c>
      <c r="I11" s="76">
        <v>14822642.489599999</v>
      </c>
      <c r="J11" s="134">
        <v>81634.571232638642</v>
      </c>
      <c r="K11" s="76">
        <v>6655982.8921443531</v>
      </c>
      <c r="L11" s="198">
        <v>19.82</v>
      </c>
      <c r="M11" s="199">
        <v>34.92</v>
      </c>
      <c r="N11" s="199">
        <v>2.72</v>
      </c>
      <c r="O11" s="200">
        <v>0</v>
      </c>
      <c r="P11" s="157">
        <v>0</v>
      </c>
      <c r="Q11" s="153">
        <v>0</v>
      </c>
      <c r="R11" s="152">
        <v>0</v>
      </c>
      <c r="S11" s="199">
        <v>0</v>
      </c>
      <c r="T11" s="205">
        <v>20059</v>
      </c>
      <c r="U11" s="213">
        <v>0</v>
      </c>
      <c r="V11" s="216">
        <v>0</v>
      </c>
      <c r="W11" s="210">
        <v>190547</v>
      </c>
      <c r="X11" s="222">
        <v>0</v>
      </c>
      <c r="Y11" s="218">
        <v>0</v>
      </c>
      <c r="Z11" s="149">
        <v>1</v>
      </c>
      <c r="AA11" s="145">
        <v>0</v>
      </c>
      <c r="AB11" s="144">
        <v>341689.5</v>
      </c>
      <c r="AC11" s="210">
        <v>0</v>
      </c>
      <c r="AD11" s="226">
        <v>8133</v>
      </c>
      <c r="AE11" s="250">
        <v>0</v>
      </c>
      <c r="AF11" s="258">
        <v>0</v>
      </c>
      <c r="AG11" s="199">
        <v>0</v>
      </c>
      <c r="AH11" s="259">
        <v>7420</v>
      </c>
      <c r="AI11" s="152">
        <v>10</v>
      </c>
      <c r="AJ11" s="243">
        <v>13294305</v>
      </c>
      <c r="AK11" s="240" t="s">
        <v>549</v>
      </c>
      <c r="AM11" s="327">
        <v>45293000.155808702</v>
      </c>
      <c r="AN11" s="145">
        <v>28574669.73748</v>
      </c>
      <c r="AO11" s="328">
        <v>1696230.64</v>
      </c>
      <c r="AP11" s="367"/>
    </row>
    <row r="12" spans="1:42" s="14" customFormat="1" x14ac:dyDescent="0.25">
      <c r="A12" s="17" t="s">
        <v>8</v>
      </c>
      <c r="B12" s="22" t="s">
        <v>70</v>
      </c>
      <c r="C12" s="127">
        <v>2934217.7057599993</v>
      </c>
      <c r="D12" s="134">
        <v>3338513.4672000003</v>
      </c>
      <c r="E12" s="76">
        <v>2538.6999999999998</v>
      </c>
      <c r="F12" s="134">
        <v>275445</v>
      </c>
      <c r="G12" s="76">
        <v>12329084.705249999</v>
      </c>
      <c r="H12" s="134">
        <v>1196238.2774200002</v>
      </c>
      <c r="I12" s="76">
        <v>1890480.4067499998</v>
      </c>
      <c r="J12" s="134">
        <v>1551767.5885523616</v>
      </c>
      <c r="K12" s="76">
        <v>3338203.0592829967</v>
      </c>
      <c r="L12" s="198">
        <v>287</v>
      </c>
      <c r="M12" s="199">
        <v>602.79999999999995</v>
      </c>
      <c r="N12" s="199">
        <v>0</v>
      </c>
      <c r="O12" s="200">
        <v>0.2</v>
      </c>
      <c r="P12" s="157">
        <v>22</v>
      </c>
      <c r="Q12" s="153">
        <v>99</v>
      </c>
      <c r="R12" s="152">
        <v>86</v>
      </c>
      <c r="S12" s="199">
        <v>107</v>
      </c>
      <c r="T12" s="205">
        <v>666</v>
      </c>
      <c r="U12" s="213">
        <v>0</v>
      </c>
      <c r="V12" s="216">
        <v>1000</v>
      </c>
      <c r="W12" s="210">
        <v>45000</v>
      </c>
      <c r="X12" s="222">
        <v>0</v>
      </c>
      <c r="Y12" s="218">
        <v>2</v>
      </c>
      <c r="Z12" s="149">
        <v>6</v>
      </c>
      <c r="AA12" s="145">
        <v>23286</v>
      </c>
      <c r="AB12" s="144">
        <v>67185.5</v>
      </c>
      <c r="AC12" s="210">
        <v>1471.1</v>
      </c>
      <c r="AD12" s="226">
        <v>0</v>
      </c>
      <c r="AE12" s="250">
        <v>29.5</v>
      </c>
      <c r="AF12" s="258">
        <v>1471.1</v>
      </c>
      <c r="AG12" s="199">
        <v>29.5</v>
      </c>
      <c r="AH12" s="259">
        <v>0</v>
      </c>
      <c r="AI12" s="152">
        <v>17556</v>
      </c>
      <c r="AJ12" s="243">
        <v>1788849</v>
      </c>
      <c r="AK12" s="240" t="s">
        <v>545</v>
      </c>
      <c r="AM12" s="327">
        <v>8460608.0561991781</v>
      </c>
      <c r="AN12" s="145">
        <v>62746442.833333336</v>
      </c>
      <c r="AO12" s="328">
        <v>770733.33333333337</v>
      </c>
      <c r="AP12" s="367"/>
    </row>
    <row r="13" spans="1:42" s="14" customFormat="1" x14ac:dyDescent="0.25">
      <c r="A13" s="17" t="s">
        <v>229</v>
      </c>
      <c r="B13" s="20" t="s">
        <v>71</v>
      </c>
      <c r="C13" s="127">
        <v>1828103.1347999999</v>
      </c>
      <c r="D13" s="134">
        <v>447682.96030000004</v>
      </c>
      <c r="E13" s="76">
        <v>57554.867700000003</v>
      </c>
      <c r="F13" s="134">
        <v>267408.12700000004</v>
      </c>
      <c r="G13" s="76">
        <v>0</v>
      </c>
      <c r="H13" s="134">
        <v>0</v>
      </c>
      <c r="I13" s="76">
        <v>0</v>
      </c>
      <c r="J13" s="134">
        <v>1019296.5155048638</v>
      </c>
      <c r="K13" s="76">
        <v>2760789.1383038308</v>
      </c>
      <c r="L13" s="198">
        <v>28</v>
      </c>
      <c r="M13" s="199">
        <v>276</v>
      </c>
      <c r="N13" s="199">
        <v>48</v>
      </c>
      <c r="O13" s="200">
        <v>0</v>
      </c>
      <c r="P13" s="157">
        <v>0</v>
      </c>
      <c r="Q13" s="153">
        <v>11</v>
      </c>
      <c r="R13" s="152">
        <v>14</v>
      </c>
      <c r="S13" s="199">
        <v>0</v>
      </c>
      <c r="T13" s="205">
        <v>0</v>
      </c>
      <c r="U13" s="213">
        <v>0</v>
      </c>
      <c r="V13" s="216">
        <v>22671</v>
      </c>
      <c r="W13" s="210">
        <v>43687</v>
      </c>
      <c r="X13" s="222">
        <v>0</v>
      </c>
      <c r="Y13" s="218">
        <v>0</v>
      </c>
      <c r="Z13" s="149">
        <v>0</v>
      </c>
      <c r="AA13" s="145">
        <v>0</v>
      </c>
      <c r="AB13" s="144">
        <v>0</v>
      </c>
      <c r="AC13" s="210">
        <v>0</v>
      </c>
      <c r="AD13" s="226">
        <v>0</v>
      </c>
      <c r="AE13" s="250">
        <v>0</v>
      </c>
      <c r="AF13" s="258">
        <v>0</v>
      </c>
      <c r="AG13" s="199">
        <v>0</v>
      </c>
      <c r="AH13" s="259">
        <v>0</v>
      </c>
      <c r="AI13" s="152">
        <v>6045</v>
      </c>
      <c r="AJ13" s="243">
        <v>2003653</v>
      </c>
      <c r="AK13" s="240" t="s">
        <v>548</v>
      </c>
      <c r="AM13" s="327">
        <v>1841.2662786691999</v>
      </c>
      <c r="AN13" s="145">
        <v>25626493.463128898</v>
      </c>
      <c r="AO13" s="328">
        <v>25935.6933333333</v>
      </c>
      <c r="AP13" s="367"/>
    </row>
    <row r="14" spans="1:42" s="14" customFormat="1" x14ac:dyDescent="0.25">
      <c r="A14" s="17" t="s">
        <v>72</v>
      </c>
      <c r="B14" s="22" t="s">
        <v>73</v>
      </c>
      <c r="C14" s="127">
        <v>2720300.0390999997</v>
      </c>
      <c r="D14" s="134">
        <v>3095656.1890000002</v>
      </c>
      <c r="E14" s="76">
        <v>82507.75</v>
      </c>
      <c r="F14" s="134">
        <v>164042.80000000002</v>
      </c>
      <c r="G14" s="76">
        <v>5774869.5395499999</v>
      </c>
      <c r="H14" s="134">
        <v>1320701.8548000001</v>
      </c>
      <c r="I14" s="76">
        <v>1783108.5639</v>
      </c>
      <c r="J14" s="134">
        <v>1301123.6487435759</v>
      </c>
      <c r="K14" s="76">
        <v>2420839.0465285303</v>
      </c>
      <c r="L14" s="198">
        <v>195</v>
      </c>
      <c r="M14" s="199">
        <v>337</v>
      </c>
      <c r="N14" s="199">
        <v>48</v>
      </c>
      <c r="O14" s="200">
        <v>1</v>
      </c>
      <c r="P14" s="157">
        <v>15</v>
      </c>
      <c r="Q14" s="153">
        <v>6</v>
      </c>
      <c r="R14" s="152">
        <v>86</v>
      </c>
      <c r="S14" s="199">
        <v>3122</v>
      </c>
      <c r="T14" s="205">
        <v>0</v>
      </c>
      <c r="U14" s="213">
        <v>0</v>
      </c>
      <c r="V14" s="216">
        <v>32500</v>
      </c>
      <c r="W14" s="210">
        <v>26800</v>
      </c>
      <c r="X14" s="222">
        <v>1</v>
      </c>
      <c r="Y14" s="218">
        <v>0</v>
      </c>
      <c r="Z14" s="149">
        <v>3</v>
      </c>
      <c r="AA14" s="145">
        <v>46406.5</v>
      </c>
      <c r="AB14" s="144">
        <v>0</v>
      </c>
      <c r="AC14" s="210">
        <v>469</v>
      </c>
      <c r="AD14" s="226">
        <v>0</v>
      </c>
      <c r="AE14" s="250">
        <v>272</v>
      </c>
      <c r="AF14" s="258">
        <v>0</v>
      </c>
      <c r="AG14" s="199">
        <v>0</v>
      </c>
      <c r="AH14" s="259">
        <v>741</v>
      </c>
      <c r="AI14" s="152">
        <v>11229</v>
      </c>
      <c r="AJ14" s="243">
        <v>1290970</v>
      </c>
      <c r="AK14" s="240" t="s">
        <v>545</v>
      </c>
      <c r="AM14" s="327">
        <v>5182331.2027168404</v>
      </c>
      <c r="AN14" s="145">
        <v>43638046.333333299</v>
      </c>
      <c r="AO14" s="328">
        <v>401160</v>
      </c>
      <c r="AP14" s="367"/>
    </row>
    <row r="15" spans="1:42" s="14" customFormat="1" x14ac:dyDescent="0.25">
      <c r="A15" s="17" t="s">
        <v>74</v>
      </c>
      <c r="B15" s="20" t="s">
        <v>75</v>
      </c>
      <c r="C15" s="127">
        <v>3038337.463674</v>
      </c>
      <c r="D15" s="134">
        <v>4399176.9519000007</v>
      </c>
      <c r="E15" s="76">
        <v>531522.87600000005</v>
      </c>
      <c r="F15" s="134">
        <v>181334.625</v>
      </c>
      <c r="G15" s="76">
        <v>5141334.0131999999</v>
      </c>
      <c r="H15" s="134">
        <v>1056319.99386</v>
      </c>
      <c r="I15" s="76">
        <v>657674.4156500001</v>
      </c>
      <c r="J15" s="134">
        <v>1456869.6836853223</v>
      </c>
      <c r="K15" s="76">
        <v>2864924.1596399508</v>
      </c>
      <c r="L15" s="198">
        <v>144.80000000000001</v>
      </c>
      <c r="M15" s="199">
        <v>469.1</v>
      </c>
      <c r="N15" s="199">
        <v>57</v>
      </c>
      <c r="O15" s="200">
        <v>0.32</v>
      </c>
      <c r="P15" s="157">
        <v>59</v>
      </c>
      <c r="Q15" s="153">
        <v>42</v>
      </c>
      <c r="R15" s="152">
        <v>92</v>
      </c>
      <c r="S15" s="199">
        <v>4023</v>
      </c>
      <c r="T15" s="205">
        <v>1650</v>
      </c>
      <c r="U15" s="213">
        <v>48776</v>
      </c>
      <c r="V15" s="216">
        <v>180760</v>
      </c>
      <c r="W15" s="210">
        <v>29625</v>
      </c>
      <c r="X15" s="222">
        <v>3</v>
      </c>
      <c r="Y15" s="218">
        <v>0</v>
      </c>
      <c r="Z15" s="149">
        <v>3</v>
      </c>
      <c r="AA15" s="145">
        <v>31842</v>
      </c>
      <c r="AB15" s="144">
        <v>0</v>
      </c>
      <c r="AC15" s="210">
        <v>462.3</v>
      </c>
      <c r="AD15" s="226">
        <v>0</v>
      </c>
      <c r="AE15" s="250">
        <v>113.9</v>
      </c>
      <c r="AF15" s="258">
        <v>322.10000000000002</v>
      </c>
      <c r="AG15" s="199">
        <v>0</v>
      </c>
      <c r="AH15" s="259">
        <v>0</v>
      </c>
      <c r="AI15" s="152">
        <v>14959</v>
      </c>
      <c r="AJ15" s="243">
        <v>1531686</v>
      </c>
      <c r="AK15" s="240" t="s">
        <v>545</v>
      </c>
      <c r="AM15" s="327">
        <v>4142433.6174029401</v>
      </c>
      <c r="AN15" s="145">
        <v>66187165.987960003</v>
      </c>
      <c r="AO15" s="328">
        <v>1079071.24</v>
      </c>
      <c r="AP15" s="367"/>
    </row>
    <row r="16" spans="1:42" s="14" customFormat="1" x14ac:dyDescent="0.25">
      <c r="A16" s="17" t="s">
        <v>230</v>
      </c>
      <c r="B16" s="22" t="s">
        <v>76</v>
      </c>
      <c r="C16" s="127">
        <v>7880160.1209100001</v>
      </c>
      <c r="D16" s="134">
        <v>5949972.6831999999</v>
      </c>
      <c r="E16" s="76">
        <v>1261702.9661000001</v>
      </c>
      <c r="F16" s="134">
        <v>587940.41300000006</v>
      </c>
      <c r="G16" s="76">
        <v>20621298.754799999</v>
      </c>
      <c r="H16" s="134">
        <v>1642655.7394699999</v>
      </c>
      <c r="I16" s="76">
        <v>6503117.2543799989</v>
      </c>
      <c r="J16" s="134">
        <v>1933218.1230079846</v>
      </c>
      <c r="K16" s="76">
        <v>7344528.0887214877</v>
      </c>
      <c r="L16" s="198">
        <v>634.12999999999988</v>
      </c>
      <c r="M16" s="199">
        <v>1281.3</v>
      </c>
      <c r="N16" s="199">
        <v>92.06</v>
      </c>
      <c r="O16" s="200">
        <v>0.95</v>
      </c>
      <c r="P16" s="157">
        <v>1</v>
      </c>
      <c r="Q16" s="153">
        <v>48</v>
      </c>
      <c r="R16" s="152">
        <v>207</v>
      </c>
      <c r="S16" s="199">
        <v>1280</v>
      </c>
      <c r="T16" s="205">
        <v>915</v>
      </c>
      <c r="U16" s="213">
        <v>282624</v>
      </c>
      <c r="V16" s="216">
        <v>331223</v>
      </c>
      <c r="W16" s="210">
        <v>96053</v>
      </c>
      <c r="X16" s="222">
        <v>0</v>
      </c>
      <c r="Y16" s="218">
        <v>9</v>
      </c>
      <c r="Z16" s="149">
        <v>10</v>
      </c>
      <c r="AA16" s="145">
        <v>106015.5</v>
      </c>
      <c r="AB16" s="144">
        <v>52863.5</v>
      </c>
      <c r="AC16" s="210">
        <v>1010.5</v>
      </c>
      <c r="AD16" s="226">
        <v>812.3</v>
      </c>
      <c r="AE16" s="250">
        <v>0</v>
      </c>
      <c r="AF16" s="258">
        <v>1126.8</v>
      </c>
      <c r="AG16" s="199">
        <v>1523.1</v>
      </c>
      <c r="AH16" s="259">
        <v>285</v>
      </c>
      <c r="AI16" s="152">
        <v>30660</v>
      </c>
      <c r="AJ16" s="243">
        <v>3982947</v>
      </c>
      <c r="AK16" s="240" t="s">
        <v>545</v>
      </c>
      <c r="AM16" s="327">
        <v>14638164.152220899</v>
      </c>
      <c r="AN16" s="145">
        <v>164290769.811923</v>
      </c>
      <c r="AO16" s="328">
        <v>2571266.6666666698</v>
      </c>
      <c r="AP16" s="367"/>
    </row>
    <row r="17" spans="1:42" s="14" customFormat="1" x14ac:dyDescent="0.25">
      <c r="A17" s="17" t="s">
        <v>78</v>
      </c>
      <c r="B17" s="20" t="s">
        <v>79</v>
      </c>
      <c r="C17" s="127">
        <v>3426525.2560440004</v>
      </c>
      <c r="D17" s="134">
        <v>2687595.7537000002</v>
      </c>
      <c r="E17" s="76">
        <v>1085652.5</v>
      </c>
      <c r="F17" s="134">
        <v>5753.7400000000007</v>
      </c>
      <c r="G17" s="76">
        <v>11466711.731800001</v>
      </c>
      <c r="H17" s="134">
        <v>1191139.4292400002</v>
      </c>
      <c r="I17" s="76">
        <v>1037250.7919500001</v>
      </c>
      <c r="J17" s="134">
        <v>1485125.5607321602</v>
      </c>
      <c r="K17" s="76">
        <v>3355315.2499152836</v>
      </c>
      <c r="L17" s="198">
        <v>468.52</v>
      </c>
      <c r="M17" s="199">
        <v>637.08000000000015</v>
      </c>
      <c r="N17" s="199">
        <v>0</v>
      </c>
      <c r="O17" s="200">
        <v>0</v>
      </c>
      <c r="P17" s="157">
        <v>114</v>
      </c>
      <c r="Q17" s="153">
        <v>67</v>
      </c>
      <c r="R17" s="152">
        <v>56</v>
      </c>
      <c r="S17" s="199">
        <v>1000</v>
      </c>
      <c r="T17" s="205">
        <v>0</v>
      </c>
      <c r="U17" s="213">
        <v>175000</v>
      </c>
      <c r="V17" s="216">
        <v>325000</v>
      </c>
      <c r="W17" s="210">
        <v>940</v>
      </c>
      <c r="X17" s="222">
        <v>14</v>
      </c>
      <c r="Y17" s="218">
        <v>0</v>
      </c>
      <c r="Z17" s="149">
        <v>6</v>
      </c>
      <c r="AA17" s="145">
        <v>63487.5</v>
      </c>
      <c r="AB17" s="144">
        <v>17528.5</v>
      </c>
      <c r="AC17" s="210">
        <v>702.7</v>
      </c>
      <c r="AD17" s="226">
        <v>0</v>
      </c>
      <c r="AE17" s="250">
        <v>154.9</v>
      </c>
      <c r="AF17" s="258">
        <v>702.7</v>
      </c>
      <c r="AG17" s="199">
        <v>0</v>
      </c>
      <c r="AH17" s="259">
        <v>0</v>
      </c>
      <c r="AI17" s="152">
        <v>15706</v>
      </c>
      <c r="AJ17" s="243">
        <v>1798158</v>
      </c>
      <c r="AK17" s="240" t="s">
        <v>545</v>
      </c>
      <c r="AM17" s="327">
        <v>9282358.2765672505</v>
      </c>
      <c r="AN17" s="145">
        <v>70219876.566666707</v>
      </c>
      <c r="AO17" s="328">
        <v>911800</v>
      </c>
      <c r="AP17" s="367"/>
    </row>
    <row r="18" spans="1:42" s="14" customFormat="1" x14ac:dyDescent="0.25">
      <c r="A18" s="17" t="s">
        <v>80</v>
      </c>
      <c r="B18" s="22" t="s">
        <v>81</v>
      </c>
      <c r="C18" s="127">
        <v>2056895.9741</v>
      </c>
      <c r="D18" s="134">
        <v>1977788.8183000002</v>
      </c>
      <c r="E18" s="76">
        <v>15241.937399999999</v>
      </c>
      <c r="F18" s="134">
        <v>248635.02000000002</v>
      </c>
      <c r="G18" s="76">
        <v>107634.87950000001</v>
      </c>
      <c r="H18" s="134">
        <v>0</v>
      </c>
      <c r="I18" s="76">
        <v>0</v>
      </c>
      <c r="J18" s="134">
        <v>1425564.8410202491</v>
      </c>
      <c r="K18" s="76">
        <v>1857456.3065721942</v>
      </c>
      <c r="L18" s="198">
        <v>252</v>
      </c>
      <c r="M18" s="199">
        <v>401</v>
      </c>
      <c r="N18" s="199">
        <v>0</v>
      </c>
      <c r="O18" s="200">
        <v>0</v>
      </c>
      <c r="P18" s="157">
        <v>109</v>
      </c>
      <c r="Q18" s="153">
        <v>148</v>
      </c>
      <c r="R18" s="152">
        <v>1</v>
      </c>
      <c r="S18" s="199">
        <v>0</v>
      </c>
      <c r="T18" s="205">
        <v>0</v>
      </c>
      <c r="U18" s="213">
        <v>1674</v>
      </c>
      <c r="V18" s="216">
        <v>5022</v>
      </c>
      <c r="W18" s="210">
        <v>40620</v>
      </c>
      <c r="X18" s="222">
        <v>5</v>
      </c>
      <c r="Y18" s="218">
        <v>0</v>
      </c>
      <c r="Z18" s="149">
        <v>0</v>
      </c>
      <c r="AA18" s="145">
        <v>0</v>
      </c>
      <c r="AB18" s="144">
        <v>0</v>
      </c>
      <c r="AC18" s="210">
        <v>0</v>
      </c>
      <c r="AD18" s="226">
        <v>0</v>
      </c>
      <c r="AE18" s="250">
        <v>0</v>
      </c>
      <c r="AF18" s="258">
        <v>0</v>
      </c>
      <c r="AG18" s="199">
        <v>0</v>
      </c>
      <c r="AH18" s="259">
        <v>0</v>
      </c>
      <c r="AI18" s="152">
        <v>14157</v>
      </c>
      <c r="AJ18" s="243">
        <v>1378492</v>
      </c>
      <c r="AK18" s="240" t="s">
        <v>548</v>
      </c>
      <c r="AM18" s="327">
        <v>0</v>
      </c>
      <c r="AN18" s="145">
        <v>52993669.077333301</v>
      </c>
      <c r="AO18" s="328">
        <v>0</v>
      </c>
      <c r="AP18" s="367"/>
    </row>
    <row r="19" spans="1:42" s="14" customFormat="1" x14ac:dyDescent="0.25">
      <c r="A19" s="17" t="s">
        <v>82</v>
      </c>
      <c r="B19" s="22" t="s">
        <v>83</v>
      </c>
      <c r="C19" s="127">
        <v>0</v>
      </c>
      <c r="D19" s="134">
        <v>110584.35500000001</v>
      </c>
      <c r="E19" s="76">
        <v>0</v>
      </c>
      <c r="F19" s="134">
        <v>24484</v>
      </c>
      <c r="G19" s="76">
        <v>15160465.767299999</v>
      </c>
      <c r="H19" s="134">
        <v>3172233.8271706002</v>
      </c>
      <c r="I19" s="76">
        <v>3741292.7557399999</v>
      </c>
      <c r="J19" s="134">
        <v>50787.322169710002</v>
      </c>
      <c r="K19" s="76">
        <v>1897191.6805872298</v>
      </c>
      <c r="L19" s="198">
        <v>0</v>
      </c>
      <c r="M19" s="199">
        <v>0</v>
      </c>
      <c r="N19" s="199">
        <v>0</v>
      </c>
      <c r="O19" s="200">
        <v>0</v>
      </c>
      <c r="P19" s="157">
        <v>0</v>
      </c>
      <c r="Q19" s="153">
        <v>0</v>
      </c>
      <c r="R19" s="152">
        <v>0</v>
      </c>
      <c r="S19" s="199">
        <v>350</v>
      </c>
      <c r="T19" s="205">
        <v>0</v>
      </c>
      <c r="U19" s="213">
        <v>0</v>
      </c>
      <c r="V19" s="216">
        <v>0</v>
      </c>
      <c r="W19" s="210">
        <v>4000</v>
      </c>
      <c r="X19" s="222">
        <v>0</v>
      </c>
      <c r="Y19" s="218">
        <v>0</v>
      </c>
      <c r="Z19" s="149">
        <v>5</v>
      </c>
      <c r="AA19" s="145">
        <v>25491.5</v>
      </c>
      <c r="AB19" s="144">
        <v>137012.5</v>
      </c>
      <c r="AC19" s="210">
        <v>0</v>
      </c>
      <c r="AD19" s="226">
        <v>2303.8739999999998</v>
      </c>
      <c r="AE19" s="250">
        <v>400.87</v>
      </c>
      <c r="AF19" s="258">
        <v>1991</v>
      </c>
      <c r="AG19" s="199">
        <v>481.8</v>
      </c>
      <c r="AH19" s="259">
        <v>0</v>
      </c>
      <c r="AI19" s="152">
        <v>3</v>
      </c>
      <c r="AJ19" s="243">
        <v>2001558</v>
      </c>
      <c r="AK19" s="240" t="s">
        <v>549</v>
      </c>
      <c r="AM19" s="327">
        <v>17889666.299030598</v>
      </c>
      <c r="AN19" s="145">
        <v>1166386.66666667</v>
      </c>
      <c r="AO19" s="328">
        <v>502352.46666666702</v>
      </c>
      <c r="AP19" s="367"/>
    </row>
    <row r="20" spans="1:42" s="14" customFormat="1" x14ac:dyDescent="0.25">
      <c r="A20" s="17" t="s">
        <v>10</v>
      </c>
      <c r="B20" s="22" t="s">
        <v>84</v>
      </c>
      <c r="C20" s="127">
        <v>4129368.9601419996</v>
      </c>
      <c r="D20" s="134">
        <v>6688854.2403999995</v>
      </c>
      <c r="E20" s="76">
        <v>375778.35600000003</v>
      </c>
      <c r="F20" s="134">
        <v>139111.967</v>
      </c>
      <c r="G20" s="76">
        <v>12416473.8389</v>
      </c>
      <c r="H20" s="134">
        <v>1347085.54941</v>
      </c>
      <c r="I20" s="76">
        <v>1374441.4720000001</v>
      </c>
      <c r="J20" s="134">
        <v>1778285.4744743763</v>
      </c>
      <c r="K20" s="76">
        <v>4030289.5619297852</v>
      </c>
      <c r="L20" s="198">
        <v>762.05000000000007</v>
      </c>
      <c r="M20" s="199">
        <v>517.26</v>
      </c>
      <c r="N20" s="199">
        <v>0</v>
      </c>
      <c r="O20" s="200">
        <v>1.6400000000000001</v>
      </c>
      <c r="P20" s="157">
        <v>626</v>
      </c>
      <c r="Q20" s="153">
        <v>26</v>
      </c>
      <c r="R20" s="152">
        <v>156</v>
      </c>
      <c r="S20" s="199">
        <v>2618</v>
      </c>
      <c r="T20" s="205">
        <v>736</v>
      </c>
      <c r="U20" s="213">
        <v>75479</v>
      </c>
      <c r="V20" s="216">
        <v>103750</v>
      </c>
      <c r="W20" s="210">
        <v>22727</v>
      </c>
      <c r="X20" s="222">
        <v>66</v>
      </c>
      <c r="Y20" s="218">
        <v>2</v>
      </c>
      <c r="Z20" s="149">
        <v>6</v>
      </c>
      <c r="AA20" s="145">
        <v>78821</v>
      </c>
      <c r="AB20" s="144">
        <v>0</v>
      </c>
      <c r="AC20" s="210">
        <v>1374</v>
      </c>
      <c r="AD20" s="226">
        <v>0</v>
      </c>
      <c r="AE20" s="250">
        <v>136.58000000000001</v>
      </c>
      <c r="AF20" s="258">
        <v>1040.8</v>
      </c>
      <c r="AG20" s="199">
        <v>0</v>
      </c>
      <c r="AH20" s="259">
        <v>0</v>
      </c>
      <c r="AI20" s="152">
        <v>24805</v>
      </c>
      <c r="AJ20" s="243">
        <v>2165882</v>
      </c>
      <c r="AK20" s="240" t="s">
        <v>545</v>
      </c>
      <c r="AM20" s="327">
        <v>8207994.8077964503</v>
      </c>
      <c r="AN20" s="145">
        <v>104224199.466667</v>
      </c>
      <c r="AO20" s="328">
        <v>1591000</v>
      </c>
      <c r="AP20" s="367"/>
    </row>
    <row r="21" spans="1:42" s="14" customFormat="1" x14ac:dyDescent="0.25">
      <c r="A21" s="17" t="s">
        <v>85</v>
      </c>
      <c r="B21" s="22" t="s">
        <v>86</v>
      </c>
      <c r="C21" s="127">
        <v>4081045.7966599995</v>
      </c>
      <c r="D21" s="134">
        <v>5832537.0267000003</v>
      </c>
      <c r="E21" s="76">
        <v>515636.61289999995</v>
      </c>
      <c r="F21" s="134">
        <v>65641.604000000007</v>
      </c>
      <c r="G21" s="76">
        <v>8843306.9945999999</v>
      </c>
      <c r="H21" s="134">
        <v>1590407.4509000001</v>
      </c>
      <c r="I21" s="76">
        <v>3232871.6234999998</v>
      </c>
      <c r="J21" s="134">
        <v>1552046.2954887999</v>
      </c>
      <c r="K21" s="76">
        <v>5369625.8121687295</v>
      </c>
      <c r="L21" s="198">
        <v>139.69999999999999</v>
      </c>
      <c r="M21" s="199">
        <v>421</v>
      </c>
      <c r="N21" s="199">
        <v>110.99999999999999</v>
      </c>
      <c r="O21" s="200">
        <v>1.7</v>
      </c>
      <c r="P21" s="157">
        <v>0</v>
      </c>
      <c r="Q21" s="153">
        <v>214</v>
      </c>
      <c r="R21" s="152">
        <v>115</v>
      </c>
      <c r="S21" s="199">
        <v>2476</v>
      </c>
      <c r="T21" s="205">
        <v>0</v>
      </c>
      <c r="U21" s="213">
        <v>8940</v>
      </c>
      <c r="V21" s="216">
        <v>197867</v>
      </c>
      <c r="W21" s="210">
        <v>10724</v>
      </c>
      <c r="X21" s="222">
        <v>0</v>
      </c>
      <c r="Y21" s="218">
        <v>0</v>
      </c>
      <c r="Z21" s="149">
        <v>3</v>
      </c>
      <c r="AA21" s="145">
        <v>0</v>
      </c>
      <c r="AB21" s="144">
        <v>90063</v>
      </c>
      <c r="AC21" s="210">
        <v>298</v>
      </c>
      <c r="AD21" s="226">
        <v>1002</v>
      </c>
      <c r="AE21" s="250">
        <v>0</v>
      </c>
      <c r="AF21" s="258">
        <v>311</v>
      </c>
      <c r="AG21" s="199">
        <v>878</v>
      </c>
      <c r="AH21" s="259">
        <v>0</v>
      </c>
      <c r="AI21" s="152">
        <v>17564</v>
      </c>
      <c r="AJ21" s="243">
        <v>2898193</v>
      </c>
      <c r="AK21" s="240" t="s">
        <v>545</v>
      </c>
      <c r="AM21" s="327">
        <v>11269356.7049338</v>
      </c>
      <c r="AN21" s="145">
        <v>69446817.180000007</v>
      </c>
      <c r="AO21" s="328">
        <v>4711223.1066666702</v>
      </c>
      <c r="AP21" s="367"/>
    </row>
    <row r="22" spans="1:42" s="14" customFormat="1" x14ac:dyDescent="0.25">
      <c r="A22" s="17" t="s">
        <v>11</v>
      </c>
      <c r="B22" s="22" t="s">
        <v>87</v>
      </c>
      <c r="C22" s="127">
        <v>2751600.7035692995</v>
      </c>
      <c r="D22" s="134">
        <v>2349414.8903000001</v>
      </c>
      <c r="E22" s="76">
        <v>51298.843699999998</v>
      </c>
      <c r="F22" s="134">
        <v>63444.165000000008</v>
      </c>
      <c r="G22" s="76">
        <v>4086619.8819500003</v>
      </c>
      <c r="H22" s="134">
        <v>1020388.1843100002</v>
      </c>
      <c r="I22" s="76">
        <v>1218362.3787500001</v>
      </c>
      <c r="J22" s="134">
        <v>1309486.7971432901</v>
      </c>
      <c r="K22" s="76">
        <v>3203694.4583410281</v>
      </c>
      <c r="L22" s="198">
        <v>154.95999999999998</v>
      </c>
      <c r="M22" s="199">
        <v>485.21099999999996</v>
      </c>
      <c r="N22" s="199">
        <v>0</v>
      </c>
      <c r="O22" s="200">
        <v>2.1869999999999998</v>
      </c>
      <c r="P22" s="157">
        <v>88</v>
      </c>
      <c r="Q22" s="153">
        <v>33</v>
      </c>
      <c r="R22" s="152">
        <v>56</v>
      </c>
      <c r="S22" s="199">
        <v>690</v>
      </c>
      <c r="T22" s="205">
        <v>986</v>
      </c>
      <c r="U22" s="213">
        <v>1800</v>
      </c>
      <c r="V22" s="216">
        <v>19151</v>
      </c>
      <c r="W22" s="210">
        <v>10365</v>
      </c>
      <c r="X22" s="222">
        <v>1</v>
      </c>
      <c r="Y22" s="218">
        <v>1</v>
      </c>
      <c r="Z22" s="149">
        <v>2</v>
      </c>
      <c r="AA22" s="145">
        <v>21795.5</v>
      </c>
      <c r="AB22" s="144">
        <v>10039</v>
      </c>
      <c r="AC22" s="210">
        <v>704.3</v>
      </c>
      <c r="AD22" s="226">
        <v>0</v>
      </c>
      <c r="AE22" s="250">
        <v>51.8</v>
      </c>
      <c r="AF22" s="258">
        <v>884.3</v>
      </c>
      <c r="AG22" s="199">
        <v>0</v>
      </c>
      <c r="AH22" s="259">
        <v>0</v>
      </c>
      <c r="AI22" s="152">
        <v>11413</v>
      </c>
      <c r="AJ22" s="243">
        <v>1715702</v>
      </c>
      <c r="AK22" s="240" t="s">
        <v>545</v>
      </c>
      <c r="AM22" s="327">
        <v>4031513.8893885999</v>
      </c>
      <c r="AN22" s="145">
        <v>43547619.448799998</v>
      </c>
      <c r="AO22" s="328">
        <v>514672.84</v>
      </c>
      <c r="AP22" s="367"/>
    </row>
    <row r="23" spans="1:42" s="14" customFormat="1" x14ac:dyDescent="0.25">
      <c r="A23" s="17" t="s">
        <v>231</v>
      </c>
      <c r="B23" s="20" t="s">
        <v>88</v>
      </c>
      <c r="C23" s="127">
        <v>5480795.3050065003</v>
      </c>
      <c r="D23" s="134">
        <v>4265226.0608999999</v>
      </c>
      <c r="E23" s="76">
        <v>983664.44779999997</v>
      </c>
      <c r="F23" s="134">
        <v>99790.663</v>
      </c>
      <c r="G23" s="76">
        <v>21019637.12875</v>
      </c>
      <c r="H23" s="134">
        <v>3773667.6098000002</v>
      </c>
      <c r="I23" s="76">
        <v>2003943.8596000001</v>
      </c>
      <c r="J23" s="134">
        <v>1527326.2992158078</v>
      </c>
      <c r="K23" s="76">
        <v>9205071.3146178387</v>
      </c>
      <c r="L23" s="198">
        <v>213.13500000000002</v>
      </c>
      <c r="M23" s="199">
        <v>734.92200000000003</v>
      </c>
      <c r="N23" s="199">
        <v>76.418999999999997</v>
      </c>
      <c r="O23" s="200">
        <v>3.9119999999999999</v>
      </c>
      <c r="P23" s="157">
        <v>181</v>
      </c>
      <c r="Q23" s="153">
        <v>200</v>
      </c>
      <c r="R23" s="152">
        <v>29</v>
      </c>
      <c r="S23" s="199">
        <v>0</v>
      </c>
      <c r="T23" s="205">
        <v>3978</v>
      </c>
      <c r="U23" s="213">
        <v>304156</v>
      </c>
      <c r="V23" s="216">
        <v>209074</v>
      </c>
      <c r="W23" s="210">
        <v>16303</v>
      </c>
      <c r="X23" s="222">
        <v>7</v>
      </c>
      <c r="Y23" s="218">
        <v>0</v>
      </c>
      <c r="Z23" s="149">
        <v>1</v>
      </c>
      <c r="AA23" s="145">
        <v>0</v>
      </c>
      <c r="AB23" s="144">
        <v>337704.5</v>
      </c>
      <c r="AC23" s="210">
        <v>827</v>
      </c>
      <c r="AD23" s="226">
        <v>3656</v>
      </c>
      <c r="AE23" s="250">
        <v>0</v>
      </c>
      <c r="AF23" s="258">
        <v>1672</v>
      </c>
      <c r="AG23" s="199">
        <v>0</v>
      </c>
      <c r="AH23" s="259">
        <v>0</v>
      </c>
      <c r="AI23" s="152">
        <v>16863</v>
      </c>
      <c r="AJ23" s="243">
        <v>5009000</v>
      </c>
      <c r="AK23" s="240" t="s">
        <v>545</v>
      </c>
      <c r="AM23" s="327">
        <v>33242057.274565998</v>
      </c>
      <c r="AN23" s="145">
        <v>88408160.633333296</v>
      </c>
      <c r="AO23" s="328">
        <v>1379013.33333333</v>
      </c>
      <c r="AP23" s="367"/>
    </row>
    <row r="24" spans="1:42" s="14" customFormat="1" x14ac:dyDescent="0.25">
      <c r="A24" s="17" t="s">
        <v>89</v>
      </c>
      <c r="B24" s="22" t="s">
        <v>90</v>
      </c>
      <c r="C24" s="127">
        <v>2650032.5889299996</v>
      </c>
      <c r="D24" s="134">
        <v>952787.41890000005</v>
      </c>
      <c r="E24" s="76">
        <v>200.5573</v>
      </c>
      <c r="F24" s="134">
        <v>70844.453999999998</v>
      </c>
      <c r="G24" s="76">
        <v>0</v>
      </c>
      <c r="H24" s="134">
        <v>0</v>
      </c>
      <c r="I24" s="76">
        <v>0</v>
      </c>
      <c r="J24" s="134">
        <v>945819.12569130212</v>
      </c>
      <c r="K24" s="76">
        <v>7165961.2327083638</v>
      </c>
      <c r="L24" s="198">
        <v>1.2</v>
      </c>
      <c r="M24" s="199">
        <v>41.4</v>
      </c>
      <c r="N24" s="199">
        <v>159.5</v>
      </c>
      <c r="O24" s="200">
        <v>0</v>
      </c>
      <c r="P24" s="157">
        <v>0</v>
      </c>
      <c r="Q24" s="153">
        <v>0</v>
      </c>
      <c r="R24" s="152">
        <v>1</v>
      </c>
      <c r="S24" s="199">
        <v>404</v>
      </c>
      <c r="T24" s="205">
        <v>3738</v>
      </c>
      <c r="U24" s="213">
        <v>0</v>
      </c>
      <c r="V24" s="216">
        <v>79</v>
      </c>
      <c r="W24" s="210">
        <v>11574</v>
      </c>
      <c r="X24" s="222">
        <v>0</v>
      </c>
      <c r="Y24" s="218">
        <v>0</v>
      </c>
      <c r="Z24" s="149">
        <v>0</v>
      </c>
      <c r="AA24" s="145">
        <v>0</v>
      </c>
      <c r="AB24" s="144">
        <v>0</v>
      </c>
      <c r="AC24" s="210">
        <v>0</v>
      </c>
      <c r="AD24" s="226">
        <v>0</v>
      </c>
      <c r="AE24" s="250">
        <v>0</v>
      </c>
      <c r="AF24" s="258">
        <v>0</v>
      </c>
      <c r="AG24" s="199">
        <v>0</v>
      </c>
      <c r="AH24" s="259">
        <v>0</v>
      </c>
      <c r="AI24" s="152">
        <v>5000</v>
      </c>
      <c r="AJ24" s="243">
        <v>4928636</v>
      </c>
      <c r="AK24" s="240" t="s">
        <v>548</v>
      </c>
      <c r="AM24" s="327">
        <v>40183.574262755501</v>
      </c>
      <c r="AN24" s="145">
        <v>39458144.599121302</v>
      </c>
      <c r="AO24" s="328">
        <v>96346.666666666701</v>
      </c>
      <c r="AP24" s="367"/>
    </row>
    <row r="25" spans="1:42" s="14" customFormat="1" x14ac:dyDescent="0.25">
      <c r="A25" s="17" t="s">
        <v>15</v>
      </c>
      <c r="B25" s="22" t="s">
        <v>91</v>
      </c>
      <c r="C25" s="127">
        <v>4797588.5301999999</v>
      </c>
      <c r="D25" s="134">
        <v>7165313.7786000017</v>
      </c>
      <c r="E25" s="76">
        <v>285637.81900000002</v>
      </c>
      <c r="F25" s="134">
        <v>32747.350000000002</v>
      </c>
      <c r="G25" s="76">
        <v>26658138.261999998</v>
      </c>
      <c r="H25" s="134">
        <v>3354985.2521000002</v>
      </c>
      <c r="I25" s="76">
        <v>4311307.6073000003</v>
      </c>
      <c r="J25" s="134">
        <v>1740041.278205693</v>
      </c>
      <c r="K25" s="76">
        <v>7067723.4895280227</v>
      </c>
      <c r="L25" s="198">
        <v>233.5</v>
      </c>
      <c r="M25" s="199">
        <v>792.30000000000007</v>
      </c>
      <c r="N25" s="199">
        <v>45.1</v>
      </c>
      <c r="O25" s="200">
        <v>2.3000000000000003</v>
      </c>
      <c r="P25" s="157">
        <v>0</v>
      </c>
      <c r="Q25" s="153">
        <v>22</v>
      </c>
      <c r="R25" s="152">
        <v>112</v>
      </c>
      <c r="S25" s="199">
        <v>9784</v>
      </c>
      <c r="T25" s="205">
        <v>5712</v>
      </c>
      <c r="U25" s="213">
        <v>41232</v>
      </c>
      <c r="V25" s="216">
        <v>88330</v>
      </c>
      <c r="W25" s="210">
        <v>5350</v>
      </c>
      <c r="X25" s="222">
        <v>0</v>
      </c>
      <c r="Y25" s="218">
        <v>5</v>
      </c>
      <c r="Z25" s="149">
        <v>4</v>
      </c>
      <c r="AA25" s="145">
        <v>102053.5</v>
      </c>
      <c r="AB25" s="144">
        <v>287971.5</v>
      </c>
      <c r="AC25" s="210">
        <v>1190</v>
      </c>
      <c r="AD25" s="226">
        <v>2979</v>
      </c>
      <c r="AE25" s="250">
        <v>0</v>
      </c>
      <c r="AF25" s="258">
        <v>2305</v>
      </c>
      <c r="AG25" s="199">
        <v>569</v>
      </c>
      <c r="AH25" s="259">
        <v>0</v>
      </c>
      <c r="AI25" s="152">
        <v>23474</v>
      </c>
      <c r="AJ25" s="243">
        <v>3830609</v>
      </c>
      <c r="AK25" s="240" t="s">
        <v>545</v>
      </c>
      <c r="AM25" s="327">
        <v>33735351.655779302</v>
      </c>
      <c r="AN25" s="145">
        <v>94597824.799999997</v>
      </c>
      <c r="AO25" s="328">
        <v>1290826.66666667</v>
      </c>
      <c r="AP25" s="367"/>
    </row>
    <row r="26" spans="1:42" s="14" customFormat="1" x14ac:dyDescent="0.25">
      <c r="A26" s="17" t="s">
        <v>92</v>
      </c>
      <c r="B26" s="22" t="s">
        <v>93</v>
      </c>
      <c r="C26" s="127">
        <v>2667475.0111589995</v>
      </c>
      <c r="D26" s="134">
        <v>10688865.0908</v>
      </c>
      <c r="E26" s="76">
        <v>622023</v>
      </c>
      <c r="F26" s="134">
        <v>122420.00000000001</v>
      </c>
      <c r="G26" s="76">
        <v>11376500.2217</v>
      </c>
      <c r="H26" s="134">
        <v>1197459.757</v>
      </c>
      <c r="I26" s="76">
        <v>2389903.0230999999</v>
      </c>
      <c r="J26" s="134">
        <v>1469833.9967843285</v>
      </c>
      <c r="K26" s="76">
        <v>3602881.1693752869</v>
      </c>
      <c r="L26" s="198">
        <v>308.34999999999997</v>
      </c>
      <c r="M26" s="199">
        <v>438.55999999999995</v>
      </c>
      <c r="N26" s="199">
        <v>17.190000000000001</v>
      </c>
      <c r="O26" s="200">
        <v>0.26</v>
      </c>
      <c r="P26" s="157">
        <v>16</v>
      </c>
      <c r="Q26" s="153">
        <v>32</v>
      </c>
      <c r="R26" s="152">
        <v>126</v>
      </c>
      <c r="S26" s="199">
        <v>21930</v>
      </c>
      <c r="T26" s="205">
        <v>2000</v>
      </c>
      <c r="U26" s="213">
        <v>162000</v>
      </c>
      <c r="V26" s="216">
        <v>150000</v>
      </c>
      <c r="W26" s="210">
        <v>20000</v>
      </c>
      <c r="X26" s="222">
        <v>0</v>
      </c>
      <c r="Y26" s="218">
        <v>1</v>
      </c>
      <c r="Z26" s="149">
        <v>6</v>
      </c>
      <c r="AA26" s="145">
        <v>19956</v>
      </c>
      <c r="AB26" s="144">
        <v>54680</v>
      </c>
      <c r="AC26" s="210">
        <v>1000</v>
      </c>
      <c r="AD26" s="226">
        <v>0</v>
      </c>
      <c r="AE26" s="250">
        <v>109</v>
      </c>
      <c r="AF26" s="258">
        <v>2059</v>
      </c>
      <c r="AG26" s="199">
        <v>0</v>
      </c>
      <c r="AH26" s="259">
        <v>0</v>
      </c>
      <c r="AI26" s="152">
        <v>15299</v>
      </c>
      <c r="AJ26" s="243">
        <v>1932912</v>
      </c>
      <c r="AK26" s="240" t="s">
        <v>545</v>
      </c>
      <c r="AM26" s="327">
        <v>8254205.5797307501</v>
      </c>
      <c r="AN26" s="145">
        <v>63996770.146399997</v>
      </c>
      <c r="AO26" s="328">
        <v>2958874.6</v>
      </c>
      <c r="AP26" s="367"/>
    </row>
    <row r="27" spans="1:42" s="14" customFormat="1" x14ac:dyDescent="0.25">
      <c r="A27" s="17" t="s">
        <v>94</v>
      </c>
      <c r="B27" s="20" t="s">
        <v>95</v>
      </c>
      <c r="C27" s="127">
        <v>2223700.2969479999</v>
      </c>
      <c r="D27" s="134">
        <v>3030284.6227000002</v>
      </c>
      <c r="E27" s="76">
        <v>294828.788</v>
      </c>
      <c r="F27" s="134">
        <v>224493.796</v>
      </c>
      <c r="G27" s="76">
        <v>2822599.4186999998</v>
      </c>
      <c r="H27" s="134">
        <v>1224621.8761400001</v>
      </c>
      <c r="I27" s="76">
        <v>1158561.93973</v>
      </c>
      <c r="J27" s="134">
        <v>1291338.0506950957</v>
      </c>
      <c r="K27" s="76">
        <v>3075860.9574479163</v>
      </c>
      <c r="L27" s="198">
        <v>41.5</v>
      </c>
      <c r="M27" s="199">
        <v>336.4</v>
      </c>
      <c r="N27" s="199">
        <v>39.24</v>
      </c>
      <c r="O27" s="200">
        <v>1</v>
      </c>
      <c r="P27" s="157">
        <v>43</v>
      </c>
      <c r="Q27" s="153">
        <v>22</v>
      </c>
      <c r="R27" s="152">
        <v>43</v>
      </c>
      <c r="S27" s="199">
        <v>4504</v>
      </c>
      <c r="T27" s="205">
        <v>1120</v>
      </c>
      <c r="U27" s="213">
        <v>20790</v>
      </c>
      <c r="V27" s="216">
        <v>103940</v>
      </c>
      <c r="W27" s="210">
        <v>36676</v>
      </c>
      <c r="X27" s="222">
        <v>0</v>
      </c>
      <c r="Y27" s="218">
        <v>0</v>
      </c>
      <c r="Z27" s="149">
        <v>1</v>
      </c>
      <c r="AA27" s="145">
        <v>0</v>
      </c>
      <c r="AB27" s="144">
        <v>27872</v>
      </c>
      <c r="AC27" s="210">
        <v>0</v>
      </c>
      <c r="AD27" s="226">
        <v>633.1</v>
      </c>
      <c r="AE27" s="250">
        <v>0</v>
      </c>
      <c r="AF27" s="258">
        <v>0</v>
      </c>
      <c r="AG27" s="199">
        <v>0</v>
      </c>
      <c r="AH27" s="259">
        <v>421.1</v>
      </c>
      <c r="AI27" s="152">
        <v>11016</v>
      </c>
      <c r="AJ27" s="243">
        <v>1646228</v>
      </c>
      <c r="AK27" s="240" t="s">
        <v>545</v>
      </c>
      <c r="AM27" s="327">
        <v>3520533.1288646501</v>
      </c>
      <c r="AN27" s="145">
        <v>49542714.910680003</v>
      </c>
      <c r="AO27" s="328">
        <v>611418.4</v>
      </c>
      <c r="AP27" s="367"/>
    </row>
    <row r="28" spans="1:42" s="14" customFormat="1" x14ac:dyDescent="0.25">
      <c r="A28" s="17" t="s">
        <v>12</v>
      </c>
      <c r="B28" s="20" t="s">
        <v>96</v>
      </c>
      <c r="C28" s="127">
        <v>6877355.0714637004</v>
      </c>
      <c r="D28" s="134">
        <v>1977837.9236000001</v>
      </c>
      <c r="E28" s="76">
        <v>0</v>
      </c>
      <c r="F28" s="134">
        <v>125235.66</v>
      </c>
      <c r="G28" s="76">
        <v>0</v>
      </c>
      <c r="H28" s="134">
        <v>0</v>
      </c>
      <c r="I28" s="76">
        <v>0</v>
      </c>
      <c r="J28" s="134">
        <v>1487508.2036984765</v>
      </c>
      <c r="K28" s="76">
        <v>5164955.2556159636</v>
      </c>
      <c r="L28" s="198">
        <v>13.504000000000001</v>
      </c>
      <c r="M28" s="199">
        <v>381.34699999999998</v>
      </c>
      <c r="N28" s="199">
        <v>83.1</v>
      </c>
      <c r="O28" s="200">
        <v>14.824999999999999</v>
      </c>
      <c r="P28" s="157">
        <v>3</v>
      </c>
      <c r="Q28" s="153">
        <v>0</v>
      </c>
      <c r="R28" s="152">
        <v>24</v>
      </c>
      <c r="S28" s="199">
        <v>800</v>
      </c>
      <c r="T28" s="205">
        <v>5400</v>
      </c>
      <c r="U28" s="213">
        <v>0</v>
      </c>
      <c r="V28" s="216">
        <v>0</v>
      </c>
      <c r="W28" s="210">
        <v>20460</v>
      </c>
      <c r="X28" s="222">
        <v>0</v>
      </c>
      <c r="Y28" s="218">
        <v>0</v>
      </c>
      <c r="Z28" s="149">
        <v>0</v>
      </c>
      <c r="AA28" s="145">
        <v>0</v>
      </c>
      <c r="AB28" s="144">
        <v>0</v>
      </c>
      <c r="AC28" s="210">
        <v>0</v>
      </c>
      <c r="AD28" s="226">
        <v>0</v>
      </c>
      <c r="AE28" s="250">
        <v>0</v>
      </c>
      <c r="AF28" s="258">
        <v>0</v>
      </c>
      <c r="AG28" s="199">
        <v>0</v>
      </c>
      <c r="AH28" s="259">
        <v>0</v>
      </c>
      <c r="AI28" s="152">
        <v>15770</v>
      </c>
      <c r="AJ28" s="243">
        <v>3618515</v>
      </c>
      <c r="AK28" s="240" t="s">
        <v>548</v>
      </c>
      <c r="AM28" s="327">
        <v>1005329.1634179699</v>
      </c>
      <c r="AN28" s="145">
        <v>58520834.294725902</v>
      </c>
      <c r="AO28" s="328">
        <v>171683.13333333301</v>
      </c>
      <c r="AP28" s="367"/>
    </row>
    <row r="29" spans="1:42" s="14" customFormat="1" x14ac:dyDescent="0.25">
      <c r="A29" s="17" t="s">
        <v>97</v>
      </c>
      <c r="B29" s="20" t="s">
        <v>98</v>
      </c>
      <c r="C29" s="127">
        <v>3589488.3842591997</v>
      </c>
      <c r="D29" s="134">
        <v>2650836.9224000005</v>
      </c>
      <c r="E29" s="76">
        <v>163066.3946</v>
      </c>
      <c r="F29" s="134">
        <v>354099.85000000003</v>
      </c>
      <c r="G29" s="76">
        <v>0</v>
      </c>
      <c r="H29" s="134">
        <v>0</v>
      </c>
      <c r="I29" s="76">
        <v>0</v>
      </c>
      <c r="J29" s="134">
        <v>1333964.8106714082</v>
      </c>
      <c r="K29" s="76">
        <v>4788885.6344902199</v>
      </c>
      <c r="L29" s="198">
        <v>11.180000000000001</v>
      </c>
      <c r="M29" s="199">
        <v>258.82499999999999</v>
      </c>
      <c r="N29" s="199">
        <v>78.378999999999991</v>
      </c>
      <c r="O29" s="200">
        <v>4.9619999999999997</v>
      </c>
      <c r="P29" s="157">
        <v>1</v>
      </c>
      <c r="Q29" s="153">
        <v>0</v>
      </c>
      <c r="R29" s="152">
        <v>22</v>
      </c>
      <c r="S29" s="199">
        <v>1330</v>
      </c>
      <c r="T29" s="205">
        <v>8000</v>
      </c>
      <c r="U29" s="213">
        <v>4730</v>
      </c>
      <c r="V29" s="216">
        <v>61458</v>
      </c>
      <c r="W29" s="210">
        <v>57850</v>
      </c>
      <c r="X29" s="222">
        <v>0</v>
      </c>
      <c r="Y29" s="218">
        <v>0</v>
      </c>
      <c r="Z29" s="149">
        <v>0</v>
      </c>
      <c r="AA29" s="145">
        <v>0</v>
      </c>
      <c r="AB29" s="144">
        <v>0</v>
      </c>
      <c r="AC29" s="210">
        <v>0</v>
      </c>
      <c r="AD29" s="226">
        <v>0</v>
      </c>
      <c r="AE29" s="250">
        <v>0</v>
      </c>
      <c r="AF29" s="258">
        <v>0</v>
      </c>
      <c r="AG29" s="199">
        <v>0</v>
      </c>
      <c r="AH29" s="259">
        <v>0</v>
      </c>
      <c r="AI29" s="152">
        <v>11962</v>
      </c>
      <c r="AJ29" s="243">
        <v>3369364</v>
      </c>
      <c r="AK29" s="240" t="s">
        <v>548</v>
      </c>
      <c r="AM29" s="327">
        <v>36447.512559219402</v>
      </c>
      <c r="AN29" s="145">
        <v>33008926.528905101</v>
      </c>
      <c r="AO29" s="328">
        <v>171683.13333333301</v>
      </c>
      <c r="AP29" s="367"/>
    </row>
    <row r="30" spans="1:42" s="14" customFormat="1" x14ac:dyDescent="0.25">
      <c r="A30" s="17" t="s">
        <v>99</v>
      </c>
      <c r="B30" s="20" t="s">
        <v>100</v>
      </c>
      <c r="C30" s="127">
        <v>1213203.2652908</v>
      </c>
      <c r="D30" s="134">
        <v>105425.6905</v>
      </c>
      <c r="E30" s="76">
        <v>92332.519</v>
      </c>
      <c r="F30" s="134">
        <v>91753.790000000008</v>
      </c>
      <c r="G30" s="76">
        <v>0</v>
      </c>
      <c r="H30" s="134">
        <v>0</v>
      </c>
      <c r="I30" s="76">
        <v>0</v>
      </c>
      <c r="J30" s="134">
        <v>867625.32107474527</v>
      </c>
      <c r="K30" s="76">
        <v>1783103.5816085986</v>
      </c>
      <c r="L30" s="198">
        <v>4.0999999999999996</v>
      </c>
      <c r="M30" s="199">
        <v>163.14400000000001</v>
      </c>
      <c r="N30" s="199">
        <v>37.699999999999996</v>
      </c>
      <c r="O30" s="200">
        <v>5.6000000000000001E-2</v>
      </c>
      <c r="P30" s="157">
        <v>2</v>
      </c>
      <c r="Q30" s="153">
        <v>0</v>
      </c>
      <c r="R30" s="152">
        <v>1</v>
      </c>
      <c r="S30" s="199">
        <v>242</v>
      </c>
      <c r="T30" s="205">
        <v>0</v>
      </c>
      <c r="U30" s="213">
        <v>0</v>
      </c>
      <c r="V30" s="216">
        <v>36370</v>
      </c>
      <c r="W30" s="210">
        <v>14990</v>
      </c>
      <c r="X30" s="222">
        <v>0</v>
      </c>
      <c r="Y30" s="218">
        <v>0</v>
      </c>
      <c r="Z30" s="149">
        <v>0</v>
      </c>
      <c r="AA30" s="145">
        <v>0</v>
      </c>
      <c r="AB30" s="144">
        <v>0</v>
      </c>
      <c r="AC30" s="210">
        <v>0</v>
      </c>
      <c r="AD30" s="226">
        <v>0</v>
      </c>
      <c r="AE30" s="250">
        <v>0</v>
      </c>
      <c r="AF30" s="258">
        <v>0</v>
      </c>
      <c r="AG30" s="199">
        <v>0</v>
      </c>
      <c r="AH30" s="259">
        <v>0</v>
      </c>
      <c r="AI30" s="152">
        <v>4017</v>
      </c>
      <c r="AJ30" s="243">
        <v>1326361</v>
      </c>
      <c r="AK30" s="240" t="s">
        <v>548</v>
      </c>
      <c r="AM30" s="327">
        <v>0</v>
      </c>
      <c r="AN30" s="145">
        <v>23275260.822066665</v>
      </c>
      <c r="AO30" s="328">
        <v>2040408.7066666665</v>
      </c>
      <c r="AP30" s="367"/>
    </row>
    <row r="31" spans="1:42" s="14" customFormat="1" x14ac:dyDescent="0.25">
      <c r="A31" s="18" t="s">
        <v>101</v>
      </c>
      <c r="B31" s="20" t="s">
        <v>102</v>
      </c>
      <c r="C31" s="127">
        <v>3272008.1255699992</v>
      </c>
      <c r="D31" s="134">
        <v>3300430.2938000001</v>
      </c>
      <c r="E31" s="76">
        <v>602395.13159999996</v>
      </c>
      <c r="F31" s="134">
        <v>247043.56000000003</v>
      </c>
      <c r="G31" s="76">
        <v>4497798.2442000005</v>
      </c>
      <c r="H31" s="134">
        <v>1581454.7620000001</v>
      </c>
      <c r="I31" s="76">
        <v>560835.56610000005</v>
      </c>
      <c r="J31" s="134">
        <v>1423060.696925123</v>
      </c>
      <c r="K31" s="76">
        <v>4013780.3177205329</v>
      </c>
      <c r="L31" s="198">
        <v>69.3</v>
      </c>
      <c r="M31" s="199">
        <v>645.29999999999995</v>
      </c>
      <c r="N31" s="199">
        <v>47.599999999999994</v>
      </c>
      <c r="O31" s="200">
        <v>0</v>
      </c>
      <c r="P31" s="157">
        <v>131</v>
      </c>
      <c r="Q31" s="153">
        <v>19</v>
      </c>
      <c r="R31" s="152">
        <v>7</v>
      </c>
      <c r="S31" s="199">
        <v>4820</v>
      </c>
      <c r="T31" s="205">
        <v>4800</v>
      </c>
      <c r="U31" s="213">
        <v>72490</v>
      </c>
      <c r="V31" s="216">
        <v>194768</v>
      </c>
      <c r="W31" s="210">
        <v>40360</v>
      </c>
      <c r="X31" s="222">
        <v>0</v>
      </c>
      <c r="Y31" s="218">
        <v>0</v>
      </c>
      <c r="Z31" s="149">
        <v>1</v>
      </c>
      <c r="AA31" s="145">
        <v>0</v>
      </c>
      <c r="AB31" s="144">
        <v>56633</v>
      </c>
      <c r="AC31" s="210">
        <v>535</v>
      </c>
      <c r="AD31" s="226">
        <v>0</v>
      </c>
      <c r="AE31" s="250">
        <v>418</v>
      </c>
      <c r="AF31" s="258">
        <v>225</v>
      </c>
      <c r="AG31" s="199">
        <v>0</v>
      </c>
      <c r="AH31" s="259">
        <v>0</v>
      </c>
      <c r="AI31" s="152">
        <v>14094</v>
      </c>
      <c r="AJ31" s="243">
        <v>2156876</v>
      </c>
      <c r="AK31" s="240" t="s">
        <v>545</v>
      </c>
      <c r="AM31" s="327">
        <v>24178.024793660999</v>
      </c>
      <c r="AN31" s="145">
        <v>68250155.209333301</v>
      </c>
      <c r="AO31" s="328">
        <v>1194080</v>
      </c>
      <c r="AP31" s="367"/>
    </row>
    <row r="32" spans="1:42" s="14" customFormat="1" x14ac:dyDescent="0.25">
      <c r="A32" s="17" t="s">
        <v>13</v>
      </c>
      <c r="B32" s="22" t="s">
        <v>103</v>
      </c>
      <c r="C32" s="127">
        <v>3706063.6159400004</v>
      </c>
      <c r="D32" s="134">
        <v>7636887.120000001</v>
      </c>
      <c r="E32" s="76">
        <v>138919.1085</v>
      </c>
      <c r="F32" s="134">
        <v>123699.289</v>
      </c>
      <c r="G32" s="76">
        <v>9666383.1117499992</v>
      </c>
      <c r="H32" s="134">
        <v>1450549.2625000002</v>
      </c>
      <c r="I32" s="76">
        <v>1204100.8385999999</v>
      </c>
      <c r="J32" s="134">
        <v>1821477.3864715572</v>
      </c>
      <c r="K32" s="76">
        <v>3418434.615715364</v>
      </c>
      <c r="L32" s="198">
        <v>601.1</v>
      </c>
      <c r="M32" s="199">
        <v>394.59999999999997</v>
      </c>
      <c r="N32" s="199">
        <v>19.2</v>
      </c>
      <c r="O32" s="200">
        <v>2</v>
      </c>
      <c r="P32" s="157">
        <v>882</v>
      </c>
      <c r="Q32" s="153">
        <v>84</v>
      </c>
      <c r="R32" s="152">
        <v>180</v>
      </c>
      <c r="S32" s="199">
        <v>0</v>
      </c>
      <c r="T32" s="205">
        <v>0</v>
      </c>
      <c r="U32" s="213">
        <v>16650</v>
      </c>
      <c r="V32" s="216">
        <v>44955</v>
      </c>
      <c r="W32" s="210">
        <v>20209</v>
      </c>
      <c r="X32" s="222">
        <v>5</v>
      </c>
      <c r="Y32" s="218">
        <v>4</v>
      </c>
      <c r="Z32" s="149">
        <v>5</v>
      </c>
      <c r="AA32" s="145">
        <v>67311.5</v>
      </c>
      <c r="AB32" s="144">
        <v>2711</v>
      </c>
      <c r="AC32" s="210">
        <v>530</v>
      </c>
      <c r="AD32" s="226">
        <v>0</v>
      </c>
      <c r="AE32" s="250">
        <v>340</v>
      </c>
      <c r="AF32" s="258">
        <v>870</v>
      </c>
      <c r="AG32" s="199">
        <v>0</v>
      </c>
      <c r="AH32" s="259">
        <v>0</v>
      </c>
      <c r="AI32" s="152">
        <v>26362</v>
      </c>
      <c r="AJ32" s="243">
        <v>1832501</v>
      </c>
      <c r="AK32" s="240" t="s">
        <v>545</v>
      </c>
      <c r="AM32" s="327">
        <v>9587705.6830717698</v>
      </c>
      <c r="AN32" s="145">
        <v>72606013.622666702</v>
      </c>
      <c r="AO32" s="328">
        <v>1854821.5333333299</v>
      </c>
      <c r="AP32" s="367"/>
    </row>
    <row r="33" spans="1:42" s="14" customFormat="1" x14ac:dyDescent="0.25">
      <c r="A33" s="17" t="s">
        <v>14</v>
      </c>
      <c r="B33" s="22" t="s">
        <v>104</v>
      </c>
      <c r="C33" s="127">
        <v>6056096.2370627997</v>
      </c>
      <c r="D33" s="134">
        <v>13582798.378799999</v>
      </c>
      <c r="E33" s="76">
        <v>239692.15159999998</v>
      </c>
      <c r="F33" s="134">
        <v>53111.917000000001</v>
      </c>
      <c r="G33" s="76">
        <v>14168319.260199999</v>
      </c>
      <c r="H33" s="134">
        <v>1495959.7984000002</v>
      </c>
      <c r="I33" s="76">
        <v>2548562.2788</v>
      </c>
      <c r="J33" s="134">
        <v>2041756.2577279303</v>
      </c>
      <c r="K33" s="76">
        <v>4907006.6050282521</v>
      </c>
      <c r="L33" s="198">
        <v>1179.529</v>
      </c>
      <c r="M33" s="199">
        <v>795.31399999999996</v>
      </c>
      <c r="N33" s="199">
        <v>0</v>
      </c>
      <c r="O33" s="200">
        <v>1.409</v>
      </c>
      <c r="P33" s="157">
        <v>2854</v>
      </c>
      <c r="Q33" s="153">
        <v>167</v>
      </c>
      <c r="R33" s="152">
        <v>133</v>
      </c>
      <c r="S33" s="199">
        <v>520</v>
      </c>
      <c r="T33" s="205">
        <v>1500</v>
      </c>
      <c r="U33" s="213">
        <v>12203</v>
      </c>
      <c r="V33" s="216">
        <v>87258</v>
      </c>
      <c r="W33" s="210">
        <v>8677</v>
      </c>
      <c r="X33" s="222">
        <v>3</v>
      </c>
      <c r="Y33" s="218">
        <v>9</v>
      </c>
      <c r="Z33" s="149">
        <v>7</v>
      </c>
      <c r="AA33" s="145">
        <v>23039.5</v>
      </c>
      <c r="AB33" s="144">
        <v>68909.5</v>
      </c>
      <c r="AC33" s="210">
        <v>276</v>
      </c>
      <c r="AD33" s="226">
        <v>638</v>
      </c>
      <c r="AE33" s="250">
        <v>115</v>
      </c>
      <c r="AF33" s="258">
        <v>124</v>
      </c>
      <c r="AG33" s="199">
        <v>709</v>
      </c>
      <c r="AH33" s="259">
        <v>0</v>
      </c>
      <c r="AI33" s="152">
        <v>35217</v>
      </c>
      <c r="AJ33" s="243">
        <v>2644893</v>
      </c>
      <c r="AK33" s="240" t="s">
        <v>545</v>
      </c>
      <c r="AM33" s="327">
        <v>15219691.037509432</v>
      </c>
      <c r="AN33" s="145">
        <v>114900430.83333334</v>
      </c>
      <c r="AO33" s="328">
        <v>3726968</v>
      </c>
      <c r="AP33" s="367"/>
    </row>
    <row r="34" spans="1:42" s="14" customFormat="1" x14ac:dyDescent="0.25">
      <c r="A34" s="17" t="s">
        <v>105</v>
      </c>
      <c r="B34" s="22" t="s">
        <v>106</v>
      </c>
      <c r="C34" s="127">
        <v>3981997.0600199997</v>
      </c>
      <c r="D34" s="134">
        <v>3771603.2403000002</v>
      </c>
      <c r="E34" s="76">
        <v>585044.20320000011</v>
      </c>
      <c r="F34" s="134">
        <v>143751.685</v>
      </c>
      <c r="G34" s="76">
        <v>10408763.593049999</v>
      </c>
      <c r="H34" s="134">
        <v>1106693.8940000001</v>
      </c>
      <c r="I34" s="76">
        <v>1657877.1161000002</v>
      </c>
      <c r="J34" s="134">
        <v>1593814.7051018646</v>
      </c>
      <c r="K34" s="76">
        <v>4460427.469506708</v>
      </c>
      <c r="L34" s="198">
        <v>558</v>
      </c>
      <c r="M34" s="199">
        <v>640.20000000000005</v>
      </c>
      <c r="N34" s="199">
        <v>0</v>
      </c>
      <c r="O34" s="200">
        <v>1.2</v>
      </c>
      <c r="P34" s="157">
        <v>341</v>
      </c>
      <c r="Q34" s="153">
        <v>135</v>
      </c>
      <c r="R34" s="152">
        <v>30</v>
      </c>
      <c r="S34" s="199">
        <v>1360</v>
      </c>
      <c r="T34" s="205">
        <v>800</v>
      </c>
      <c r="U34" s="213">
        <v>200239</v>
      </c>
      <c r="V34" s="216">
        <v>113006</v>
      </c>
      <c r="W34" s="210">
        <v>23485</v>
      </c>
      <c r="X34" s="222">
        <v>30</v>
      </c>
      <c r="Y34" s="218">
        <v>9</v>
      </c>
      <c r="Z34" s="149">
        <v>3</v>
      </c>
      <c r="AA34" s="145">
        <v>12767.5</v>
      </c>
      <c r="AB34" s="144">
        <v>84930</v>
      </c>
      <c r="AC34" s="210">
        <v>1325</v>
      </c>
      <c r="AD34" s="226">
        <v>0</v>
      </c>
      <c r="AE34" s="250">
        <v>0</v>
      </c>
      <c r="AF34" s="258">
        <v>1325</v>
      </c>
      <c r="AG34" s="199">
        <v>0</v>
      </c>
      <c r="AH34" s="259">
        <v>0</v>
      </c>
      <c r="AI34" s="152">
        <v>18788</v>
      </c>
      <c r="AJ34" s="243">
        <v>2400718</v>
      </c>
      <c r="AK34" s="240" t="s">
        <v>545</v>
      </c>
      <c r="AM34" s="327">
        <v>12825288.585005101</v>
      </c>
      <c r="AN34" s="145">
        <v>78346390.333333299</v>
      </c>
      <c r="AO34" s="328">
        <v>1264400</v>
      </c>
      <c r="AP34" s="367"/>
    </row>
    <row r="35" spans="1:42" s="14" customFormat="1" x14ac:dyDescent="0.25">
      <c r="A35" s="17" t="s">
        <v>232</v>
      </c>
      <c r="B35" s="22" t="s">
        <v>107</v>
      </c>
      <c r="C35" s="127">
        <v>2560022.5984999998</v>
      </c>
      <c r="D35" s="134">
        <v>7530525.8515000008</v>
      </c>
      <c r="E35" s="76">
        <v>144182.111</v>
      </c>
      <c r="F35" s="134">
        <v>84494.284</v>
      </c>
      <c r="G35" s="76">
        <v>4803291.3537999997</v>
      </c>
      <c r="H35" s="134">
        <v>932903.96180000005</v>
      </c>
      <c r="I35" s="76">
        <v>1438812.1975</v>
      </c>
      <c r="J35" s="134">
        <v>1424373.2352231678</v>
      </c>
      <c r="K35" s="76">
        <v>2487988.084395072</v>
      </c>
      <c r="L35" s="198">
        <v>240.48</v>
      </c>
      <c r="M35" s="199">
        <v>317.5</v>
      </c>
      <c r="N35" s="199">
        <v>8.0200000000000014</v>
      </c>
      <c r="O35" s="200">
        <v>2.54</v>
      </c>
      <c r="P35" s="157">
        <v>0</v>
      </c>
      <c r="Q35" s="153">
        <v>439</v>
      </c>
      <c r="R35" s="152">
        <v>102</v>
      </c>
      <c r="S35" s="199">
        <v>900</v>
      </c>
      <c r="T35" s="205">
        <v>0</v>
      </c>
      <c r="U35" s="213">
        <v>4030</v>
      </c>
      <c r="V35" s="216">
        <v>54430</v>
      </c>
      <c r="W35" s="210">
        <v>13804</v>
      </c>
      <c r="X35" s="222">
        <v>4</v>
      </c>
      <c r="Y35" s="218">
        <v>1</v>
      </c>
      <c r="Z35" s="149">
        <v>2</v>
      </c>
      <c r="AA35" s="145">
        <v>29625</v>
      </c>
      <c r="AB35" s="144">
        <v>14990</v>
      </c>
      <c r="AC35" s="210">
        <v>699</v>
      </c>
      <c r="AD35" s="226">
        <v>0</v>
      </c>
      <c r="AE35" s="250">
        <v>0</v>
      </c>
      <c r="AF35" s="258">
        <v>491</v>
      </c>
      <c r="AG35" s="199">
        <v>208</v>
      </c>
      <c r="AH35" s="259">
        <v>0</v>
      </c>
      <c r="AI35" s="152">
        <v>14127</v>
      </c>
      <c r="AJ35" s="243">
        <v>1327328</v>
      </c>
      <c r="AK35" s="240" t="s">
        <v>545</v>
      </c>
      <c r="AM35" s="327">
        <v>5034581.9963261802</v>
      </c>
      <c r="AN35" s="145">
        <v>62646447.419466697</v>
      </c>
      <c r="AO35" s="328">
        <v>710000</v>
      </c>
      <c r="AP35" s="367"/>
    </row>
    <row r="36" spans="1:42" s="14" customFormat="1" x14ac:dyDescent="0.25">
      <c r="A36" s="17" t="s">
        <v>108</v>
      </c>
      <c r="B36" s="22" t="s">
        <v>109</v>
      </c>
      <c r="C36" s="127">
        <v>3250814.2364989999</v>
      </c>
      <c r="D36" s="134">
        <v>14033258.0974</v>
      </c>
      <c r="E36" s="76">
        <v>557127.53899999999</v>
      </c>
      <c r="F36" s="134">
        <v>88289.304000000004</v>
      </c>
      <c r="G36" s="76">
        <v>10106103.3895</v>
      </c>
      <c r="H36" s="134">
        <v>1947362.7339000001</v>
      </c>
      <c r="I36" s="76">
        <v>1427758.8168000001</v>
      </c>
      <c r="J36" s="134">
        <v>1491219.3848541563</v>
      </c>
      <c r="K36" s="76">
        <v>3318442.149693341</v>
      </c>
      <c r="L36" s="198">
        <v>494.79</v>
      </c>
      <c r="M36" s="199">
        <v>506.09</v>
      </c>
      <c r="N36" s="199">
        <v>0</v>
      </c>
      <c r="O36" s="200">
        <v>0.87000000000000011</v>
      </c>
      <c r="P36" s="157">
        <v>371</v>
      </c>
      <c r="Q36" s="153">
        <v>5</v>
      </c>
      <c r="R36" s="152">
        <v>120</v>
      </c>
      <c r="S36" s="199">
        <v>23062</v>
      </c>
      <c r="T36" s="205">
        <v>13245</v>
      </c>
      <c r="U36" s="213">
        <v>174766</v>
      </c>
      <c r="V36" s="216">
        <v>116950</v>
      </c>
      <c r="W36" s="210">
        <v>14424</v>
      </c>
      <c r="X36" s="222">
        <v>9</v>
      </c>
      <c r="Y36" s="218">
        <v>0</v>
      </c>
      <c r="Z36" s="149">
        <v>5</v>
      </c>
      <c r="AA36" s="145">
        <v>84307</v>
      </c>
      <c r="AB36" s="144">
        <v>0</v>
      </c>
      <c r="AC36" s="210">
        <v>1542</v>
      </c>
      <c r="AD36" s="226">
        <v>0</v>
      </c>
      <c r="AE36" s="250">
        <v>470</v>
      </c>
      <c r="AF36" s="258">
        <v>920</v>
      </c>
      <c r="AG36" s="199">
        <v>59</v>
      </c>
      <c r="AH36" s="259">
        <v>0</v>
      </c>
      <c r="AI36" s="152">
        <v>15870</v>
      </c>
      <c r="AJ36" s="243">
        <v>1778100</v>
      </c>
      <c r="AK36" s="240" t="s">
        <v>545</v>
      </c>
      <c r="AM36" s="327">
        <v>7252771.0734166401</v>
      </c>
      <c r="AN36" s="145">
        <v>60945460.266666703</v>
      </c>
      <c r="AO36" s="328">
        <v>2599946.6666666698</v>
      </c>
      <c r="AP36" s="367"/>
    </row>
    <row r="37" spans="1:42" x14ac:dyDescent="0.25">
      <c r="A37" s="17" t="s">
        <v>110</v>
      </c>
      <c r="B37" s="22" t="s">
        <v>111</v>
      </c>
      <c r="C37" s="127">
        <v>0</v>
      </c>
      <c r="D37" s="134">
        <v>0</v>
      </c>
      <c r="E37" s="76">
        <v>0</v>
      </c>
      <c r="F37" s="134">
        <v>0</v>
      </c>
      <c r="G37" s="76">
        <v>19048708.310400002</v>
      </c>
      <c r="H37" s="134">
        <v>3324629.9194999998</v>
      </c>
      <c r="I37" s="76">
        <v>5017054.400799999</v>
      </c>
      <c r="J37" s="134">
        <v>32936.247389459997</v>
      </c>
      <c r="K37" s="76">
        <v>3015953.7484431281</v>
      </c>
      <c r="L37" s="198">
        <v>0</v>
      </c>
      <c r="M37" s="199">
        <v>0</v>
      </c>
      <c r="N37" s="199">
        <v>0</v>
      </c>
      <c r="O37" s="200">
        <v>0</v>
      </c>
      <c r="P37" s="157">
        <v>0</v>
      </c>
      <c r="Q37" s="153">
        <v>0</v>
      </c>
      <c r="R37" s="152">
        <v>0</v>
      </c>
      <c r="S37" s="199">
        <v>0</v>
      </c>
      <c r="T37" s="205">
        <v>0</v>
      </c>
      <c r="U37" s="213">
        <v>0</v>
      </c>
      <c r="V37" s="216">
        <v>0</v>
      </c>
      <c r="W37" s="210">
        <v>0</v>
      </c>
      <c r="X37" s="222">
        <v>1</v>
      </c>
      <c r="Y37" s="218">
        <v>8</v>
      </c>
      <c r="Z37" s="149">
        <v>6</v>
      </c>
      <c r="AA37" s="145">
        <v>26414.5</v>
      </c>
      <c r="AB37" s="144">
        <v>172528.5</v>
      </c>
      <c r="AC37" s="210">
        <v>0</v>
      </c>
      <c r="AD37" s="226">
        <v>3370</v>
      </c>
      <c r="AE37" s="250">
        <v>0</v>
      </c>
      <c r="AF37" s="258">
        <v>0</v>
      </c>
      <c r="AG37" s="199">
        <v>1589</v>
      </c>
      <c r="AH37" s="259">
        <v>0</v>
      </c>
      <c r="AI37" s="152">
        <v>1</v>
      </c>
      <c r="AJ37" s="243">
        <v>4027673</v>
      </c>
      <c r="AK37" s="240" t="s">
        <v>549</v>
      </c>
      <c r="AM37" s="327">
        <v>19069880.421795901</v>
      </c>
      <c r="AN37" s="145">
        <v>0</v>
      </c>
      <c r="AO37" s="328">
        <v>2003866.66666667</v>
      </c>
      <c r="AP37" s="367"/>
    </row>
    <row r="38" spans="1:42" x14ac:dyDescent="0.25">
      <c r="A38" s="17" t="s">
        <v>216</v>
      </c>
      <c r="B38" s="20" t="s">
        <v>112</v>
      </c>
      <c r="C38" s="127">
        <v>7279994.8806938007</v>
      </c>
      <c r="D38" s="134">
        <v>3131091.1266000001</v>
      </c>
      <c r="E38" s="76">
        <v>1968781.5091000001</v>
      </c>
      <c r="F38" s="134">
        <v>379667.26700000005</v>
      </c>
      <c r="G38" s="76">
        <v>0</v>
      </c>
      <c r="H38" s="134">
        <v>0</v>
      </c>
      <c r="I38" s="76">
        <v>0</v>
      </c>
      <c r="J38" s="134">
        <v>2108039.1459196866</v>
      </c>
      <c r="K38" s="76">
        <v>5785859.221182107</v>
      </c>
      <c r="L38" s="198">
        <v>145.73599999999999</v>
      </c>
      <c r="M38" s="199">
        <v>1288.4180000000001</v>
      </c>
      <c r="N38" s="199">
        <v>128.762</v>
      </c>
      <c r="O38" s="200">
        <v>0.72300000000000009</v>
      </c>
      <c r="P38" s="157">
        <v>17</v>
      </c>
      <c r="Q38" s="153">
        <v>24</v>
      </c>
      <c r="R38" s="152">
        <v>112</v>
      </c>
      <c r="S38" s="199">
        <v>670</v>
      </c>
      <c r="T38" s="205">
        <v>0</v>
      </c>
      <c r="U38" s="213">
        <v>188322</v>
      </c>
      <c r="V38" s="216">
        <v>665053</v>
      </c>
      <c r="W38" s="210">
        <v>62027</v>
      </c>
      <c r="X38" s="222">
        <v>0</v>
      </c>
      <c r="Y38" s="218">
        <v>0</v>
      </c>
      <c r="Z38" s="149">
        <v>0</v>
      </c>
      <c r="AA38" s="145">
        <v>0</v>
      </c>
      <c r="AB38" s="144">
        <v>0</v>
      </c>
      <c r="AC38" s="210">
        <v>0</v>
      </c>
      <c r="AD38" s="226">
        <v>0</v>
      </c>
      <c r="AE38" s="250">
        <v>0</v>
      </c>
      <c r="AF38" s="258">
        <v>0</v>
      </c>
      <c r="AG38" s="199">
        <v>0</v>
      </c>
      <c r="AH38" s="259">
        <v>0</v>
      </c>
      <c r="AI38" s="152">
        <v>38190</v>
      </c>
      <c r="AJ38" s="243">
        <v>4027673</v>
      </c>
      <c r="AK38" s="240" t="s">
        <v>548</v>
      </c>
      <c r="AM38" s="327">
        <v>0</v>
      </c>
      <c r="AN38" s="145">
        <v>117463211.23333301</v>
      </c>
      <c r="AO38" s="328">
        <v>1525226.66666667</v>
      </c>
      <c r="AP38" s="367"/>
    </row>
    <row r="39" spans="1:42" x14ac:dyDescent="0.25">
      <c r="A39" s="17" t="s">
        <v>16</v>
      </c>
      <c r="B39" s="22" t="s">
        <v>113</v>
      </c>
      <c r="C39" s="127">
        <v>2635315.5756200003</v>
      </c>
      <c r="D39" s="134">
        <v>9570975.1033000015</v>
      </c>
      <c r="E39" s="76">
        <v>268643.99170000001</v>
      </c>
      <c r="F39" s="134">
        <v>551410.28500000003</v>
      </c>
      <c r="G39" s="76">
        <v>8896320.8801499996</v>
      </c>
      <c r="H39" s="134">
        <v>1565991.1547000001</v>
      </c>
      <c r="I39" s="76">
        <v>2441039.8310000002</v>
      </c>
      <c r="J39" s="134">
        <v>1408498.2455159049</v>
      </c>
      <c r="K39" s="76">
        <v>4810427.3487984501</v>
      </c>
      <c r="L39" s="198">
        <v>230.7</v>
      </c>
      <c r="M39" s="199">
        <v>389</v>
      </c>
      <c r="N39" s="199">
        <v>5.4</v>
      </c>
      <c r="O39" s="200">
        <v>2.1</v>
      </c>
      <c r="P39" s="157">
        <v>282</v>
      </c>
      <c r="Q39" s="153">
        <v>0</v>
      </c>
      <c r="R39" s="152">
        <v>239</v>
      </c>
      <c r="S39" s="199">
        <v>6080</v>
      </c>
      <c r="T39" s="205">
        <v>6000</v>
      </c>
      <c r="U39" s="213">
        <v>23168</v>
      </c>
      <c r="V39" s="216">
        <v>92231</v>
      </c>
      <c r="W39" s="210">
        <v>90085</v>
      </c>
      <c r="X39" s="222">
        <v>54</v>
      </c>
      <c r="Y39" s="218">
        <v>4</v>
      </c>
      <c r="Z39" s="149">
        <v>2</v>
      </c>
      <c r="AA39" s="145">
        <v>13811</v>
      </c>
      <c r="AB39" s="144">
        <v>75815.5</v>
      </c>
      <c r="AC39" s="210">
        <v>0</v>
      </c>
      <c r="AD39" s="226">
        <v>1078</v>
      </c>
      <c r="AE39" s="250">
        <v>0</v>
      </c>
      <c r="AF39" s="258">
        <v>0</v>
      </c>
      <c r="AG39" s="199">
        <v>0</v>
      </c>
      <c r="AH39" s="259">
        <v>1078</v>
      </c>
      <c r="AI39" s="152">
        <v>13731</v>
      </c>
      <c r="AJ39" s="243">
        <v>2592057</v>
      </c>
      <c r="AK39" s="240" t="s">
        <v>545</v>
      </c>
      <c r="AM39" s="327">
        <v>8907505.8010501694</v>
      </c>
      <c r="AN39" s="145">
        <v>64892023.6439256</v>
      </c>
      <c r="AO39" s="328">
        <v>2654032</v>
      </c>
      <c r="AP39" s="367"/>
    </row>
    <row r="40" spans="1:42" x14ac:dyDescent="0.25">
      <c r="A40" s="17" t="s">
        <v>217</v>
      </c>
      <c r="B40" s="22" t="s">
        <v>114</v>
      </c>
      <c r="C40" s="127">
        <v>5610022.2142000003</v>
      </c>
      <c r="D40" s="134">
        <v>4924508.9797</v>
      </c>
      <c r="E40" s="76">
        <v>371895.76520000002</v>
      </c>
      <c r="F40" s="134">
        <v>216487.52800000002</v>
      </c>
      <c r="G40" s="76">
        <v>16803541.497500002</v>
      </c>
      <c r="H40" s="134">
        <v>2425010.9525000001</v>
      </c>
      <c r="I40" s="76">
        <v>2525537.2511000005</v>
      </c>
      <c r="J40" s="134">
        <v>1993269.7447770438</v>
      </c>
      <c r="K40" s="76">
        <v>5763570.3277004305</v>
      </c>
      <c r="L40" s="198">
        <v>556</v>
      </c>
      <c r="M40" s="199">
        <v>723</v>
      </c>
      <c r="N40" s="199">
        <v>17</v>
      </c>
      <c r="O40" s="200">
        <v>5</v>
      </c>
      <c r="P40" s="157">
        <v>143</v>
      </c>
      <c r="Q40" s="153">
        <v>26</v>
      </c>
      <c r="R40" s="152">
        <v>139</v>
      </c>
      <c r="S40" s="199">
        <v>3150</v>
      </c>
      <c r="T40" s="205">
        <v>0</v>
      </c>
      <c r="U40" s="213">
        <v>149278</v>
      </c>
      <c r="V40" s="216">
        <v>58936</v>
      </c>
      <c r="W40" s="210">
        <v>35368</v>
      </c>
      <c r="X40" s="222">
        <v>1</v>
      </c>
      <c r="Y40" s="218">
        <v>5</v>
      </c>
      <c r="Z40" s="149">
        <v>4</v>
      </c>
      <c r="AA40" s="145">
        <v>250519</v>
      </c>
      <c r="AB40" s="144">
        <v>0</v>
      </c>
      <c r="AC40" s="210">
        <v>850</v>
      </c>
      <c r="AD40" s="226">
        <v>1890</v>
      </c>
      <c r="AE40" s="250">
        <v>0</v>
      </c>
      <c r="AF40" s="258">
        <v>2195</v>
      </c>
      <c r="AG40" s="199">
        <v>0</v>
      </c>
      <c r="AH40" s="259">
        <v>0</v>
      </c>
      <c r="AI40" s="152">
        <v>33134</v>
      </c>
      <c r="AJ40" s="243">
        <v>3114153</v>
      </c>
      <c r="AK40" s="240" t="s">
        <v>545</v>
      </c>
      <c r="AM40" s="327">
        <v>26010526.020865802</v>
      </c>
      <c r="AN40" s="145">
        <v>108947663.56666701</v>
      </c>
      <c r="AO40" s="328">
        <v>3769053.3333333302</v>
      </c>
      <c r="AP40" s="367"/>
    </row>
    <row r="41" spans="1:42" x14ac:dyDescent="0.25">
      <c r="A41" s="17" t="s">
        <v>115</v>
      </c>
      <c r="B41" s="20" t="s">
        <v>116</v>
      </c>
      <c r="C41" s="127">
        <v>4333119.0305000003</v>
      </c>
      <c r="D41" s="134">
        <v>551642.15560000006</v>
      </c>
      <c r="E41" s="76">
        <v>295623.04109999997</v>
      </c>
      <c r="F41" s="134">
        <v>0</v>
      </c>
      <c r="G41" s="76">
        <v>0</v>
      </c>
      <c r="H41" s="134">
        <v>0</v>
      </c>
      <c r="I41" s="76">
        <v>0</v>
      </c>
      <c r="J41" s="134">
        <v>1163652.4164177065</v>
      </c>
      <c r="K41" s="76">
        <v>1731984.4822938188</v>
      </c>
      <c r="L41" s="198">
        <v>19</v>
      </c>
      <c r="M41" s="199">
        <v>359</v>
      </c>
      <c r="N41" s="199">
        <v>190</v>
      </c>
      <c r="O41" s="200">
        <v>0</v>
      </c>
      <c r="P41" s="157">
        <v>2</v>
      </c>
      <c r="Q41" s="153">
        <v>1</v>
      </c>
      <c r="R41" s="152">
        <v>23</v>
      </c>
      <c r="S41" s="199">
        <v>0</v>
      </c>
      <c r="T41" s="205">
        <v>0</v>
      </c>
      <c r="U41" s="213">
        <v>7150</v>
      </c>
      <c r="V41" s="216">
        <v>112253</v>
      </c>
      <c r="W41" s="210">
        <v>0</v>
      </c>
      <c r="X41" s="222">
        <v>0</v>
      </c>
      <c r="Y41" s="218">
        <v>0</v>
      </c>
      <c r="Z41" s="149">
        <v>0</v>
      </c>
      <c r="AA41" s="145">
        <v>0</v>
      </c>
      <c r="AB41" s="144">
        <v>0</v>
      </c>
      <c r="AC41" s="210">
        <v>0</v>
      </c>
      <c r="AD41" s="226">
        <v>0</v>
      </c>
      <c r="AE41" s="250">
        <v>0</v>
      </c>
      <c r="AF41" s="258">
        <v>0</v>
      </c>
      <c r="AG41" s="199">
        <v>0</v>
      </c>
      <c r="AH41" s="259">
        <v>0</v>
      </c>
      <c r="AI41" s="152">
        <v>8459</v>
      </c>
      <c r="AJ41" s="243">
        <v>1290449</v>
      </c>
      <c r="AK41" s="240" t="s">
        <v>548</v>
      </c>
      <c r="AM41" s="327">
        <v>0</v>
      </c>
      <c r="AN41" s="145">
        <v>46289855.947940499</v>
      </c>
      <c r="AO41" s="328">
        <v>29925.8</v>
      </c>
      <c r="AP41" s="367"/>
    </row>
    <row r="42" spans="1:42" x14ac:dyDescent="0.25">
      <c r="A42" s="17" t="s">
        <v>117</v>
      </c>
      <c r="B42" s="22" t="s">
        <v>118</v>
      </c>
      <c r="C42" s="127">
        <v>1459294.6576</v>
      </c>
      <c r="D42" s="134">
        <v>360511.32200000004</v>
      </c>
      <c r="E42" s="76">
        <v>105354.66</v>
      </c>
      <c r="F42" s="134">
        <v>108029.52900000001</v>
      </c>
      <c r="G42" s="76">
        <v>0</v>
      </c>
      <c r="H42" s="134">
        <v>0</v>
      </c>
      <c r="I42" s="76">
        <v>0</v>
      </c>
      <c r="J42" s="134">
        <v>986239.9686543768</v>
      </c>
      <c r="K42" s="76">
        <v>2053731.9288681254</v>
      </c>
      <c r="L42" s="198">
        <v>15</v>
      </c>
      <c r="M42" s="199">
        <v>205</v>
      </c>
      <c r="N42" s="199">
        <v>43</v>
      </c>
      <c r="O42" s="200">
        <v>0</v>
      </c>
      <c r="P42" s="157">
        <v>1</v>
      </c>
      <c r="Q42" s="153">
        <v>3</v>
      </c>
      <c r="R42" s="152">
        <v>1</v>
      </c>
      <c r="S42" s="199">
        <v>532</v>
      </c>
      <c r="T42" s="205">
        <v>620</v>
      </c>
      <c r="U42" s="213">
        <v>3750</v>
      </c>
      <c r="V42" s="216">
        <v>39300</v>
      </c>
      <c r="W42" s="210">
        <v>17649</v>
      </c>
      <c r="X42" s="222">
        <v>0</v>
      </c>
      <c r="Y42" s="218">
        <v>0</v>
      </c>
      <c r="Z42" s="149">
        <v>0</v>
      </c>
      <c r="AA42" s="145">
        <v>0</v>
      </c>
      <c r="AB42" s="144">
        <v>0</v>
      </c>
      <c r="AC42" s="210">
        <v>0</v>
      </c>
      <c r="AD42" s="226">
        <v>0</v>
      </c>
      <c r="AE42" s="250">
        <v>0</v>
      </c>
      <c r="AF42" s="258">
        <v>0</v>
      </c>
      <c r="AG42" s="199">
        <v>0</v>
      </c>
      <c r="AH42" s="259">
        <v>0</v>
      </c>
      <c r="AI42" s="152">
        <v>5560</v>
      </c>
      <c r="AJ42" s="243">
        <v>1515555</v>
      </c>
      <c r="AK42" s="240" t="s">
        <v>548</v>
      </c>
      <c r="AM42" s="327">
        <v>0</v>
      </c>
      <c r="AN42" s="145">
        <v>24078143.851467099</v>
      </c>
      <c r="AO42" s="328">
        <v>1814920.81333333</v>
      </c>
      <c r="AP42" s="367"/>
    </row>
    <row r="43" spans="1:42" x14ac:dyDescent="0.25">
      <c r="A43" s="17" t="s">
        <v>119</v>
      </c>
      <c r="B43" s="20" t="s">
        <v>120</v>
      </c>
      <c r="C43" s="127">
        <v>2599364.7737999996</v>
      </c>
      <c r="D43" s="134">
        <v>3109809.7597000003</v>
      </c>
      <c r="E43" s="76">
        <v>544954.38670000003</v>
      </c>
      <c r="F43" s="134">
        <v>82296.845000000001</v>
      </c>
      <c r="G43" s="76">
        <v>0</v>
      </c>
      <c r="H43" s="134">
        <v>0</v>
      </c>
      <c r="I43" s="76">
        <v>0</v>
      </c>
      <c r="J43" s="134">
        <v>1241635.4018809658</v>
      </c>
      <c r="K43" s="76">
        <v>4323725.610290803</v>
      </c>
      <c r="L43" s="198">
        <v>15</v>
      </c>
      <c r="M43" s="199">
        <v>405</v>
      </c>
      <c r="N43" s="199">
        <v>69</v>
      </c>
      <c r="O43" s="200">
        <v>0</v>
      </c>
      <c r="P43" s="157">
        <v>0</v>
      </c>
      <c r="Q43" s="153">
        <v>0</v>
      </c>
      <c r="R43" s="152">
        <v>9</v>
      </c>
      <c r="S43" s="199">
        <v>2730</v>
      </c>
      <c r="T43" s="205">
        <v>9500</v>
      </c>
      <c r="U43" s="213">
        <v>51350</v>
      </c>
      <c r="V43" s="216">
        <v>184541</v>
      </c>
      <c r="W43" s="210">
        <v>13445</v>
      </c>
      <c r="X43" s="222">
        <v>0</v>
      </c>
      <c r="Y43" s="218">
        <v>0</v>
      </c>
      <c r="Z43" s="149">
        <v>0</v>
      </c>
      <c r="AA43" s="145">
        <v>0</v>
      </c>
      <c r="AB43" s="144">
        <v>0</v>
      </c>
      <c r="AC43" s="210">
        <v>0</v>
      </c>
      <c r="AD43" s="226">
        <v>0</v>
      </c>
      <c r="AE43" s="250">
        <v>0</v>
      </c>
      <c r="AF43" s="258">
        <v>0</v>
      </c>
      <c r="AG43" s="199">
        <v>0</v>
      </c>
      <c r="AH43" s="259">
        <v>0</v>
      </c>
      <c r="AI43" s="152">
        <v>9972</v>
      </c>
      <c r="AJ43" s="243">
        <v>3059649</v>
      </c>
      <c r="AK43" s="240" t="s">
        <v>548</v>
      </c>
      <c r="AM43" s="327">
        <v>0</v>
      </c>
      <c r="AN43" s="145">
        <v>55376362.215707898</v>
      </c>
      <c r="AO43" s="328">
        <v>109708.04</v>
      </c>
      <c r="AP43" s="367"/>
    </row>
    <row r="44" spans="1:42" x14ac:dyDescent="0.25">
      <c r="A44" s="17" t="s">
        <v>121</v>
      </c>
      <c r="B44" s="22" t="s">
        <v>122</v>
      </c>
      <c r="C44" s="127">
        <v>13346096.107000001</v>
      </c>
      <c r="D44" s="134">
        <v>6994860.5226000007</v>
      </c>
      <c r="E44" s="76">
        <v>0</v>
      </c>
      <c r="F44" s="134">
        <v>1346620</v>
      </c>
      <c r="G44" s="76">
        <v>0</v>
      </c>
      <c r="H44" s="134">
        <v>0</v>
      </c>
      <c r="I44" s="76">
        <v>0</v>
      </c>
      <c r="J44" s="134">
        <v>2037338.0318961602</v>
      </c>
      <c r="K44" s="76">
        <v>50613173.216309279</v>
      </c>
      <c r="L44" s="198">
        <v>14</v>
      </c>
      <c r="M44" s="199">
        <v>610</v>
      </c>
      <c r="N44" s="199">
        <v>708</v>
      </c>
      <c r="O44" s="200">
        <v>0</v>
      </c>
      <c r="P44" s="157">
        <v>0</v>
      </c>
      <c r="Q44" s="153">
        <v>6</v>
      </c>
      <c r="R44" s="152">
        <v>42</v>
      </c>
      <c r="S44" s="199">
        <v>6187</v>
      </c>
      <c r="T44" s="205">
        <v>18631</v>
      </c>
      <c r="U44" s="213">
        <v>0</v>
      </c>
      <c r="V44" s="216">
        <v>0</v>
      </c>
      <c r="W44" s="210">
        <v>220000</v>
      </c>
      <c r="X44" s="222">
        <v>0</v>
      </c>
      <c r="Y44" s="218">
        <v>0</v>
      </c>
      <c r="Z44" s="149">
        <v>0</v>
      </c>
      <c r="AA44" s="145">
        <v>0</v>
      </c>
      <c r="AB44" s="144">
        <v>0</v>
      </c>
      <c r="AC44" s="210">
        <v>0</v>
      </c>
      <c r="AD44" s="226">
        <v>0</v>
      </c>
      <c r="AE44" s="250">
        <v>0</v>
      </c>
      <c r="AF44" s="258">
        <v>0</v>
      </c>
      <c r="AG44" s="199">
        <v>0</v>
      </c>
      <c r="AH44" s="259">
        <v>0</v>
      </c>
      <c r="AI44" s="152">
        <v>35024</v>
      </c>
      <c r="AJ44" s="243">
        <v>31180754</v>
      </c>
      <c r="AK44" s="240" t="s">
        <v>548</v>
      </c>
      <c r="AM44" s="327">
        <v>474551.91594955802</v>
      </c>
      <c r="AN44" s="145">
        <v>261746920.19688201</v>
      </c>
      <c r="AO44" s="328">
        <v>431518.186666667</v>
      </c>
      <c r="AP44" s="367"/>
    </row>
    <row r="45" spans="1:42" x14ac:dyDescent="0.25">
      <c r="A45" s="17" t="s">
        <v>123</v>
      </c>
      <c r="B45" s="22" t="s">
        <v>124</v>
      </c>
      <c r="C45" s="127">
        <v>1483406.6014</v>
      </c>
      <c r="D45" s="134">
        <v>333642.33130000002</v>
      </c>
      <c r="E45" s="76">
        <v>160933.27040000001</v>
      </c>
      <c r="F45" s="134">
        <v>49396.47</v>
      </c>
      <c r="G45" s="76">
        <v>0</v>
      </c>
      <c r="H45" s="134">
        <v>0</v>
      </c>
      <c r="I45" s="76">
        <v>0</v>
      </c>
      <c r="J45" s="134">
        <v>1082883.3894125484</v>
      </c>
      <c r="K45" s="76">
        <v>2425598.4622192583</v>
      </c>
      <c r="L45" s="198">
        <v>1</v>
      </c>
      <c r="M45" s="199">
        <v>229</v>
      </c>
      <c r="N45" s="199">
        <v>41</v>
      </c>
      <c r="O45" s="200">
        <v>0</v>
      </c>
      <c r="P45" s="157">
        <v>0</v>
      </c>
      <c r="Q45" s="153">
        <v>3</v>
      </c>
      <c r="R45" s="152">
        <v>0</v>
      </c>
      <c r="S45" s="199">
        <v>0</v>
      </c>
      <c r="T45" s="205">
        <v>1400</v>
      </c>
      <c r="U45" s="213">
        <v>0</v>
      </c>
      <c r="V45" s="216">
        <v>63392</v>
      </c>
      <c r="W45" s="210">
        <v>8070</v>
      </c>
      <c r="X45" s="222">
        <v>0</v>
      </c>
      <c r="Y45" s="218">
        <v>0</v>
      </c>
      <c r="Z45" s="149">
        <v>0</v>
      </c>
      <c r="AA45" s="145">
        <v>0</v>
      </c>
      <c r="AB45" s="144">
        <v>0</v>
      </c>
      <c r="AC45" s="210">
        <v>0</v>
      </c>
      <c r="AD45" s="226">
        <v>0</v>
      </c>
      <c r="AE45" s="250">
        <v>0</v>
      </c>
      <c r="AF45" s="258">
        <v>0</v>
      </c>
      <c r="AG45" s="199">
        <v>0</v>
      </c>
      <c r="AH45" s="259">
        <v>0</v>
      </c>
      <c r="AI45" s="152">
        <v>7048</v>
      </c>
      <c r="AJ45" s="243">
        <v>1773271</v>
      </c>
      <c r="AK45" s="240" t="s">
        <v>548</v>
      </c>
      <c r="AM45" s="327">
        <v>0</v>
      </c>
      <c r="AN45" s="145">
        <v>28191342.049501602</v>
      </c>
      <c r="AO45" s="328">
        <v>32800.853333333303</v>
      </c>
      <c r="AP45" s="367"/>
    </row>
    <row r="46" spans="1:42" x14ac:dyDescent="0.25">
      <c r="A46" s="17" t="s">
        <v>125</v>
      </c>
      <c r="B46" s="20" t="s">
        <v>126</v>
      </c>
      <c r="C46" s="127">
        <v>4754501.5399521999</v>
      </c>
      <c r="D46" s="134">
        <v>3739782.6511999997</v>
      </c>
      <c r="E46" s="76">
        <v>963353.14250000007</v>
      </c>
      <c r="F46" s="134">
        <v>123160.641</v>
      </c>
      <c r="G46" s="76">
        <v>13702801.749149997</v>
      </c>
      <c r="H46" s="134">
        <v>1431114.3330999999</v>
      </c>
      <c r="I46" s="76">
        <v>2287764.5447</v>
      </c>
      <c r="J46" s="134">
        <v>1688069.5049441266</v>
      </c>
      <c r="K46" s="76">
        <v>5408807.6629155148</v>
      </c>
      <c r="L46" s="198">
        <v>354.346</v>
      </c>
      <c r="M46" s="199">
        <v>842.00400000000002</v>
      </c>
      <c r="N46" s="199">
        <v>39.163999999999994</v>
      </c>
      <c r="O46" s="200">
        <v>0.82100000000000006</v>
      </c>
      <c r="P46" s="157">
        <v>191</v>
      </c>
      <c r="Q46" s="153">
        <v>250</v>
      </c>
      <c r="R46" s="152">
        <v>18</v>
      </c>
      <c r="S46" s="199">
        <v>0</v>
      </c>
      <c r="T46" s="205">
        <v>0</v>
      </c>
      <c r="U46" s="213">
        <v>112327</v>
      </c>
      <c r="V46" s="216">
        <v>313585</v>
      </c>
      <c r="W46" s="210">
        <v>20121</v>
      </c>
      <c r="X46" s="222">
        <v>0</v>
      </c>
      <c r="Y46" s="218">
        <v>4</v>
      </c>
      <c r="Z46" s="149">
        <v>7</v>
      </c>
      <c r="AA46" s="145">
        <v>37809</v>
      </c>
      <c r="AB46" s="144">
        <v>56212.5</v>
      </c>
      <c r="AC46" s="210">
        <v>204</v>
      </c>
      <c r="AD46" s="226">
        <v>612</v>
      </c>
      <c r="AE46" s="250">
        <v>100</v>
      </c>
      <c r="AF46" s="258">
        <v>1803</v>
      </c>
      <c r="AG46" s="199">
        <v>52</v>
      </c>
      <c r="AH46" s="259">
        <v>0</v>
      </c>
      <c r="AI46" s="152">
        <v>21736</v>
      </c>
      <c r="AJ46" s="243">
        <v>2919662</v>
      </c>
      <c r="AK46" s="240" t="s">
        <v>545</v>
      </c>
      <c r="AM46" s="327">
        <v>12513438.7390029</v>
      </c>
      <c r="AN46" s="145">
        <v>81332348.136000007</v>
      </c>
      <c r="AO46" s="328">
        <v>1536895.76</v>
      </c>
      <c r="AP46" s="367"/>
    </row>
    <row r="47" spans="1:42" x14ac:dyDescent="0.25">
      <c r="A47" s="17" t="s">
        <v>218</v>
      </c>
      <c r="B47" s="20" t="s">
        <v>127</v>
      </c>
      <c r="C47" s="127">
        <v>15480838.487522</v>
      </c>
      <c r="D47" s="134">
        <v>8231731.9080999997</v>
      </c>
      <c r="E47" s="76">
        <v>916278.19249999989</v>
      </c>
      <c r="F47" s="134">
        <v>90968.343280000016</v>
      </c>
      <c r="G47" s="76">
        <v>20711068.22295</v>
      </c>
      <c r="H47" s="134">
        <v>3312088.3207999999</v>
      </c>
      <c r="I47" s="76">
        <v>5234232.5691</v>
      </c>
      <c r="J47" s="134">
        <v>1799178.7416408965</v>
      </c>
      <c r="K47" s="76">
        <v>8637778.7751534171</v>
      </c>
      <c r="L47" s="198">
        <v>235.67000000000002</v>
      </c>
      <c r="M47" s="199">
        <v>1090.01</v>
      </c>
      <c r="N47" s="199">
        <v>117.99</v>
      </c>
      <c r="O47" s="200">
        <v>32.49</v>
      </c>
      <c r="P47" s="157">
        <v>53</v>
      </c>
      <c r="Q47" s="153">
        <v>489</v>
      </c>
      <c r="R47" s="152">
        <v>94</v>
      </c>
      <c r="S47" s="199">
        <v>1472</v>
      </c>
      <c r="T47" s="205">
        <v>0</v>
      </c>
      <c r="U47" s="213">
        <v>58462</v>
      </c>
      <c r="V47" s="216">
        <v>326635</v>
      </c>
      <c r="W47" s="210">
        <v>14861.68</v>
      </c>
      <c r="X47" s="222">
        <v>24</v>
      </c>
      <c r="Y47" s="218">
        <v>3</v>
      </c>
      <c r="Z47" s="149">
        <v>0</v>
      </c>
      <c r="AA47" s="145">
        <v>11476</v>
      </c>
      <c r="AB47" s="144">
        <v>333979.5</v>
      </c>
      <c r="AC47" s="210">
        <v>2937</v>
      </c>
      <c r="AD47" s="226">
        <v>2291</v>
      </c>
      <c r="AE47" s="250">
        <v>0</v>
      </c>
      <c r="AF47" s="258">
        <v>4911</v>
      </c>
      <c r="AG47" s="199">
        <v>0</v>
      </c>
      <c r="AH47" s="259">
        <v>0</v>
      </c>
      <c r="AI47" s="152">
        <v>25551</v>
      </c>
      <c r="AJ47" s="243">
        <v>4695784</v>
      </c>
      <c r="AK47" s="240" t="s">
        <v>545</v>
      </c>
      <c r="AM47" s="327">
        <v>17428827.359252401</v>
      </c>
      <c r="AN47" s="145">
        <v>115798380.166667</v>
      </c>
      <c r="AO47" s="328">
        <v>5136266.6666666698</v>
      </c>
      <c r="AP47" s="367"/>
    </row>
    <row r="48" spans="1:42" x14ac:dyDescent="0.25">
      <c r="A48" s="17" t="s">
        <v>17</v>
      </c>
      <c r="B48" s="20" t="s">
        <v>128</v>
      </c>
      <c r="C48" s="127">
        <v>2728224.81384</v>
      </c>
      <c r="D48" s="134">
        <v>2185556.6184999999</v>
      </c>
      <c r="E48" s="76">
        <v>1303015.8670000001</v>
      </c>
      <c r="F48" s="134">
        <v>51416.4</v>
      </c>
      <c r="G48" s="76">
        <v>1523759.8315999999</v>
      </c>
      <c r="H48" s="134">
        <v>1059320.335</v>
      </c>
      <c r="I48" s="76">
        <v>592250.84685000009</v>
      </c>
      <c r="J48" s="134">
        <v>1295118.7320403974</v>
      </c>
      <c r="K48" s="76">
        <v>4543314.4041849384</v>
      </c>
      <c r="L48" s="198">
        <v>120.34700000000001</v>
      </c>
      <c r="M48" s="199">
        <v>399.53900000000004</v>
      </c>
      <c r="N48" s="199">
        <v>58.566999999999993</v>
      </c>
      <c r="O48" s="200">
        <v>0.23899999999999999</v>
      </c>
      <c r="P48" s="157">
        <v>276</v>
      </c>
      <c r="Q48" s="153">
        <v>1</v>
      </c>
      <c r="R48" s="152">
        <v>33</v>
      </c>
      <c r="S48" s="199">
        <v>1959</v>
      </c>
      <c r="T48" s="205">
        <v>0</v>
      </c>
      <c r="U48" s="213">
        <v>209679</v>
      </c>
      <c r="V48" s="216">
        <v>390280</v>
      </c>
      <c r="W48" s="210">
        <v>8400</v>
      </c>
      <c r="X48" s="222">
        <v>0</v>
      </c>
      <c r="Y48" s="218">
        <v>0</v>
      </c>
      <c r="Z48" s="149">
        <v>1</v>
      </c>
      <c r="AA48" s="145">
        <v>6987</v>
      </c>
      <c r="AB48" s="144">
        <v>0</v>
      </c>
      <c r="AC48" s="210">
        <v>0</v>
      </c>
      <c r="AD48" s="226">
        <v>0</v>
      </c>
      <c r="AE48" s="250">
        <v>193</v>
      </c>
      <c r="AF48" s="258">
        <v>256.5</v>
      </c>
      <c r="AG48" s="199">
        <v>0</v>
      </c>
      <c r="AH48" s="259">
        <v>0</v>
      </c>
      <c r="AI48" s="152">
        <v>11098</v>
      </c>
      <c r="AJ48" s="243">
        <v>2446011</v>
      </c>
      <c r="AK48" s="240" t="s">
        <v>545</v>
      </c>
      <c r="AM48" s="327">
        <v>1175116.8132638789</v>
      </c>
      <c r="AN48" s="145">
        <v>53298948.882666677</v>
      </c>
      <c r="AO48" s="328">
        <v>1081758.4933333334</v>
      </c>
      <c r="AP48" s="367"/>
    </row>
    <row r="49" spans="1:42" x14ac:dyDescent="0.25">
      <c r="A49" s="17" t="s">
        <v>129</v>
      </c>
      <c r="B49" s="20" t="s">
        <v>130</v>
      </c>
      <c r="C49" s="127">
        <v>1163.9928</v>
      </c>
      <c r="D49" s="134">
        <v>0</v>
      </c>
      <c r="E49" s="76">
        <v>0</v>
      </c>
      <c r="F49" s="134">
        <v>0</v>
      </c>
      <c r="G49" s="76">
        <v>2623389.0353000001</v>
      </c>
      <c r="H49" s="134">
        <v>855170.4458000001</v>
      </c>
      <c r="I49" s="76">
        <v>1078316.2771000001</v>
      </c>
      <c r="J49" s="134">
        <v>43285.270946158009</v>
      </c>
      <c r="K49" s="76">
        <v>2350635.4301858298</v>
      </c>
      <c r="L49" s="198">
        <v>0.5</v>
      </c>
      <c r="M49" s="199">
        <v>0</v>
      </c>
      <c r="N49" s="199">
        <v>0</v>
      </c>
      <c r="O49" s="200">
        <v>0</v>
      </c>
      <c r="P49" s="157">
        <v>0</v>
      </c>
      <c r="Q49" s="153">
        <v>0</v>
      </c>
      <c r="R49" s="152">
        <v>0</v>
      </c>
      <c r="S49" s="199">
        <v>0</v>
      </c>
      <c r="T49" s="205">
        <v>0</v>
      </c>
      <c r="U49" s="213">
        <v>0</v>
      </c>
      <c r="V49" s="216">
        <v>0</v>
      </c>
      <c r="W49" s="210">
        <v>0</v>
      </c>
      <c r="X49" s="222">
        <v>0</v>
      </c>
      <c r="Y49" s="218">
        <v>0</v>
      </c>
      <c r="Z49" s="149">
        <v>1</v>
      </c>
      <c r="AA49" s="145">
        <v>30658</v>
      </c>
      <c r="AB49" s="144">
        <v>0</v>
      </c>
      <c r="AC49" s="210">
        <v>419</v>
      </c>
      <c r="AD49" s="226">
        <v>0</v>
      </c>
      <c r="AE49" s="250">
        <v>0</v>
      </c>
      <c r="AF49" s="258">
        <v>227</v>
      </c>
      <c r="AG49" s="199">
        <v>175</v>
      </c>
      <c r="AH49" s="259">
        <v>0</v>
      </c>
      <c r="AI49" s="152">
        <v>2</v>
      </c>
      <c r="AJ49" s="243">
        <v>2765493</v>
      </c>
      <c r="AK49" s="240" t="s">
        <v>549</v>
      </c>
      <c r="AM49" s="327">
        <v>3227285.7836565501</v>
      </c>
      <c r="AN49" s="145">
        <v>0</v>
      </c>
      <c r="AO49" s="328">
        <v>194333.33333333299</v>
      </c>
      <c r="AP49" s="367"/>
    </row>
    <row r="50" spans="1:42" x14ac:dyDescent="0.25">
      <c r="A50" s="18" t="s">
        <v>131</v>
      </c>
      <c r="B50" s="20" t="s">
        <v>132</v>
      </c>
      <c r="C50" s="127">
        <v>1501680.0832727402</v>
      </c>
      <c r="D50" s="134">
        <v>1680776.3124000002</v>
      </c>
      <c r="E50" s="76">
        <v>29448.92</v>
      </c>
      <c r="F50" s="134">
        <v>99019.417000000001</v>
      </c>
      <c r="G50" s="76">
        <v>3730734.1319499998</v>
      </c>
      <c r="H50" s="134">
        <v>1653660.9823400001</v>
      </c>
      <c r="I50" s="76">
        <v>1088412.8206000002</v>
      </c>
      <c r="J50" s="134">
        <v>1114744.0858877171</v>
      </c>
      <c r="K50" s="76">
        <v>2269994.23337354</v>
      </c>
      <c r="L50" s="198">
        <v>17.559999999999999</v>
      </c>
      <c r="M50" s="199">
        <v>185.101</v>
      </c>
      <c r="N50" s="199">
        <v>16.96</v>
      </c>
      <c r="O50" s="200">
        <v>1.8472</v>
      </c>
      <c r="P50" s="157">
        <v>14</v>
      </c>
      <c r="Q50" s="153">
        <v>7</v>
      </c>
      <c r="R50" s="152">
        <v>14</v>
      </c>
      <c r="S50" s="199">
        <v>2512</v>
      </c>
      <c r="T50" s="205">
        <v>2069</v>
      </c>
      <c r="U50" s="213">
        <v>0</v>
      </c>
      <c r="V50" s="216">
        <v>11600</v>
      </c>
      <c r="W50" s="210">
        <v>16177</v>
      </c>
      <c r="X50" s="222">
        <v>0</v>
      </c>
      <c r="Y50" s="218">
        <v>0</v>
      </c>
      <c r="Z50" s="149">
        <v>1</v>
      </c>
      <c r="AA50" s="145">
        <v>0</v>
      </c>
      <c r="AB50" s="144">
        <v>43463.5</v>
      </c>
      <c r="AC50" s="210">
        <v>697.2</v>
      </c>
      <c r="AD50" s="226">
        <v>940</v>
      </c>
      <c r="AE50" s="250">
        <v>0</v>
      </c>
      <c r="AF50" s="258">
        <v>754</v>
      </c>
      <c r="AG50" s="199">
        <v>0</v>
      </c>
      <c r="AH50" s="259">
        <v>0</v>
      </c>
      <c r="AI50" s="152">
        <v>7586</v>
      </c>
      <c r="AJ50" s="243">
        <v>1209351</v>
      </c>
      <c r="AK50" s="240" t="s">
        <v>545</v>
      </c>
      <c r="AM50" s="327">
        <v>5111908.25297454</v>
      </c>
      <c r="AN50" s="145">
        <v>25114919.240026701</v>
      </c>
      <c r="AO50" s="328">
        <v>1553248.33333333</v>
      </c>
      <c r="AP50" s="367"/>
    </row>
    <row r="51" spans="1:42" x14ac:dyDescent="0.25">
      <c r="A51" s="17" t="s">
        <v>18</v>
      </c>
      <c r="B51" s="20" t="s">
        <v>133</v>
      </c>
      <c r="C51" s="127">
        <v>5462064.6039000005</v>
      </c>
      <c r="D51" s="134">
        <v>2060243.9936000002</v>
      </c>
      <c r="E51" s="76">
        <v>517829.04029999999</v>
      </c>
      <c r="F51" s="134">
        <v>172777.467</v>
      </c>
      <c r="G51" s="76">
        <v>5957255.4693</v>
      </c>
      <c r="H51" s="134">
        <v>1304236.40922</v>
      </c>
      <c r="I51" s="76">
        <v>963350.08390000009</v>
      </c>
      <c r="J51" s="134">
        <v>1458442.4291800037</v>
      </c>
      <c r="K51" s="76">
        <v>3341258.3138480126</v>
      </c>
      <c r="L51" s="198">
        <v>198</v>
      </c>
      <c r="M51" s="199">
        <v>609</v>
      </c>
      <c r="N51" s="199">
        <v>16</v>
      </c>
      <c r="O51" s="200">
        <v>9</v>
      </c>
      <c r="P51" s="157">
        <v>0</v>
      </c>
      <c r="Q51" s="153">
        <v>13</v>
      </c>
      <c r="R51" s="152">
        <v>55</v>
      </c>
      <c r="S51" s="199">
        <v>2016</v>
      </c>
      <c r="T51" s="205">
        <v>0</v>
      </c>
      <c r="U51" s="213">
        <v>137685</v>
      </c>
      <c r="V51" s="216">
        <v>123219</v>
      </c>
      <c r="W51" s="210">
        <v>28227</v>
      </c>
      <c r="X51" s="222">
        <v>0</v>
      </c>
      <c r="Y51" s="218">
        <v>0</v>
      </c>
      <c r="Z51" s="149">
        <v>3</v>
      </c>
      <c r="AA51" s="145">
        <v>50796</v>
      </c>
      <c r="AB51" s="144">
        <v>0</v>
      </c>
      <c r="AC51" s="210">
        <v>628.6</v>
      </c>
      <c r="AD51" s="226">
        <v>0</v>
      </c>
      <c r="AE51" s="250">
        <v>235.4</v>
      </c>
      <c r="AF51" s="258">
        <v>628.6</v>
      </c>
      <c r="AG51" s="199">
        <v>0</v>
      </c>
      <c r="AH51" s="259">
        <v>0</v>
      </c>
      <c r="AI51" s="152">
        <v>15000</v>
      </c>
      <c r="AJ51" s="243">
        <v>1790511</v>
      </c>
      <c r="AK51" s="240" t="s">
        <v>545</v>
      </c>
      <c r="AL51" s="9"/>
      <c r="AM51" s="327">
        <v>8481532.3461060505</v>
      </c>
      <c r="AN51" s="145">
        <v>63852919.5666667</v>
      </c>
      <c r="AO51" s="328">
        <v>3227933.3333333302</v>
      </c>
      <c r="AP51" s="367"/>
    </row>
    <row r="52" spans="1:42" x14ac:dyDescent="0.25">
      <c r="A52" s="17" t="s">
        <v>26</v>
      </c>
      <c r="B52" s="20" t="s">
        <v>134</v>
      </c>
      <c r="C52" s="127">
        <v>960946.39229999995</v>
      </c>
      <c r="D52" s="134">
        <v>767193.43310000002</v>
      </c>
      <c r="E52" s="76">
        <v>98784.727000000014</v>
      </c>
      <c r="F52" s="134">
        <v>0</v>
      </c>
      <c r="G52" s="76">
        <v>0</v>
      </c>
      <c r="H52" s="134">
        <v>0</v>
      </c>
      <c r="I52" s="76">
        <v>0</v>
      </c>
      <c r="J52" s="134">
        <v>854793.63712589699</v>
      </c>
      <c r="K52" s="76">
        <v>1409222.7091874238</v>
      </c>
      <c r="L52" s="198">
        <v>42.65</v>
      </c>
      <c r="M52" s="199">
        <v>123.51</v>
      </c>
      <c r="N52" s="199">
        <v>26.13</v>
      </c>
      <c r="O52" s="200">
        <v>0</v>
      </c>
      <c r="P52" s="157">
        <v>64</v>
      </c>
      <c r="Q52" s="153">
        <v>0</v>
      </c>
      <c r="R52" s="152">
        <v>18</v>
      </c>
      <c r="S52" s="199">
        <v>525</v>
      </c>
      <c r="T52" s="205">
        <v>0</v>
      </c>
      <c r="U52" s="213">
        <v>66343</v>
      </c>
      <c r="V52" s="216">
        <v>0</v>
      </c>
      <c r="W52" s="210">
        <v>0</v>
      </c>
      <c r="X52" s="222">
        <v>0</v>
      </c>
      <c r="Y52" s="218">
        <v>0</v>
      </c>
      <c r="Z52" s="149">
        <v>0</v>
      </c>
      <c r="AA52" s="145">
        <v>0</v>
      </c>
      <c r="AB52" s="144">
        <v>0</v>
      </c>
      <c r="AC52" s="210">
        <v>0</v>
      </c>
      <c r="AD52" s="226">
        <v>0</v>
      </c>
      <c r="AE52" s="250">
        <v>0</v>
      </c>
      <c r="AF52" s="258">
        <v>0</v>
      </c>
      <c r="AG52" s="199">
        <v>0</v>
      </c>
      <c r="AH52" s="259">
        <v>0</v>
      </c>
      <c r="AI52" s="152">
        <v>3868</v>
      </c>
      <c r="AJ52" s="243">
        <v>1062239</v>
      </c>
      <c r="AK52" s="240" t="s">
        <v>548</v>
      </c>
      <c r="AL52" s="9"/>
      <c r="AM52" s="327">
        <v>0</v>
      </c>
      <c r="AN52" s="145">
        <v>15514437.1826667</v>
      </c>
      <c r="AO52" s="328">
        <v>206010.66666666701</v>
      </c>
      <c r="AP52" s="367"/>
    </row>
    <row r="53" spans="1:42" x14ac:dyDescent="0.25">
      <c r="A53" s="18" t="s">
        <v>19</v>
      </c>
      <c r="B53" s="20" t="s">
        <v>135</v>
      </c>
      <c r="C53" s="127">
        <v>3391450.7010323</v>
      </c>
      <c r="D53" s="134">
        <v>5431123.1236000005</v>
      </c>
      <c r="E53" s="76">
        <v>93748.760000000009</v>
      </c>
      <c r="F53" s="134">
        <v>111647.04000000001</v>
      </c>
      <c r="G53" s="76">
        <v>7226774.6878499994</v>
      </c>
      <c r="H53" s="134">
        <v>968250.50200400013</v>
      </c>
      <c r="I53" s="76">
        <v>1160538.3159600003</v>
      </c>
      <c r="J53" s="134">
        <v>1791268.8633082791</v>
      </c>
      <c r="K53" s="76">
        <v>3301389.6043484034</v>
      </c>
      <c r="L53" s="198">
        <v>465.78</v>
      </c>
      <c r="M53" s="199">
        <v>499.839</v>
      </c>
      <c r="N53" s="199">
        <v>0</v>
      </c>
      <c r="O53" s="200">
        <v>1.696</v>
      </c>
      <c r="P53" s="157">
        <v>9</v>
      </c>
      <c r="Q53" s="153">
        <v>0</v>
      </c>
      <c r="R53" s="152">
        <v>208</v>
      </c>
      <c r="S53" s="199">
        <v>1800</v>
      </c>
      <c r="T53" s="205">
        <v>0</v>
      </c>
      <c r="U53" s="213">
        <v>28350</v>
      </c>
      <c r="V53" s="216">
        <v>20300</v>
      </c>
      <c r="W53" s="210">
        <v>18240</v>
      </c>
      <c r="X53" s="222">
        <v>0</v>
      </c>
      <c r="Y53" s="218">
        <v>1</v>
      </c>
      <c r="Z53" s="149">
        <v>3</v>
      </c>
      <c r="AA53" s="145">
        <v>11023.5</v>
      </c>
      <c r="AB53" s="144">
        <v>52324</v>
      </c>
      <c r="AC53" s="210">
        <v>826.32</v>
      </c>
      <c r="AD53" s="226">
        <v>0</v>
      </c>
      <c r="AE53" s="250">
        <v>0</v>
      </c>
      <c r="AF53" s="258">
        <v>826.32</v>
      </c>
      <c r="AG53" s="199">
        <v>0</v>
      </c>
      <c r="AH53" s="259">
        <v>0</v>
      </c>
      <c r="AI53" s="152">
        <v>25267</v>
      </c>
      <c r="AJ53" s="243">
        <v>1768825</v>
      </c>
      <c r="AK53" s="240" t="s">
        <v>545</v>
      </c>
      <c r="AM53" s="327">
        <v>5858391.5031541996</v>
      </c>
      <c r="AN53" s="145">
        <v>68384454.099999994</v>
      </c>
      <c r="AO53" s="328">
        <v>1868266.66666667</v>
      </c>
      <c r="AP53" s="367"/>
    </row>
    <row r="54" spans="1:42" x14ac:dyDescent="0.25">
      <c r="A54" s="18" t="s">
        <v>136</v>
      </c>
      <c r="B54" s="20" t="s">
        <v>137</v>
      </c>
      <c r="C54" s="127">
        <v>30612.7418</v>
      </c>
      <c r="D54" s="134">
        <v>667811.03289999999</v>
      </c>
      <c r="E54" s="76">
        <v>0</v>
      </c>
      <c r="F54" s="134">
        <v>0</v>
      </c>
      <c r="G54" s="76">
        <v>8570890.9980500005</v>
      </c>
      <c r="H54" s="134">
        <v>1264439.4151000001</v>
      </c>
      <c r="I54" s="76">
        <v>1341729.6876000001</v>
      </c>
      <c r="J54" s="134">
        <v>62116.659428912084</v>
      </c>
      <c r="K54" s="76">
        <v>3786326.0154812597</v>
      </c>
      <c r="L54" s="198">
        <v>10</v>
      </c>
      <c r="M54" s="199">
        <v>2</v>
      </c>
      <c r="N54" s="199">
        <v>0</v>
      </c>
      <c r="O54" s="200">
        <v>0</v>
      </c>
      <c r="P54" s="157">
        <v>0</v>
      </c>
      <c r="Q54" s="153">
        <v>0</v>
      </c>
      <c r="R54" s="152">
        <v>0</v>
      </c>
      <c r="S54" s="199">
        <v>0</v>
      </c>
      <c r="T54" s="205">
        <v>3113</v>
      </c>
      <c r="U54" s="213">
        <v>0</v>
      </c>
      <c r="V54" s="216">
        <v>0</v>
      </c>
      <c r="W54" s="210">
        <v>0</v>
      </c>
      <c r="X54" s="222">
        <v>0</v>
      </c>
      <c r="Y54" s="218">
        <v>7</v>
      </c>
      <c r="Z54" s="149">
        <v>3</v>
      </c>
      <c r="AA54" s="145">
        <v>22260.5</v>
      </c>
      <c r="AB54" s="144">
        <v>59279</v>
      </c>
      <c r="AC54" s="210">
        <v>1008</v>
      </c>
      <c r="AD54" s="226">
        <v>0</v>
      </c>
      <c r="AE54" s="250">
        <v>148</v>
      </c>
      <c r="AF54" s="258">
        <v>1008</v>
      </c>
      <c r="AG54" s="199">
        <v>0</v>
      </c>
      <c r="AH54" s="259">
        <v>0</v>
      </c>
      <c r="AI54" s="152">
        <v>5</v>
      </c>
      <c r="AJ54" s="243">
        <v>5676573</v>
      </c>
      <c r="AK54" s="240" t="s">
        <v>549</v>
      </c>
      <c r="AM54" s="327">
        <v>7809605.7787113301</v>
      </c>
      <c r="AN54" s="145">
        <v>2735924.8066666699</v>
      </c>
      <c r="AO54" s="328">
        <v>2435307.7066666698</v>
      </c>
      <c r="AP54" s="367"/>
    </row>
    <row r="55" spans="1:42" x14ac:dyDescent="0.25">
      <c r="A55" s="18" t="s">
        <v>20</v>
      </c>
      <c r="B55" s="20" t="s">
        <v>138</v>
      </c>
      <c r="C55" s="127">
        <v>3452987.254588</v>
      </c>
      <c r="D55" s="134">
        <v>5113687.6454000007</v>
      </c>
      <c r="E55" s="76">
        <v>607297.09389999998</v>
      </c>
      <c r="F55" s="134">
        <v>112210.17200000001</v>
      </c>
      <c r="G55" s="76">
        <v>21526.975900000001</v>
      </c>
      <c r="H55" s="134">
        <v>0</v>
      </c>
      <c r="I55" s="76">
        <v>0</v>
      </c>
      <c r="J55" s="134">
        <v>1504280.8504444519</v>
      </c>
      <c r="K55" s="76">
        <v>2433680.3407282471</v>
      </c>
      <c r="L55" s="198">
        <v>332.45000000000005</v>
      </c>
      <c r="M55" s="199">
        <v>584.81000000000006</v>
      </c>
      <c r="N55" s="199">
        <v>21.67</v>
      </c>
      <c r="O55" s="200">
        <v>0.7</v>
      </c>
      <c r="P55" s="157">
        <v>30</v>
      </c>
      <c r="Q55" s="153">
        <v>80</v>
      </c>
      <c r="R55" s="152">
        <v>148</v>
      </c>
      <c r="S55" s="199">
        <v>2210</v>
      </c>
      <c r="T55" s="205">
        <v>0</v>
      </c>
      <c r="U55" s="213">
        <v>376029</v>
      </c>
      <c r="V55" s="216">
        <v>18667</v>
      </c>
      <c r="W55" s="210">
        <v>18332</v>
      </c>
      <c r="X55" s="222">
        <v>1</v>
      </c>
      <c r="Y55" s="218">
        <v>0</v>
      </c>
      <c r="Z55" s="149">
        <v>0</v>
      </c>
      <c r="AA55" s="145">
        <v>0</v>
      </c>
      <c r="AB55" s="144">
        <v>0</v>
      </c>
      <c r="AC55" s="210">
        <v>0</v>
      </c>
      <c r="AD55" s="226">
        <v>0</v>
      </c>
      <c r="AE55" s="250">
        <v>0</v>
      </c>
      <c r="AF55" s="258">
        <v>0</v>
      </c>
      <c r="AG55" s="199">
        <v>0</v>
      </c>
      <c r="AH55" s="259">
        <v>0</v>
      </c>
      <c r="AI55" s="152">
        <v>16225</v>
      </c>
      <c r="AJ55" s="243">
        <v>1778846</v>
      </c>
      <c r="AK55" s="240" t="s">
        <v>548</v>
      </c>
      <c r="AM55" s="327">
        <v>1841.2662786691999</v>
      </c>
      <c r="AN55" s="145">
        <v>81397001.7190267</v>
      </c>
      <c r="AO55" s="328">
        <v>1605974.36</v>
      </c>
      <c r="AP55" s="367"/>
    </row>
    <row r="56" spans="1:42" x14ac:dyDescent="0.25">
      <c r="A56" s="18" t="s">
        <v>21</v>
      </c>
      <c r="B56" s="20" t="s">
        <v>139</v>
      </c>
      <c r="C56" s="127">
        <v>1855390.1277700001</v>
      </c>
      <c r="D56" s="134">
        <v>3185728.4961100002</v>
      </c>
      <c r="E56" s="76">
        <v>114202.29889999999</v>
      </c>
      <c r="F56" s="134">
        <v>25634.748000000003</v>
      </c>
      <c r="G56" s="76">
        <v>1879685.3499</v>
      </c>
      <c r="H56" s="134">
        <v>836014.68650000007</v>
      </c>
      <c r="I56" s="76">
        <v>717413.31460000004</v>
      </c>
      <c r="J56" s="134">
        <v>1269522.0126457417</v>
      </c>
      <c r="K56" s="76">
        <v>1974669.8566685468</v>
      </c>
      <c r="L56" s="198">
        <v>263.27999999999997</v>
      </c>
      <c r="M56" s="199">
        <v>334.3</v>
      </c>
      <c r="N56" s="199">
        <v>0</v>
      </c>
      <c r="O56" s="200">
        <v>0.06</v>
      </c>
      <c r="P56" s="157">
        <v>256</v>
      </c>
      <c r="Q56" s="153">
        <v>20</v>
      </c>
      <c r="R56" s="152">
        <v>63</v>
      </c>
      <c r="S56" s="199">
        <v>2429.6999999999998</v>
      </c>
      <c r="T56" s="205">
        <v>0</v>
      </c>
      <c r="U56" s="213">
        <v>2110</v>
      </c>
      <c r="V56" s="216">
        <v>43747</v>
      </c>
      <c r="W56" s="210">
        <v>4188</v>
      </c>
      <c r="X56" s="222">
        <v>4</v>
      </c>
      <c r="Y56" s="218">
        <v>3</v>
      </c>
      <c r="Z56" s="149">
        <v>0</v>
      </c>
      <c r="AA56" s="145">
        <v>19702</v>
      </c>
      <c r="AB56" s="144">
        <v>11500</v>
      </c>
      <c r="AC56" s="210">
        <v>350</v>
      </c>
      <c r="AD56" s="226">
        <v>0</v>
      </c>
      <c r="AE56" s="250">
        <v>0</v>
      </c>
      <c r="AF56" s="258">
        <v>382</v>
      </c>
      <c r="AG56" s="199">
        <v>0</v>
      </c>
      <c r="AH56" s="259">
        <v>0</v>
      </c>
      <c r="AI56" s="152">
        <v>10550</v>
      </c>
      <c r="AJ56" s="243">
        <v>1049800</v>
      </c>
      <c r="AK56" s="240" t="s">
        <v>545</v>
      </c>
      <c r="AM56" s="327">
        <v>2318465.4819066199</v>
      </c>
      <c r="AN56" s="145">
        <v>35440917.416530602</v>
      </c>
      <c r="AO56" s="328">
        <v>2347053.3333333302</v>
      </c>
      <c r="AP56" s="367"/>
    </row>
    <row r="57" spans="1:42" x14ac:dyDescent="0.25">
      <c r="A57" s="18" t="s">
        <v>22</v>
      </c>
      <c r="B57" s="20" t="s">
        <v>140</v>
      </c>
      <c r="C57" s="127">
        <v>7551504.9697171003</v>
      </c>
      <c r="D57" s="134">
        <v>11108959.7936</v>
      </c>
      <c r="E57" s="76">
        <v>690008.53870000003</v>
      </c>
      <c r="F57" s="134">
        <v>209999.26800000001</v>
      </c>
      <c r="G57" s="76">
        <v>9453635.4397</v>
      </c>
      <c r="H57" s="134">
        <v>1509456.1714969999</v>
      </c>
      <c r="I57" s="76">
        <v>738965.19450500002</v>
      </c>
      <c r="J57" s="134">
        <v>1802504.9356186902</v>
      </c>
      <c r="K57" s="76">
        <v>7721927.1099550361</v>
      </c>
      <c r="L57" s="198">
        <v>683.54499999999996</v>
      </c>
      <c r="M57" s="199">
        <v>1222.9100000000001</v>
      </c>
      <c r="N57" s="199">
        <v>88.774999999999991</v>
      </c>
      <c r="O57" s="200">
        <v>0.313</v>
      </c>
      <c r="P57" s="157">
        <v>1572</v>
      </c>
      <c r="Q57" s="153">
        <v>153</v>
      </c>
      <c r="R57" s="152">
        <v>129</v>
      </c>
      <c r="S57" s="199">
        <v>3230</v>
      </c>
      <c r="T57" s="205">
        <v>4200</v>
      </c>
      <c r="U57" s="213">
        <v>61916</v>
      </c>
      <c r="V57" s="216">
        <v>235481</v>
      </c>
      <c r="W57" s="210">
        <v>34308</v>
      </c>
      <c r="X57" s="222">
        <v>29</v>
      </c>
      <c r="Y57" s="218">
        <v>7</v>
      </c>
      <c r="Z57" s="149">
        <v>0</v>
      </c>
      <c r="AA57" s="145">
        <v>129125</v>
      </c>
      <c r="AB57" s="144">
        <v>40250</v>
      </c>
      <c r="AC57" s="210">
        <v>526.01</v>
      </c>
      <c r="AD57" s="226">
        <v>814</v>
      </c>
      <c r="AE57" s="250">
        <v>0</v>
      </c>
      <c r="AF57" s="258">
        <v>403.61</v>
      </c>
      <c r="AG57" s="199">
        <v>0</v>
      </c>
      <c r="AH57" s="259">
        <v>0</v>
      </c>
      <c r="AI57" s="152">
        <v>25671</v>
      </c>
      <c r="AJ57" s="243">
        <v>4190786</v>
      </c>
      <c r="AK57" s="240" t="s">
        <v>545</v>
      </c>
      <c r="AM57" s="327">
        <v>16332019.1958354</v>
      </c>
      <c r="AN57" s="145">
        <v>149675475.158333</v>
      </c>
      <c r="AO57" s="328">
        <v>1925000</v>
      </c>
      <c r="AP57" s="367"/>
    </row>
    <row r="58" spans="1:42" x14ac:dyDescent="0.25">
      <c r="A58" s="18" t="s">
        <v>23</v>
      </c>
      <c r="B58" s="20" t="s">
        <v>141</v>
      </c>
      <c r="C58" s="127">
        <v>3687027.0212639999</v>
      </c>
      <c r="D58" s="134">
        <v>6048641.3091000002</v>
      </c>
      <c r="E58" s="76">
        <v>695939.08349999995</v>
      </c>
      <c r="F58" s="134">
        <v>49886.15</v>
      </c>
      <c r="G58" s="76">
        <v>8502039.0133500006</v>
      </c>
      <c r="H58" s="134">
        <v>1631978.4731000001</v>
      </c>
      <c r="I58" s="76">
        <v>3387024.7890500003</v>
      </c>
      <c r="J58" s="134">
        <v>1495543.5274320156</v>
      </c>
      <c r="K58" s="76">
        <v>4757301.4107371541</v>
      </c>
      <c r="L58" s="198">
        <v>237.34</v>
      </c>
      <c r="M58" s="199">
        <v>671.01999999999987</v>
      </c>
      <c r="N58" s="199">
        <v>0</v>
      </c>
      <c r="O58" s="200">
        <v>2.41</v>
      </c>
      <c r="P58" s="157">
        <v>188</v>
      </c>
      <c r="Q58" s="153">
        <v>8</v>
      </c>
      <c r="R58" s="152">
        <v>175</v>
      </c>
      <c r="S58" s="199">
        <v>1548</v>
      </c>
      <c r="T58" s="205">
        <v>4030</v>
      </c>
      <c r="U58" s="213">
        <v>121440</v>
      </c>
      <c r="V58" s="216">
        <v>202905</v>
      </c>
      <c r="W58" s="210">
        <v>8150</v>
      </c>
      <c r="X58" s="222">
        <v>20</v>
      </c>
      <c r="Y58" s="218">
        <v>1</v>
      </c>
      <c r="Z58" s="149">
        <v>3</v>
      </c>
      <c r="AA58" s="145">
        <v>94123.5</v>
      </c>
      <c r="AB58" s="144">
        <v>549</v>
      </c>
      <c r="AC58" s="210">
        <v>0</v>
      </c>
      <c r="AD58" s="226">
        <v>1164</v>
      </c>
      <c r="AE58" s="250">
        <v>0</v>
      </c>
      <c r="AF58" s="258">
        <v>0</v>
      </c>
      <c r="AG58" s="199">
        <v>790.2</v>
      </c>
      <c r="AH58" s="259">
        <v>370.3</v>
      </c>
      <c r="AI58" s="152">
        <v>15987</v>
      </c>
      <c r="AJ58" s="243">
        <v>2563000</v>
      </c>
      <c r="AK58" s="240" t="s">
        <v>545</v>
      </c>
      <c r="AM58" s="327">
        <v>8240915.9494723799</v>
      </c>
      <c r="AN58" s="145">
        <v>71541496.146666706</v>
      </c>
      <c r="AO58" s="328">
        <v>946938.98666666704</v>
      </c>
      <c r="AP58" s="367"/>
    </row>
    <row r="59" spans="1:42" x14ac:dyDescent="0.25">
      <c r="A59" s="18" t="s">
        <v>142</v>
      </c>
      <c r="B59" s="20" t="s">
        <v>143</v>
      </c>
      <c r="C59" s="127">
        <v>2069817.6199099999</v>
      </c>
      <c r="D59" s="134">
        <v>1871119.8635</v>
      </c>
      <c r="E59" s="76">
        <v>78601.640199999994</v>
      </c>
      <c r="F59" s="134">
        <v>92274.075000000012</v>
      </c>
      <c r="G59" s="76">
        <v>7675000.6412499994</v>
      </c>
      <c r="H59" s="134">
        <v>1767407.5112000001</v>
      </c>
      <c r="I59" s="76">
        <v>2419035.3522999999</v>
      </c>
      <c r="J59" s="134">
        <v>1320541.3397896297</v>
      </c>
      <c r="K59" s="76">
        <v>1916616.2623087596</v>
      </c>
      <c r="L59" s="198">
        <v>349.57</v>
      </c>
      <c r="M59" s="199">
        <v>304.42</v>
      </c>
      <c r="N59" s="199">
        <v>0</v>
      </c>
      <c r="O59" s="200">
        <v>0.5</v>
      </c>
      <c r="P59" s="157">
        <v>74</v>
      </c>
      <c r="Q59" s="153">
        <v>72</v>
      </c>
      <c r="R59" s="152">
        <v>37</v>
      </c>
      <c r="S59" s="199">
        <v>0</v>
      </c>
      <c r="T59" s="205">
        <v>0</v>
      </c>
      <c r="U59" s="213">
        <v>23282</v>
      </c>
      <c r="V59" s="216">
        <v>17306</v>
      </c>
      <c r="W59" s="210">
        <v>15075</v>
      </c>
      <c r="X59" s="222">
        <v>3</v>
      </c>
      <c r="Y59" s="218">
        <v>3</v>
      </c>
      <c r="Z59" s="149">
        <v>5</v>
      </c>
      <c r="AA59" s="145">
        <v>25564.5</v>
      </c>
      <c r="AB59" s="144">
        <v>3750</v>
      </c>
      <c r="AC59" s="210">
        <v>511</v>
      </c>
      <c r="AD59" s="226">
        <v>0</v>
      </c>
      <c r="AE59" s="250">
        <v>534</v>
      </c>
      <c r="AF59" s="258">
        <v>511</v>
      </c>
      <c r="AG59" s="199">
        <v>534</v>
      </c>
      <c r="AH59" s="259">
        <v>0</v>
      </c>
      <c r="AI59" s="152">
        <v>11659</v>
      </c>
      <c r="AJ59" s="243">
        <v>1018477</v>
      </c>
      <c r="AK59" s="240" t="s">
        <v>545</v>
      </c>
      <c r="AM59" s="327">
        <v>6327300.0558989402</v>
      </c>
      <c r="AN59" s="145">
        <v>42245023.673333302</v>
      </c>
      <c r="AO59" s="328">
        <v>209502.44</v>
      </c>
      <c r="AP59" s="367"/>
    </row>
    <row r="60" spans="1:42" x14ac:dyDescent="0.25">
      <c r="A60" s="18" t="s">
        <v>241</v>
      </c>
      <c r="B60" s="20" t="s">
        <v>144</v>
      </c>
      <c r="C60" s="127">
        <v>1939918.7302999999</v>
      </c>
      <c r="D60" s="134">
        <v>5324321.9748</v>
      </c>
      <c r="E60" s="76">
        <v>192381.94099999999</v>
      </c>
      <c r="F60" s="134">
        <v>4376.5150000000003</v>
      </c>
      <c r="G60" s="76">
        <v>8268033.4655499998</v>
      </c>
      <c r="H60" s="134">
        <v>994257.91550000012</v>
      </c>
      <c r="I60" s="76">
        <v>1253966.3636</v>
      </c>
      <c r="J60" s="134">
        <v>1325483.108821166</v>
      </c>
      <c r="K60" s="76">
        <v>2402071.5401039319</v>
      </c>
      <c r="L60" s="198">
        <v>249</v>
      </c>
      <c r="M60" s="199">
        <v>371</v>
      </c>
      <c r="N60" s="199">
        <v>0</v>
      </c>
      <c r="O60" s="200">
        <v>0</v>
      </c>
      <c r="P60" s="157">
        <v>112</v>
      </c>
      <c r="Q60" s="153">
        <v>52</v>
      </c>
      <c r="R60" s="152">
        <v>174</v>
      </c>
      <c r="S60" s="199">
        <v>1206</v>
      </c>
      <c r="T60" s="205">
        <v>0</v>
      </c>
      <c r="U60" s="213">
        <v>70500</v>
      </c>
      <c r="V60" s="216">
        <v>34430</v>
      </c>
      <c r="W60" s="210">
        <v>715</v>
      </c>
      <c r="X60" s="222">
        <v>18</v>
      </c>
      <c r="Y60" s="218">
        <v>1</v>
      </c>
      <c r="Z60" s="149">
        <v>2</v>
      </c>
      <c r="AA60" s="145">
        <v>57049.5</v>
      </c>
      <c r="AB60" s="144">
        <v>47428</v>
      </c>
      <c r="AC60" s="210">
        <v>920</v>
      </c>
      <c r="AD60" s="226">
        <v>0</v>
      </c>
      <c r="AE60" s="250">
        <v>0</v>
      </c>
      <c r="AF60" s="258">
        <v>920</v>
      </c>
      <c r="AG60" s="199">
        <v>0</v>
      </c>
      <c r="AH60" s="259">
        <v>0</v>
      </c>
      <c r="AI60" s="152">
        <v>11770</v>
      </c>
      <c r="AJ60" s="243">
        <v>1280811</v>
      </c>
      <c r="AK60" s="240" t="s">
        <v>545</v>
      </c>
      <c r="AM60" s="327">
        <v>9137193.0394677799</v>
      </c>
      <c r="AN60" s="145">
        <v>50403592</v>
      </c>
      <c r="AO60" s="328">
        <v>683666.66666666698</v>
      </c>
      <c r="AP60" s="367"/>
    </row>
    <row r="61" spans="1:42" x14ac:dyDescent="0.25">
      <c r="A61" s="18" t="s">
        <v>45</v>
      </c>
      <c r="B61" s="20" t="s">
        <v>145</v>
      </c>
      <c r="C61" s="127">
        <v>4662634.2743239999</v>
      </c>
      <c r="D61" s="134">
        <v>14928745.780000001</v>
      </c>
      <c r="E61" s="76">
        <v>74038.673600000009</v>
      </c>
      <c r="F61" s="134">
        <v>204631.15100000001</v>
      </c>
      <c r="G61" s="76">
        <v>10678654.1383</v>
      </c>
      <c r="H61" s="134">
        <v>1711307.3769999999</v>
      </c>
      <c r="I61" s="76">
        <v>969772.76011999999</v>
      </c>
      <c r="J61" s="134">
        <v>1622704.9667828016</v>
      </c>
      <c r="K61" s="76">
        <v>3144523.6993948044</v>
      </c>
      <c r="L61" s="198">
        <v>802.57</v>
      </c>
      <c r="M61" s="199">
        <v>637.7399999999999</v>
      </c>
      <c r="N61" s="199">
        <v>0</v>
      </c>
      <c r="O61" s="200">
        <v>1.6300000000000001</v>
      </c>
      <c r="P61" s="157">
        <v>500</v>
      </c>
      <c r="Q61" s="153">
        <v>368</v>
      </c>
      <c r="R61" s="152">
        <v>329</v>
      </c>
      <c r="S61" s="199">
        <v>5585</v>
      </c>
      <c r="T61" s="205">
        <v>0</v>
      </c>
      <c r="U61" s="213">
        <v>13991</v>
      </c>
      <c r="V61" s="216">
        <v>20958</v>
      </c>
      <c r="W61" s="210">
        <v>33431</v>
      </c>
      <c r="X61" s="222">
        <v>4</v>
      </c>
      <c r="Y61" s="218">
        <v>46</v>
      </c>
      <c r="Z61" s="149">
        <v>4</v>
      </c>
      <c r="AA61" s="145">
        <v>17445.5</v>
      </c>
      <c r="AB61" s="144">
        <v>30703.5</v>
      </c>
      <c r="AC61" s="210">
        <v>285</v>
      </c>
      <c r="AD61" s="226">
        <v>0</v>
      </c>
      <c r="AE61" s="250">
        <v>538</v>
      </c>
      <c r="AF61" s="258">
        <v>0</v>
      </c>
      <c r="AG61" s="199">
        <v>0</v>
      </c>
      <c r="AH61" s="259">
        <v>324.39999999999998</v>
      </c>
      <c r="AI61" s="152">
        <v>19664</v>
      </c>
      <c r="AJ61" s="243">
        <v>1683539</v>
      </c>
      <c r="AK61" s="240" t="s">
        <v>545</v>
      </c>
      <c r="AM61" s="327">
        <v>8032778.8135340903</v>
      </c>
      <c r="AN61" s="145">
        <v>89604327.066666707</v>
      </c>
      <c r="AO61" s="328">
        <v>1811173.33333333</v>
      </c>
      <c r="AP61" s="367"/>
    </row>
    <row r="62" spans="1:42" ht="14.25" customHeight="1" x14ac:dyDescent="0.25">
      <c r="A62" s="18" t="s">
        <v>24</v>
      </c>
      <c r="B62" s="20" t="s">
        <v>146</v>
      </c>
      <c r="C62" s="127">
        <v>2726577.0768010002</v>
      </c>
      <c r="D62" s="134">
        <v>893451.54960000003</v>
      </c>
      <c r="E62" s="76">
        <v>19801.86</v>
      </c>
      <c r="F62" s="134">
        <v>121563.06000000001</v>
      </c>
      <c r="G62" s="76">
        <v>0</v>
      </c>
      <c r="H62" s="134">
        <v>0</v>
      </c>
      <c r="I62" s="76">
        <v>0</v>
      </c>
      <c r="J62" s="134">
        <v>1309351.0990443949</v>
      </c>
      <c r="K62" s="76">
        <v>3848275.2043252541</v>
      </c>
      <c r="L62" s="198">
        <v>24.169999999999998</v>
      </c>
      <c r="M62" s="199">
        <v>313.47000000000003</v>
      </c>
      <c r="N62" s="199">
        <v>84.52000000000001</v>
      </c>
      <c r="O62" s="200">
        <v>0.71000000000000008</v>
      </c>
      <c r="P62" s="157">
        <v>2</v>
      </c>
      <c r="Q62" s="153">
        <v>4</v>
      </c>
      <c r="R62" s="152">
        <v>22</v>
      </c>
      <c r="S62" s="199">
        <v>1050</v>
      </c>
      <c r="T62" s="205">
        <v>0</v>
      </c>
      <c r="U62" s="213">
        <v>0</v>
      </c>
      <c r="V62" s="216">
        <v>7800</v>
      </c>
      <c r="W62" s="210">
        <v>19860</v>
      </c>
      <c r="X62" s="222">
        <v>0</v>
      </c>
      <c r="Y62" s="218">
        <v>0</v>
      </c>
      <c r="Z62" s="149">
        <v>0</v>
      </c>
      <c r="AA62" s="145">
        <v>0</v>
      </c>
      <c r="AB62" s="144">
        <v>0</v>
      </c>
      <c r="AC62" s="210">
        <v>0</v>
      </c>
      <c r="AD62" s="226">
        <v>0</v>
      </c>
      <c r="AE62" s="250">
        <v>0</v>
      </c>
      <c r="AF62" s="258">
        <v>0</v>
      </c>
      <c r="AG62" s="199">
        <v>0</v>
      </c>
      <c r="AH62" s="259">
        <v>0</v>
      </c>
      <c r="AI62" s="152">
        <v>11410</v>
      </c>
      <c r="AJ62" s="243">
        <v>2741131</v>
      </c>
      <c r="AK62" s="240" t="s">
        <v>548</v>
      </c>
      <c r="AM62" s="327">
        <v>0</v>
      </c>
      <c r="AN62" s="145">
        <v>42679934.3474667</v>
      </c>
      <c r="AO62" s="328">
        <v>1986195.7733333299</v>
      </c>
      <c r="AP62" s="367"/>
    </row>
    <row r="63" spans="1:42" x14ac:dyDescent="0.25">
      <c r="A63" s="18" t="s">
        <v>219</v>
      </c>
      <c r="B63" s="20" t="s">
        <v>147</v>
      </c>
      <c r="C63" s="127">
        <v>3902096.2714999998</v>
      </c>
      <c r="D63" s="134">
        <v>5934977.6612000009</v>
      </c>
      <c r="E63" s="76">
        <v>415739.19400000002</v>
      </c>
      <c r="F63" s="134">
        <v>85804.178</v>
      </c>
      <c r="G63" s="76">
        <v>6842449.4407000002</v>
      </c>
      <c r="H63" s="134">
        <v>1658833.7771000001</v>
      </c>
      <c r="I63" s="76">
        <v>2743024.3352000001</v>
      </c>
      <c r="J63" s="134">
        <v>1459093.7793786768</v>
      </c>
      <c r="K63" s="76">
        <v>3626307.9981000759</v>
      </c>
      <c r="L63" s="198">
        <v>240</v>
      </c>
      <c r="M63" s="199">
        <v>691</v>
      </c>
      <c r="N63" s="199">
        <v>16</v>
      </c>
      <c r="O63" s="200">
        <v>2</v>
      </c>
      <c r="P63" s="157">
        <v>7</v>
      </c>
      <c r="Q63" s="153">
        <v>256</v>
      </c>
      <c r="R63" s="152">
        <v>80</v>
      </c>
      <c r="S63" s="199">
        <v>1800</v>
      </c>
      <c r="T63" s="205">
        <v>3000</v>
      </c>
      <c r="U63" s="213">
        <v>103220</v>
      </c>
      <c r="V63" s="216">
        <v>103220</v>
      </c>
      <c r="W63" s="210">
        <v>14018</v>
      </c>
      <c r="X63" s="222">
        <v>0</v>
      </c>
      <c r="Y63" s="218">
        <v>1</v>
      </c>
      <c r="Z63" s="149">
        <v>2</v>
      </c>
      <c r="AA63" s="145">
        <v>0</v>
      </c>
      <c r="AB63" s="144">
        <v>75106</v>
      </c>
      <c r="AC63" s="210">
        <v>0</v>
      </c>
      <c r="AD63" s="226">
        <v>1199</v>
      </c>
      <c r="AE63" s="250">
        <v>0</v>
      </c>
      <c r="AF63" s="258">
        <v>0</v>
      </c>
      <c r="AG63" s="199">
        <v>817</v>
      </c>
      <c r="AH63" s="259">
        <v>0</v>
      </c>
      <c r="AI63" s="152">
        <v>15017</v>
      </c>
      <c r="AJ63" s="243">
        <v>1945671</v>
      </c>
      <c r="AK63" s="240" t="s">
        <v>545</v>
      </c>
      <c r="AM63" s="327">
        <v>7277025.34637044</v>
      </c>
      <c r="AN63" s="145">
        <v>93599272.241333306</v>
      </c>
      <c r="AO63" s="328">
        <v>1953160</v>
      </c>
      <c r="AP63" s="367"/>
    </row>
    <row r="64" spans="1:42" x14ac:dyDescent="0.25">
      <c r="A64" s="18" t="s">
        <v>148</v>
      </c>
      <c r="B64" s="20" t="s">
        <v>149</v>
      </c>
      <c r="C64" s="127">
        <v>3889680.4438511995</v>
      </c>
      <c r="D64" s="134">
        <v>4613214.7814999996</v>
      </c>
      <c r="E64" s="76">
        <v>302526.4327</v>
      </c>
      <c r="F64" s="134">
        <v>50743.090000000004</v>
      </c>
      <c r="G64" s="76">
        <v>6606795.1022499995</v>
      </c>
      <c r="H64" s="134">
        <v>1395376.9433000002</v>
      </c>
      <c r="I64" s="76">
        <v>841079.81660000002</v>
      </c>
      <c r="J64" s="134">
        <v>1456408.874031269</v>
      </c>
      <c r="K64" s="76">
        <v>2912005.1845499831</v>
      </c>
      <c r="L64" s="198">
        <v>302.94</v>
      </c>
      <c r="M64" s="199">
        <v>578.8599999999999</v>
      </c>
      <c r="N64" s="199">
        <v>18.298000000000002</v>
      </c>
      <c r="O64" s="200">
        <v>2.7729999999999997</v>
      </c>
      <c r="P64" s="157">
        <v>314</v>
      </c>
      <c r="Q64" s="153">
        <v>43</v>
      </c>
      <c r="R64" s="152">
        <v>106</v>
      </c>
      <c r="S64" s="199">
        <v>984</v>
      </c>
      <c r="T64" s="205">
        <v>2160</v>
      </c>
      <c r="U64" s="213">
        <v>38319</v>
      </c>
      <c r="V64" s="216">
        <v>96691</v>
      </c>
      <c r="W64" s="210">
        <v>8290</v>
      </c>
      <c r="X64" s="222">
        <v>51</v>
      </c>
      <c r="Y64" s="218">
        <v>4</v>
      </c>
      <c r="Z64" s="149">
        <v>2</v>
      </c>
      <c r="AA64" s="145">
        <v>25990</v>
      </c>
      <c r="AB64" s="144">
        <v>27902.5</v>
      </c>
      <c r="AC64" s="210">
        <v>0</v>
      </c>
      <c r="AD64" s="226">
        <v>557</v>
      </c>
      <c r="AE64" s="250">
        <v>138</v>
      </c>
      <c r="AF64" s="258">
        <v>506</v>
      </c>
      <c r="AG64" s="199">
        <v>0</v>
      </c>
      <c r="AH64" s="259">
        <v>0</v>
      </c>
      <c r="AI64" s="152">
        <v>14947</v>
      </c>
      <c r="AJ64" s="243">
        <v>1557241</v>
      </c>
      <c r="AK64" s="240" t="s">
        <v>545</v>
      </c>
      <c r="AM64" s="327">
        <v>6261867.14101646</v>
      </c>
      <c r="AN64" s="145">
        <v>62035970.9333333</v>
      </c>
      <c r="AO64" s="328">
        <v>2148080</v>
      </c>
      <c r="AP64" s="367"/>
    </row>
    <row r="65" spans="1:42" x14ac:dyDescent="0.25">
      <c r="A65" s="18" t="s">
        <v>25</v>
      </c>
      <c r="B65" s="20" t="s">
        <v>150</v>
      </c>
      <c r="C65" s="127">
        <v>2493512.7002694001</v>
      </c>
      <c r="D65" s="134">
        <v>4911810.3068000004</v>
      </c>
      <c r="E65" s="76">
        <v>82190.604600000006</v>
      </c>
      <c r="F65" s="134">
        <v>26197.88</v>
      </c>
      <c r="G65" s="76">
        <v>6183507.7383999992</v>
      </c>
      <c r="H65" s="134">
        <v>839346.12290000007</v>
      </c>
      <c r="I65" s="76">
        <v>1682368.9396199998</v>
      </c>
      <c r="J65" s="134">
        <v>1151241.2163222316</v>
      </c>
      <c r="K65" s="76">
        <v>1627458.6709083118</v>
      </c>
      <c r="L65" s="198">
        <v>373.28300000000002</v>
      </c>
      <c r="M65" s="199">
        <v>312.59399999999999</v>
      </c>
      <c r="N65" s="199">
        <v>0</v>
      </c>
      <c r="O65" s="200">
        <v>1.71</v>
      </c>
      <c r="P65" s="157">
        <v>553</v>
      </c>
      <c r="Q65" s="153">
        <v>78</v>
      </c>
      <c r="R65" s="152">
        <v>102</v>
      </c>
      <c r="S65" s="199">
        <v>300</v>
      </c>
      <c r="T65" s="205">
        <v>0</v>
      </c>
      <c r="U65" s="213">
        <v>9253</v>
      </c>
      <c r="V65" s="216">
        <v>26948</v>
      </c>
      <c r="W65" s="210">
        <v>4280</v>
      </c>
      <c r="X65" s="222">
        <v>0</v>
      </c>
      <c r="Y65" s="218">
        <v>1</v>
      </c>
      <c r="Z65" s="149">
        <v>3</v>
      </c>
      <c r="AA65" s="145">
        <v>10302.5</v>
      </c>
      <c r="AB65" s="144">
        <v>34987.5</v>
      </c>
      <c r="AC65" s="210">
        <v>362</v>
      </c>
      <c r="AD65" s="226">
        <v>0</v>
      </c>
      <c r="AE65" s="250">
        <v>0</v>
      </c>
      <c r="AF65" s="258">
        <v>0</v>
      </c>
      <c r="AG65" s="199">
        <v>0</v>
      </c>
      <c r="AH65" s="259">
        <v>689.4</v>
      </c>
      <c r="AI65" s="152">
        <v>8232</v>
      </c>
      <c r="AJ65" s="243">
        <v>862684</v>
      </c>
      <c r="AK65" s="240" t="s">
        <v>545</v>
      </c>
      <c r="AM65" s="327">
        <v>6252070.9543263</v>
      </c>
      <c r="AN65" s="145">
        <v>26963523.833333299</v>
      </c>
      <c r="AO65" s="328">
        <v>1781586.66666667</v>
      </c>
      <c r="AP65" s="367"/>
    </row>
    <row r="66" spans="1:42" x14ac:dyDescent="0.25">
      <c r="A66" s="18" t="s">
        <v>151</v>
      </c>
      <c r="B66" s="20" t="s">
        <v>152</v>
      </c>
      <c r="C66" s="127">
        <v>29200.020214</v>
      </c>
      <c r="D66" s="134">
        <v>0</v>
      </c>
      <c r="E66" s="76">
        <v>0</v>
      </c>
      <c r="F66" s="134">
        <v>0</v>
      </c>
      <c r="G66" s="76">
        <v>8576614.1182000004</v>
      </c>
      <c r="H66" s="134">
        <v>2176757.4971000003</v>
      </c>
      <c r="I66" s="76">
        <v>4109775.9052999998</v>
      </c>
      <c r="J66" s="134">
        <v>0</v>
      </c>
      <c r="K66" s="76">
        <v>3562090.48093089</v>
      </c>
      <c r="L66" s="198">
        <v>0</v>
      </c>
      <c r="M66" s="199">
        <v>6.9399999999999995</v>
      </c>
      <c r="N66" s="199">
        <v>0.24</v>
      </c>
      <c r="O66" s="200">
        <v>0</v>
      </c>
      <c r="P66" s="157">
        <v>0</v>
      </c>
      <c r="Q66" s="153">
        <v>0</v>
      </c>
      <c r="R66" s="152">
        <v>0</v>
      </c>
      <c r="S66" s="199">
        <v>0</v>
      </c>
      <c r="T66" s="205">
        <v>0</v>
      </c>
      <c r="U66" s="213">
        <v>0</v>
      </c>
      <c r="V66" s="216">
        <v>0</v>
      </c>
      <c r="W66" s="210">
        <v>0</v>
      </c>
      <c r="X66" s="222">
        <v>0</v>
      </c>
      <c r="Y66" s="218">
        <v>0</v>
      </c>
      <c r="Z66" s="149">
        <v>1</v>
      </c>
      <c r="AA66" s="145">
        <v>0</v>
      </c>
      <c r="AB66" s="144">
        <v>126661</v>
      </c>
      <c r="AC66" s="210">
        <v>0</v>
      </c>
      <c r="AD66" s="226">
        <v>1874</v>
      </c>
      <c r="AE66" s="250">
        <v>0</v>
      </c>
      <c r="AF66" s="258">
        <v>115</v>
      </c>
      <c r="AG66" s="199">
        <v>0</v>
      </c>
      <c r="AH66" s="259">
        <v>1874</v>
      </c>
      <c r="AI66" s="152">
        <v>0</v>
      </c>
      <c r="AJ66" s="243">
        <v>5177149</v>
      </c>
      <c r="AK66" s="240" t="s">
        <v>549</v>
      </c>
      <c r="AM66" s="327">
        <v>18218078.737942901</v>
      </c>
      <c r="AN66" s="145">
        <v>5025408.3413333297</v>
      </c>
      <c r="AO66" s="328">
        <v>1567733.7733333299</v>
      </c>
      <c r="AP66" s="367"/>
    </row>
    <row r="67" spans="1:42" x14ac:dyDescent="0.25">
      <c r="A67" s="18" t="s">
        <v>153</v>
      </c>
      <c r="B67" s="20" t="s">
        <v>154</v>
      </c>
      <c r="C67" s="127">
        <v>3170.3744396000002</v>
      </c>
      <c r="D67" s="134">
        <v>289155.79610000004</v>
      </c>
      <c r="E67" s="76">
        <v>0</v>
      </c>
      <c r="F67" s="134">
        <v>24484</v>
      </c>
      <c r="G67" s="76">
        <v>4985138.3426999999</v>
      </c>
      <c r="H67" s="134">
        <v>1217639.4971</v>
      </c>
      <c r="I67" s="76">
        <v>1554687.3227999997</v>
      </c>
      <c r="J67" s="134">
        <v>56886.100554427154</v>
      </c>
      <c r="K67" s="76">
        <v>1893580.1490900228</v>
      </c>
      <c r="L67" s="198">
        <v>8.3000000000000004E-2</v>
      </c>
      <c r="M67" s="199">
        <v>0.81200000000000006</v>
      </c>
      <c r="N67" s="199">
        <v>0</v>
      </c>
      <c r="O67" s="200">
        <v>0</v>
      </c>
      <c r="P67" s="157">
        <v>0</v>
      </c>
      <c r="Q67" s="153">
        <v>0</v>
      </c>
      <c r="R67" s="152">
        <v>7</v>
      </c>
      <c r="S67" s="199">
        <v>400</v>
      </c>
      <c r="T67" s="205">
        <v>0</v>
      </c>
      <c r="U67" s="213">
        <v>0</v>
      </c>
      <c r="V67" s="216">
        <v>0</v>
      </c>
      <c r="W67" s="210">
        <v>4000</v>
      </c>
      <c r="X67" s="222">
        <v>0</v>
      </c>
      <c r="Y67" s="218">
        <v>0</v>
      </c>
      <c r="Z67" s="149">
        <v>1</v>
      </c>
      <c r="AA67" s="145">
        <v>0</v>
      </c>
      <c r="AB67" s="144">
        <v>65000</v>
      </c>
      <c r="AC67" s="210">
        <v>0</v>
      </c>
      <c r="AD67" s="226">
        <v>624</v>
      </c>
      <c r="AE67" s="250">
        <v>0</v>
      </c>
      <c r="AF67" s="258">
        <v>0</v>
      </c>
      <c r="AG67" s="199">
        <v>0</v>
      </c>
      <c r="AH67" s="259">
        <v>624</v>
      </c>
      <c r="AI67" s="152">
        <v>4</v>
      </c>
      <c r="AJ67" s="243">
        <v>1995813</v>
      </c>
      <c r="AK67" s="240" t="s">
        <v>549</v>
      </c>
      <c r="AM67" s="327">
        <v>6542899.6308949003</v>
      </c>
      <c r="AN67" s="145">
        <v>988977.84579000005</v>
      </c>
      <c r="AO67" s="328">
        <v>326511.33333333302</v>
      </c>
      <c r="AP67" s="367"/>
    </row>
    <row r="68" spans="1:42" x14ac:dyDescent="0.25">
      <c r="A68" s="18" t="s">
        <v>27</v>
      </c>
      <c r="B68" s="20" t="s">
        <v>155</v>
      </c>
      <c r="C68" s="127">
        <v>2453312.6967680003</v>
      </c>
      <c r="D68" s="134">
        <v>5854431.4267100012</v>
      </c>
      <c r="E68" s="76">
        <v>190416.27540000001</v>
      </c>
      <c r="F68" s="134">
        <v>44083.442000000003</v>
      </c>
      <c r="G68" s="76">
        <v>9742278.557</v>
      </c>
      <c r="H68" s="134">
        <v>1673551.0388</v>
      </c>
      <c r="I68" s="76">
        <v>1701111.1952999998</v>
      </c>
      <c r="J68" s="134">
        <v>1392384.5715000574</v>
      </c>
      <c r="K68" s="76">
        <v>2903842.6017729449</v>
      </c>
      <c r="L68" s="198">
        <v>339</v>
      </c>
      <c r="M68" s="199">
        <v>344</v>
      </c>
      <c r="N68" s="199">
        <v>0</v>
      </c>
      <c r="O68" s="200">
        <v>1.4400000000000002</v>
      </c>
      <c r="P68" s="157">
        <v>713</v>
      </c>
      <c r="Q68" s="153">
        <v>23</v>
      </c>
      <c r="R68" s="152">
        <v>78</v>
      </c>
      <c r="S68" s="199">
        <v>2623.7</v>
      </c>
      <c r="T68" s="205">
        <v>4290</v>
      </c>
      <c r="U68" s="213">
        <v>19272</v>
      </c>
      <c r="V68" s="216">
        <v>63702</v>
      </c>
      <c r="W68" s="210">
        <v>7202</v>
      </c>
      <c r="X68" s="222">
        <v>25</v>
      </c>
      <c r="Y68" s="218">
        <v>0</v>
      </c>
      <c r="Z68" s="149">
        <v>4</v>
      </c>
      <c r="AA68" s="145">
        <v>31348.5</v>
      </c>
      <c r="AB68" s="144">
        <v>50666.5</v>
      </c>
      <c r="AC68" s="210">
        <v>0</v>
      </c>
      <c r="AD68" s="226">
        <v>952</v>
      </c>
      <c r="AE68" s="250">
        <v>123</v>
      </c>
      <c r="AF68" s="258">
        <v>0</v>
      </c>
      <c r="AG68" s="199">
        <v>0</v>
      </c>
      <c r="AH68" s="259">
        <v>699</v>
      </c>
      <c r="AI68" s="152">
        <v>13336</v>
      </c>
      <c r="AJ68" s="243">
        <v>1552810</v>
      </c>
      <c r="AK68" s="240" t="s">
        <v>545</v>
      </c>
      <c r="AM68" s="327">
        <v>8109098.3903431799</v>
      </c>
      <c r="AN68" s="145">
        <v>50095491.666666701</v>
      </c>
      <c r="AO68" s="328">
        <v>0</v>
      </c>
      <c r="AP68" s="367"/>
    </row>
    <row r="69" spans="1:42" x14ac:dyDescent="0.25">
      <c r="A69" s="18" t="s">
        <v>30</v>
      </c>
      <c r="B69" s="20" t="s">
        <v>156</v>
      </c>
      <c r="C69" s="127">
        <v>6035563.3910099994</v>
      </c>
      <c r="D69" s="134">
        <v>9063229.9169000015</v>
      </c>
      <c r="E69" s="76">
        <v>738859.53249999997</v>
      </c>
      <c r="F69" s="134">
        <v>445137.48300000001</v>
      </c>
      <c r="G69" s="76">
        <v>10527573.973650001</v>
      </c>
      <c r="H69" s="134">
        <v>2083999.3533000001</v>
      </c>
      <c r="I69" s="76">
        <v>1078439.7156</v>
      </c>
      <c r="J69" s="134">
        <v>1785244.8599382124</v>
      </c>
      <c r="K69" s="76">
        <v>5444830.225296854</v>
      </c>
      <c r="L69" s="198">
        <v>404.75000000000006</v>
      </c>
      <c r="M69" s="199">
        <v>905.8</v>
      </c>
      <c r="N69" s="199">
        <v>79.3</v>
      </c>
      <c r="O69" s="200">
        <v>1.9</v>
      </c>
      <c r="P69" s="157">
        <v>480</v>
      </c>
      <c r="Q69" s="153">
        <v>65</v>
      </c>
      <c r="R69" s="152">
        <v>132</v>
      </c>
      <c r="S69" s="199">
        <v>8376</v>
      </c>
      <c r="T69" s="205">
        <v>5850</v>
      </c>
      <c r="U69" s="213">
        <v>15777</v>
      </c>
      <c r="V69" s="216">
        <v>281785</v>
      </c>
      <c r="W69" s="210">
        <v>72723</v>
      </c>
      <c r="X69" s="222">
        <v>5</v>
      </c>
      <c r="Y69" s="218">
        <v>6</v>
      </c>
      <c r="Z69" s="149">
        <v>4</v>
      </c>
      <c r="AA69" s="145">
        <v>6711.5</v>
      </c>
      <c r="AB69" s="144">
        <v>84031</v>
      </c>
      <c r="AC69" s="210">
        <v>0</v>
      </c>
      <c r="AD69" s="226">
        <v>1567</v>
      </c>
      <c r="AE69" s="250">
        <v>86</v>
      </c>
      <c r="AF69" s="258">
        <v>744</v>
      </c>
      <c r="AG69" s="199">
        <v>0</v>
      </c>
      <c r="AH69" s="259">
        <v>0</v>
      </c>
      <c r="AI69" s="152">
        <v>25052</v>
      </c>
      <c r="AJ69" s="243">
        <v>2939402</v>
      </c>
      <c r="AK69" s="240" t="s">
        <v>545</v>
      </c>
      <c r="AM69" s="327">
        <v>23995300.595974501</v>
      </c>
      <c r="AN69" s="145">
        <v>112481252.811933</v>
      </c>
      <c r="AO69" s="328">
        <v>2418315.7066666698</v>
      </c>
      <c r="AP69" s="367"/>
    </row>
    <row r="70" spans="1:42" x14ac:dyDescent="0.25">
      <c r="A70" s="18" t="s">
        <v>28</v>
      </c>
      <c r="B70" s="20" t="s">
        <v>157</v>
      </c>
      <c r="C70" s="127">
        <v>1666465.5783126699</v>
      </c>
      <c r="D70" s="134">
        <v>1436657.5331999999</v>
      </c>
      <c r="E70" s="76">
        <v>219962.9276</v>
      </c>
      <c r="F70" s="134">
        <v>12988.762000000001</v>
      </c>
      <c r="G70" s="76">
        <v>3628806.0794500001</v>
      </c>
      <c r="H70" s="134">
        <v>872938.10660000006</v>
      </c>
      <c r="I70" s="76">
        <v>818141.67510000011</v>
      </c>
      <c r="J70" s="134">
        <v>1133218.461622996</v>
      </c>
      <c r="K70" s="76">
        <v>1642224.4849584301</v>
      </c>
      <c r="L70" s="198">
        <v>266.45490000000001</v>
      </c>
      <c r="M70" s="199">
        <v>224.21319999999997</v>
      </c>
      <c r="N70" s="199">
        <v>14.323500000000001</v>
      </c>
      <c r="O70" s="200">
        <v>0</v>
      </c>
      <c r="P70" s="157">
        <v>60</v>
      </c>
      <c r="Q70" s="153">
        <v>23</v>
      </c>
      <c r="R70" s="152">
        <v>36</v>
      </c>
      <c r="S70" s="199">
        <v>547</v>
      </c>
      <c r="T70" s="205">
        <v>0</v>
      </c>
      <c r="U70" s="213">
        <v>64816</v>
      </c>
      <c r="V70" s="216">
        <v>48628</v>
      </c>
      <c r="W70" s="210">
        <v>2122</v>
      </c>
      <c r="X70" s="222">
        <v>21</v>
      </c>
      <c r="Y70" s="218">
        <v>3</v>
      </c>
      <c r="Z70" s="149">
        <v>1</v>
      </c>
      <c r="AA70" s="145">
        <v>168.5</v>
      </c>
      <c r="AB70" s="144">
        <v>30238</v>
      </c>
      <c r="AC70" s="210">
        <v>483</v>
      </c>
      <c r="AD70" s="226">
        <v>0</v>
      </c>
      <c r="AE70" s="250">
        <v>0</v>
      </c>
      <c r="AF70" s="258">
        <v>483</v>
      </c>
      <c r="AG70" s="199">
        <v>0</v>
      </c>
      <c r="AH70" s="259">
        <v>0</v>
      </c>
      <c r="AI70" s="152">
        <v>7909</v>
      </c>
      <c r="AJ70" s="243">
        <v>870630</v>
      </c>
      <c r="AK70" s="240" t="s">
        <v>545</v>
      </c>
      <c r="AM70" s="327">
        <v>3863490.2263496998</v>
      </c>
      <c r="AN70" s="145">
        <v>29687016.333333299</v>
      </c>
      <c r="AO70" s="328">
        <v>539800</v>
      </c>
      <c r="AP70" s="367"/>
    </row>
    <row r="71" spans="1:42" x14ac:dyDescent="0.25">
      <c r="A71" s="18" t="s">
        <v>158</v>
      </c>
      <c r="B71" s="20" t="s">
        <v>159</v>
      </c>
      <c r="C71" s="127">
        <v>2382928.4754999997</v>
      </c>
      <c r="D71" s="134">
        <v>2596168.6661000005</v>
      </c>
      <c r="E71" s="76">
        <v>234875.95</v>
      </c>
      <c r="F71" s="134">
        <v>18363</v>
      </c>
      <c r="G71" s="76">
        <v>10849879.416649999</v>
      </c>
      <c r="H71" s="134">
        <v>4028705.8374999999</v>
      </c>
      <c r="I71" s="76">
        <v>869004.51060000004</v>
      </c>
      <c r="J71" s="134">
        <v>1364674.8544061934</v>
      </c>
      <c r="K71" s="76">
        <v>2195952.0610572384</v>
      </c>
      <c r="L71" s="198">
        <v>370</v>
      </c>
      <c r="M71" s="199">
        <v>415</v>
      </c>
      <c r="N71" s="199">
        <v>0</v>
      </c>
      <c r="O71" s="200">
        <v>0</v>
      </c>
      <c r="P71" s="157">
        <v>234</v>
      </c>
      <c r="Q71" s="153">
        <v>115</v>
      </c>
      <c r="R71" s="152">
        <v>28</v>
      </c>
      <c r="S71" s="199">
        <v>0</v>
      </c>
      <c r="T71" s="205">
        <v>0</v>
      </c>
      <c r="U71" s="213">
        <v>58000</v>
      </c>
      <c r="V71" s="216">
        <v>58500</v>
      </c>
      <c r="W71" s="210">
        <v>3000</v>
      </c>
      <c r="X71" s="222">
        <v>0</v>
      </c>
      <c r="Y71" s="218">
        <v>3</v>
      </c>
      <c r="Z71" s="149">
        <v>7</v>
      </c>
      <c r="AA71" s="145">
        <v>34498</v>
      </c>
      <c r="AB71" s="144">
        <v>11065.5</v>
      </c>
      <c r="AC71" s="210">
        <v>500</v>
      </c>
      <c r="AD71" s="226">
        <v>800</v>
      </c>
      <c r="AE71" s="250">
        <v>1528</v>
      </c>
      <c r="AF71" s="258">
        <v>534</v>
      </c>
      <c r="AG71" s="199">
        <v>0</v>
      </c>
      <c r="AH71" s="259">
        <v>0</v>
      </c>
      <c r="AI71" s="152">
        <v>12673</v>
      </c>
      <c r="AJ71" s="243">
        <v>1169318</v>
      </c>
      <c r="AK71" s="240" t="s">
        <v>545</v>
      </c>
      <c r="AM71" s="327">
        <v>5455656.73696231</v>
      </c>
      <c r="AN71" s="145">
        <v>50999868.325333297</v>
      </c>
      <c r="AO71" s="328">
        <v>861956.69333333301</v>
      </c>
      <c r="AP71" s="367"/>
    </row>
    <row r="72" spans="1:42" x14ac:dyDescent="0.25">
      <c r="A72" s="18" t="s">
        <v>160</v>
      </c>
      <c r="B72" s="20" t="s">
        <v>161</v>
      </c>
      <c r="C72" s="127">
        <v>7661233.1148914136</v>
      </c>
      <c r="D72" s="134">
        <v>8109873.6934000002</v>
      </c>
      <c r="E72" s="76">
        <v>1019132.5706000001</v>
      </c>
      <c r="F72" s="134">
        <v>129306.12500000001</v>
      </c>
      <c r="G72" s="76">
        <v>10444827.701000001</v>
      </c>
      <c r="H72" s="134">
        <v>3053614.7893309998</v>
      </c>
      <c r="I72" s="76">
        <v>5048066.9082450001</v>
      </c>
      <c r="J72" s="134">
        <v>1890309.1703426712</v>
      </c>
      <c r="K72" s="76">
        <v>7651492.923832274</v>
      </c>
      <c r="L72" s="198">
        <v>696.86512000000005</v>
      </c>
      <c r="M72" s="199">
        <v>1030.0555000000002</v>
      </c>
      <c r="N72" s="199">
        <v>56.892380000000003</v>
      </c>
      <c r="O72" s="200">
        <v>4.9047199999999993</v>
      </c>
      <c r="P72" s="157">
        <v>220</v>
      </c>
      <c r="Q72" s="153">
        <v>17</v>
      </c>
      <c r="R72" s="152">
        <v>115</v>
      </c>
      <c r="S72" s="199">
        <v>8875</v>
      </c>
      <c r="T72" s="205">
        <v>8459</v>
      </c>
      <c r="U72" s="213">
        <v>385853</v>
      </c>
      <c r="V72" s="216">
        <v>175128</v>
      </c>
      <c r="W72" s="210">
        <v>21125</v>
      </c>
      <c r="X72" s="222">
        <v>0</v>
      </c>
      <c r="Y72" s="218">
        <v>3</v>
      </c>
      <c r="Z72" s="149">
        <v>3</v>
      </c>
      <c r="AA72" s="145">
        <v>132027.5</v>
      </c>
      <c r="AB72" s="144">
        <v>8678.5</v>
      </c>
      <c r="AC72" s="210">
        <v>232.11</v>
      </c>
      <c r="AD72" s="226">
        <v>2932.81</v>
      </c>
      <c r="AE72" s="250">
        <v>0</v>
      </c>
      <c r="AF72" s="258">
        <v>302.52999999999997</v>
      </c>
      <c r="AG72" s="199">
        <v>1497.1</v>
      </c>
      <c r="AH72" s="259">
        <v>0</v>
      </c>
      <c r="AI72" s="152">
        <v>28963</v>
      </c>
      <c r="AJ72" s="243">
        <v>4151985</v>
      </c>
      <c r="AK72" s="240" t="s">
        <v>545</v>
      </c>
      <c r="AM72" s="327">
        <v>23363532.732753899</v>
      </c>
      <c r="AN72" s="145">
        <v>137475591.27566701</v>
      </c>
      <c r="AO72" s="328">
        <v>2712186.6666666698</v>
      </c>
      <c r="AP72" s="367"/>
    </row>
    <row r="73" spans="1:42" x14ac:dyDescent="0.25">
      <c r="A73" s="18" t="s">
        <v>220</v>
      </c>
      <c r="B73" s="20" t="s">
        <v>162</v>
      </c>
      <c r="C73" s="127">
        <v>2372392.45016</v>
      </c>
      <c r="D73" s="134">
        <v>1987697.2575999999</v>
      </c>
      <c r="E73" s="76">
        <v>374780.80500000005</v>
      </c>
      <c r="F73" s="134">
        <v>5998.5800000000008</v>
      </c>
      <c r="G73" s="76">
        <v>3687617.880295</v>
      </c>
      <c r="H73" s="134">
        <v>803061.22811000003</v>
      </c>
      <c r="I73" s="76">
        <v>788011.92639000004</v>
      </c>
      <c r="J73" s="134">
        <v>1225823.6532515213</v>
      </c>
      <c r="K73" s="76">
        <v>2154965.1519794841</v>
      </c>
      <c r="L73" s="198">
        <v>257.70000000000005</v>
      </c>
      <c r="M73" s="199">
        <v>475.79999999999995</v>
      </c>
      <c r="N73" s="199">
        <v>0</v>
      </c>
      <c r="O73" s="200">
        <v>0.1</v>
      </c>
      <c r="P73" s="157">
        <v>21</v>
      </c>
      <c r="Q73" s="153">
        <v>22</v>
      </c>
      <c r="R73" s="152">
        <v>60</v>
      </c>
      <c r="S73" s="199">
        <v>342</v>
      </c>
      <c r="T73" s="205">
        <v>840</v>
      </c>
      <c r="U73" s="213">
        <v>106010</v>
      </c>
      <c r="V73" s="216">
        <v>85450</v>
      </c>
      <c r="W73" s="210">
        <v>980</v>
      </c>
      <c r="X73" s="222">
        <v>0</v>
      </c>
      <c r="Y73" s="218">
        <v>9</v>
      </c>
      <c r="Z73" s="149">
        <v>2</v>
      </c>
      <c r="AA73" s="145">
        <v>959.35</v>
      </c>
      <c r="AB73" s="144">
        <v>10630.5</v>
      </c>
      <c r="AC73" s="210">
        <v>231.3</v>
      </c>
      <c r="AD73" s="226">
        <v>0</v>
      </c>
      <c r="AE73" s="250">
        <v>0</v>
      </c>
      <c r="AF73" s="258">
        <v>0</v>
      </c>
      <c r="AG73" s="199">
        <v>0</v>
      </c>
      <c r="AH73" s="259">
        <v>231.3</v>
      </c>
      <c r="AI73" s="152">
        <v>9653</v>
      </c>
      <c r="AJ73" s="243">
        <v>1147166</v>
      </c>
      <c r="AK73" s="240" t="s">
        <v>545</v>
      </c>
      <c r="AM73" s="327">
        <v>1576624.5018012528</v>
      </c>
      <c r="AN73" s="145">
        <v>53604683.399999991</v>
      </c>
      <c r="AO73" s="328">
        <v>512280</v>
      </c>
      <c r="AP73" s="367"/>
    </row>
    <row r="74" spans="1:42" x14ac:dyDescent="0.25">
      <c r="A74" s="18" t="s">
        <v>163</v>
      </c>
      <c r="B74" s="20" t="s">
        <v>164</v>
      </c>
      <c r="C74" s="127">
        <v>4707994.3628810002</v>
      </c>
      <c r="D74" s="134">
        <v>4882919.7970000003</v>
      </c>
      <c r="E74" s="76">
        <v>368702.93070000003</v>
      </c>
      <c r="F74" s="134">
        <v>236552.16600000003</v>
      </c>
      <c r="G74" s="76">
        <v>0</v>
      </c>
      <c r="H74" s="134">
        <v>0</v>
      </c>
      <c r="I74" s="76">
        <v>0</v>
      </c>
      <c r="J74" s="134">
        <v>1711784.0351508472</v>
      </c>
      <c r="K74" s="76">
        <v>3124215.5740362382</v>
      </c>
      <c r="L74" s="198">
        <v>678.78</v>
      </c>
      <c r="M74" s="199">
        <v>723.37000000000012</v>
      </c>
      <c r="N74" s="199">
        <v>0</v>
      </c>
      <c r="O74" s="200">
        <v>1.7000000000000002</v>
      </c>
      <c r="P74" s="157">
        <v>88</v>
      </c>
      <c r="Q74" s="153">
        <v>45</v>
      </c>
      <c r="R74" s="152">
        <v>157</v>
      </c>
      <c r="S74" s="199">
        <v>768</v>
      </c>
      <c r="T74" s="205">
        <v>1112</v>
      </c>
      <c r="U74" s="213">
        <v>42423</v>
      </c>
      <c r="V74" s="216">
        <v>120351</v>
      </c>
      <c r="W74" s="210">
        <v>38646</v>
      </c>
      <c r="X74" s="222">
        <v>0</v>
      </c>
      <c r="Y74" s="218">
        <v>0</v>
      </c>
      <c r="Z74" s="149">
        <v>0</v>
      </c>
      <c r="AA74" s="145">
        <v>0</v>
      </c>
      <c r="AB74" s="144">
        <v>0</v>
      </c>
      <c r="AC74" s="210">
        <v>0</v>
      </c>
      <c r="AD74" s="226">
        <v>0</v>
      </c>
      <c r="AE74" s="250">
        <v>0</v>
      </c>
      <c r="AF74" s="258">
        <v>0</v>
      </c>
      <c r="AG74" s="199">
        <v>0</v>
      </c>
      <c r="AH74" s="259">
        <v>0</v>
      </c>
      <c r="AI74" s="152">
        <v>22519</v>
      </c>
      <c r="AJ74" s="243">
        <v>2251669</v>
      </c>
      <c r="AK74" s="240" t="s">
        <v>548</v>
      </c>
      <c r="AM74" s="327">
        <v>0</v>
      </c>
      <c r="AN74" s="145">
        <v>89442141.333333299</v>
      </c>
      <c r="AO74" s="328">
        <v>338733.33333333302</v>
      </c>
      <c r="AP74" s="367"/>
    </row>
    <row r="75" spans="1:42" x14ac:dyDescent="0.25">
      <c r="A75" s="18" t="s">
        <v>165</v>
      </c>
      <c r="B75" s="20" t="s">
        <v>166</v>
      </c>
      <c r="C75" s="127">
        <v>2199.8657399999997</v>
      </c>
      <c r="D75" s="134">
        <v>0</v>
      </c>
      <c r="E75" s="76">
        <v>8123.84</v>
      </c>
      <c r="F75" s="134">
        <v>0</v>
      </c>
      <c r="G75" s="76">
        <v>7997217.0069500003</v>
      </c>
      <c r="H75" s="134">
        <v>1098920.5424000002</v>
      </c>
      <c r="I75" s="76">
        <v>1629952.4221000001</v>
      </c>
      <c r="J75" s="134">
        <v>105137.77587651089</v>
      </c>
      <c r="K75" s="76">
        <v>1828502.4974111915</v>
      </c>
      <c r="L75" s="198">
        <v>0</v>
      </c>
      <c r="M75" s="199">
        <v>0.6</v>
      </c>
      <c r="N75" s="199">
        <v>0</v>
      </c>
      <c r="O75" s="200">
        <v>0</v>
      </c>
      <c r="P75" s="157">
        <v>0</v>
      </c>
      <c r="Q75" s="153">
        <v>0</v>
      </c>
      <c r="R75" s="152">
        <v>0</v>
      </c>
      <c r="S75" s="199">
        <v>0</v>
      </c>
      <c r="T75" s="205">
        <v>0</v>
      </c>
      <c r="U75" s="213">
        <v>0</v>
      </c>
      <c r="V75" s="216">
        <v>3200</v>
      </c>
      <c r="W75" s="210">
        <v>0</v>
      </c>
      <c r="X75" s="222">
        <v>0</v>
      </c>
      <c r="Y75" s="218">
        <v>0</v>
      </c>
      <c r="Z75" s="149">
        <v>1</v>
      </c>
      <c r="AA75" s="145">
        <v>0</v>
      </c>
      <c r="AB75" s="144">
        <v>116713.5</v>
      </c>
      <c r="AC75" s="210">
        <v>1297</v>
      </c>
      <c r="AD75" s="226">
        <v>0</v>
      </c>
      <c r="AE75" s="250">
        <v>0</v>
      </c>
      <c r="AF75" s="258">
        <v>1297</v>
      </c>
      <c r="AG75" s="199">
        <v>0</v>
      </c>
      <c r="AH75" s="259">
        <v>0</v>
      </c>
      <c r="AI75" s="152">
        <v>19</v>
      </c>
      <c r="AJ75" s="243">
        <v>1893251</v>
      </c>
      <c r="AK75" s="240" t="s">
        <v>549</v>
      </c>
      <c r="AM75" s="327">
        <v>11342681.766855501</v>
      </c>
      <c r="AN75" s="145">
        <v>848785.01199999999</v>
      </c>
      <c r="AO75" s="328">
        <v>330504.066666667</v>
      </c>
      <c r="AP75" s="367"/>
    </row>
    <row r="76" spans="1:42" x14ac:dyDescent="0.25">
      <c r="A76" s="18" t="s">
        <v>167</v>
      </c>
      <c r="B76" s="20" t="s">
        <v>168</v>
      </c>
      <c r="C76" s="127">
        <v>2402250.2182999998</v>
      </c>
      <c r="D76" s="134">
        <v>6528432.6242000004</v>
      </c>
      <c r="E76" s="76">
        <v>384034.51819999999</v>
      </c>
      <c r="F76" s="134">
        <v>143090.617</v>
      </c>
      <c r="G76" s="76">
        <v>352833.44870000001</v>
      </c>
      <c r="H76" s="134">
        <v>807975.09680000006</v>
      </c>
      <c r="I76" s="76">
        <v>657574.68460000004</v>
      </c>
      <c r="J76" s="134">
        <v>1200338.4772347924</v>
      </c>
      <c r="K76" s="76">
        <v>2535705.9603091115</v>
      </c>
      <c r="L76" s="198">
        <v>372</v>
      </c>
      <c r="M76" s="199">
        <v>419</v>
      </c>
      <c r="N76" s="199">
        <v>0</v>
      </c>
      <c r="O76" s="200">
        <v>0</v>
      </c>
      <c r="P76" s="157">
        <v>751</v>
      </c>
      <c r="Q76" s="153">
        <v>115</v>
      </c>
      <c r="R76" s="152">
        <v>55</v>
      </c>
      <c r="S76" s="199">
        <v>4428</v>
      </c>
      <c r="T76" s="205">
        <v>2000</v>
      </c>
      <c r="U76" s="213">
        <v>69164</v>
      </c>
      <c r="V76" s="216">
        <v>110706</v>
      </c>
      <c r="W76" s="210">
        <v>23377</v>
      </c>
      <c r="X76" s="222">
        <v>0</v>
      </c>
      <c r="Y76" s="218">
        <v>2</v>
      </c>
      <c r="Z76" s="149">
        <v>0</v>
      </c>
      <c r="AA76" s="145">
        <v>4603</v>
      </c>
      <c r="AB76" s="144">
        <v>0</v>
      </c>
      <c r="AC76" s="210">
        <v>249</v>
      </c>
      <c r="AD76" s="226">
        <v>0</v>
      </c>
      <c r="AE76" s="250">
        <v>0</v>
      </c>
      <c r="AF76" s="258">
        <v>322</v>
      </c>
      <c r="AG76" s="199">
        <v>0</v>
      </c>
      <c r="AH76" s="259">
        <v>0</v>
      </c>
      <c r="AI76" s="152">
        <v>9152</v>
      </c>
      <c r="AJ76" s="243">
        <v>1353174</v>
      </c>
      <c r="AK76" s="240" t="s">
        <v>545</v>
      </c>
      <c r="AM76" s="327">
        <v>223193.55646588001</v>
      </c>
      <c r="AN76" s="145">
        <v>49068649.964666702</v>
      </c>
      <c r="AO76" s="328">
        <v>0</v>
      </c>
      <c r="AP76" s="367"/>
    </row>
    <row r="77" spans="1:42" x14ac:dyDescent="0.25">
      <c r="A77" s="18" t="s">
        <v>169</v>
      </c>
      <c r="B77" s="20" t="s">
        <v>170</v>
      </c>
      <c r="C77" s="127">
        <v>6989563.8461760003</v>
      </c>
      <c r="D77" s="134">
        <v>6925560.2862</v>
      </c>
      <c r="E77" s="76">
        <v>541439.00410000002</v>
      </c>
      <c r="F77" s="134">
        <v>204582.18300000002</v>
      </c>
      <c r="G77" s="76">
        <v>13252528.1841</v>
      </c>
      <c r="H77" s="134">
        <v>1922476.9562000001</v>
      </c>
      <c r="I77" s="76">
        <v>2616935.8972</v>
      </c>
      <c r="J77" s="134">
        <v>1725779.6027940426</v>
      </c>
      <c r="K77" s="76">
        <v>7199822.5499929348</v>
      </c>
      <c r="L77" s="198">
        <v>246.68</v>
      </c>
      <c r="M77" s="199">
        <v>755</v>
      </c>
      <c r="N77" s="199">
        <v>80.400000000000006</v>
      </c>
      <c r="O77" s="200">
        <v>8.5400000000000009</v>
      </c>
      <c r="P77" s="157">
        <v>114</v>
      </c>
      <c r="Q77" s="153">
        <v>248</v>
      </c>
      <c r="R77" s="152">
        <v>154</v>
      </c>
      <c r="S77" s="199">
        <v>840</v>
      </c>
      <c r="T77" s="205">
        <v>0</v>
      </c>
      <c r="U77" s="213">
        <v>76538</v>
      </c>
      <c r="V77" s="216">
        <v>168383</v>
      </c>
      <c r="W77" s="210">
        <v>33423</v>
      </c>
      <c r="X77" s="222">
        <v>0</v>
      </c>
      <c r="Y77" s="218">
        <v>1</v>
      </c>
      <c r="Z77" s="149">
        <v>4</v>
      </c>
      <c r="AA77" s="145">
        <v>0</v>
      </c>
      <c r="AB77" s="144">
        <v>143982</v>
      </c>
      <c r="AC77" s="210">
        <v>419</v>
      </c>
      <c r="AD77" s="226">
        <v>1391</v>
      </c>
      <c r="AE77" s="250">
        <v>0</v>
      </c>
      <c r="AF77" s="258">
        <v>1578</v>
      </c>
      <c r="AG77" s="199">
        <v>0</v>
      </c>
      <c r="AH77" s="259">
        <v>362</v>
      </c>
      <c r="AI77" s="152">
        <v>22989</v>
      </c>
      <c r="AJ77" s="243">
        <v>3903298</v>
      </c>
      <c r="AK77" s="240" t="s">
        <v>545</v>
      </c>
      <c r="AM77" s="327">
        <v>22444114.863244001</v>
      </c>
      <c r="AN77" s="145">
        <v>104209099.969707</v>
      </c>
      <c r="AO77" s="328">
        <v>461180.74666666699</v>
      </c>
      <c r="AP77" s="367"/>
    </row>
    <row r="78" spans="1:42" x14ac:dyDescent="0.25">
      <c r="A78" s="18" t="s">
        <v>32</v>
      </c>
      <c r="B78" s="20" t="s">
        <v>171</v>
      </c>
      <c r="C78" s="127">
        <v>2704286.498993</v>
      </c>
      <c r="D78" s="134">
        <v>1880382.7764000001</v>
      </c>
      <c r="E78" s="76">
        <v>8234.17</v>
      </c>
      <c r="F78" s="134">
        <v>182846.51200000002</v>
      </c>
      <c r="G78" s="76">
        <v>4726252.3739999998</v>
      </c>
      <c r="H78" s="134">
        <v>975379.77590000001</v>
      </c>
      <c r="I78" s="76">
        <v>1186149.2496000002</v>
      </c>
      <c r="J78" s="134">
        <v>1470742.5008317383</v>
      </c>
      <c r="K78" s="76">
        <v>4914059.3619297752</v>
      </c>
      <c r="L78" s="198">
        <v>94.820000000000007</v>
      </c>
      <c r="M78" s="199">
        <v>407.83</v>
      </c>
      <c r="N78" s="199">
        <v>24.720000000000002</v>
      </c>
      <c r="O78" s="200">
        <v>2.15</v>
      </c>
      <c r="P78" s="157">
        <v>39</v>
      </c>
      <c r="Q78" s="153">
        <v>22</v>
      </c>
      <c r="R78" s="152">
        <v>60</v>
      </c>
      <c r="S78" s="199">
        <v>410</v>
      </c>
      <c r="T78" s="205">
        <v>0</v>
      </c>
      <c r="U78" s="213">
        <v>5530</v>
      </c>
      <c r="V78" s="216">
        <v>0</v>
      </c>
      <c r="W78" s="210">
        <v>29872</v>
      </c>
      <c r="X78" s="222">
        <v>0</v>
      </c>
      <c r="Y78" s="218">
        <v>0</v>
      </c>
      <c r="Z78" s="149">
        <v>3</v>
      </c>
      <c r="AA78" s="145">
        <v>24297</v>
      </c>
      <c r="AB78" s="144">
        <v>0</v>
      </c>
      <c r="AC78" s="210">
        <v>852</v>
      </c>
      <c r="AD78" s="226">
        <v>0</v>
      </c>
      <c r="AE78" s="250">
        <v>0</v>
      </c>
      <c r="AF78" s="258">
        <v>852</v>
      </c>
      <c r="AG78" s="199">
        <v>0</v>
      </c>
      <c r="AH78" s="259">
        <v>0</v>
      </c>
      <c r="AI78" s="152">
        <v>15323</v>
      </c>
      <c r="AJ78" s="243">
        <v>2648752</v>
      </c>
      <c r="AK78" s="240" t="s">
        <v>545</v>
      </c>
      <c r="AM78" s="327">
        <v>3956609.20968368</v>
      </c>
      <c r="AN78" s="145">
        <v>57578771.555359997</v>
      </c>
      <c r="AO78" s="328">
        <v>1904752.66666667</v>
      </c>
      <c r="AP78" s="367"/>
    </row>
    <row r="79" spans="1:42" x14ac:dyDescent="0.25">
      <c r="A79" s="18" t="s">
        <v>33</v>
      </c>
      <c r="B79" s="20" t="s">
        <v>172</v>
      </c>
      <c r="C79" s="127">
        <v>6929576.6386309005</v>
      </c>
      <c r="D79" s="134">
        <v>4531677.9470000006</v>
      </c>
      <c r="E79" s="76">
        <v>1817029.1921999999</v>
      </c>
      <c r="F79" s="134">
        <v>62495.41</v>
      </c>
      <c r="G79" s="76">
        <v>13752628.38515</v>
      </c>
      <c r="H79" s="134">
        <v>2439322.9160000002</v>
      </c>
      <c r="I79" s="76">
        <v>2058795.9371000002</v>
      </c>
      <c r="J79" s="134">
        <v>1872453.1986129202</v>
      </c>
      <c r="K79" s="76">
        <v>6814173.2203795696</v>
      </c>
      <c r="L79" s="198">
        <v>517.32399999999996</v>
      </c>
      <c r="M79" s="199">
        <v>1159.29</v>
      </c>
      <c r="N79" s="199">
        <v>62.737000000000002</v>
      </c>
      <c r="O79" s="200">
        <v>1.7629999999999999</v>
      </c>
      <c r="P79" s="157">
        <v>120</v>
      </c>
      <c r="Q79" s="153">
        <v>69</v>
      </c>
      <c r="R79" s="152">
        <v>118</v>
      </c>
      <c r="S79" s="199">
        <v>2149</v>
      </c>
      <c r="T79" s="205">
        <v>0</v>
      </c>
      <c r="U79" s="213">
        <v>376536</v>
      </c>
      <c r="V79" s="216">
        <v>494886</v>
      </c>
      <c r="W79" s="210">
        <v>10210</v>
      </c>
      <c r="X79" s="222">
        <v>10</v>
      </c>
      <c r="Y79" s="218">
        <v>10</v>
      </c>
      <c r="Z79" s="149">
        <v>5</v>
      </c>
      <c r="AA79" s="145">
        <v>25909.5</v>
      </c>
      <c r="AB79" s="144">
        <v>96880</v>
      </c>
      <c r="AC79" s="210">
        <v>224</v>
      </c>
      <c r="AD79" s="226">
        <v>1843</v>
      </c>
      <c r="AE79" s="250">
        <v>135</v>
      </c>
      <c r="AF79" s="258">
        <v>1727</v>
      </c>
      <c r="AG79" s="199">
        <v>0</v>
      </c>
      <c r="AH79" s="259">
        <v>0</v>
      </c>
      <c r="AI79" s="152">
        <v>28274</v>
      </c>
      <c r="AJ79" s="243">
        <v>3691148</v>
      </c>
      <c r="AK79" s="240" t="s">
        <v>545</v>
      </c>
      <c r="AM79" s="327">
        <v>15681613.125700001</v>
      </c>
      <c r="AN79" s="145">
        <v>130864420.7</v>
      </c>
      <c r="AO79" s="328">
        <v>1704786.66666667</v>
      </c>
      <c r="AP79" s="367"/>
    </row>
    <row r="80" spans="1:42" x14ac:dyDescent="0.25">
      <c r="A80" s="18" t="s">
        <v>173</v>
      </c>
      <c r="B80" s="20" t="s">
        <v>174</v>
      </c>
      <c r="C80" s="127">
        <v>5243363.9367800001</v>
      </c>
      <c r="D80" s="134">
        <v>6607094.9232999999</v>
      </c>
      <c r="E80" s="76">
        <v>649153.97640000004</v>
      </c>
      <c r="F80" s="134">
        <v>507639.01400000002</v>
      </c>
      <c r="G80" s="76">
        <v>17565629.1611</v>
      </c>
      <c r="H80" s="134">
        <v>2806224.767</v>
      </c>
      <c r="I80" s="76">
        <v>1756610.8555999999</v>
      </c>
      <c r="J80" s="134">
        <v>1819569.2486123003</v>
      </c>
      <c r="K80" s="76">
        <v>5969949.4386993619</v>
      </c>
      <c r="L80" s="198">
        <v>344.05</v>
      </c>
      <c r="M80" s="199">
        <v>866</v>
      </c>
      <c r="N80" s="199">
        <v>81</v>
      </c>
      <c r="O80" s="200">
        <v>0</v>
      </c>
      <c r="P80" s="157">
        <v>413</v>
      </c>
      <c r="Q80" s="153">
        <v>5</v>
      </c>
      <c r="R80" s="152">
        <v>174</v>
      </c>
      <c r="S80" s="199">
        <v>2914</v>
      </c>
      <c r="T80" s="205">
        <v>1890</v>
      </c>
      <c r="U80" s="213">
        <v>15364</v>
      </c>
      <c r="V80" s="216">
        <v>246692</v>
      </c>
      <c r="W80" s="210">
        <v>82934</v>
      </c>
      <c r="X80" s="222">
        <v>6</v>
      </c>
      <c r="Y80" s="218">
        <v>12</v>
      </c>
      <c r="Z80" s="149">
        <v>6</v>
      </c>
      <c r="AA80" s="145">
        <v>37714.5</v>
      </c>
      <c r="AB80" s="144">
        <v>131432.5</v>
      </c>
      <c r="AC80" s="210">
        <v>95</v>
      </c>
      <c r="AD80" s="226">
        <v>2660</v>
      </c>
      <c r="AE80" s="250">
        <v>0</v>
      </c>
      <c r="AF80" s="258">
        <v>1424</v>
      </c>
      <c r="AG80" s="199">
        <v>0</v>
      </c>
      <c r="AH80" s="259">
        <v>0</v>
      </c>
      <c r="AI80" s="152">
        <v>26292</v>
      </c>
      <c r="AJ80" s="243">
        <v>3227380</v>
      </c>
      <c r="AK80" s="240" t="s">
        <v>545</v>
      </c>
      <c r="AM80" s="327">
        <v>15954235.461921301</v>
      </c>
      <c r="AN80" s="145">
        <v>96978968.681066707</v>
      </c>
      <c r="AO80" s="328">
        <v>895583.186666667</v>
      </c>
      <c r="AP80" s="367"/>
    </row>
    <row r="81" spans="1:42" x14ac:dyDescent="0.25">
      <c r="A81" s="18" t="s">
        <v>34</v>
      </c>
      <c r="B81" s="20" t="s">
        <v>175</v>
      </c>
      <c r="C81" s="127">
        <v>5384519.7139420006</v>
      </c>
      <c r="D81" s="134">
        <v>5511943.4248000002</v>
      </c>
      <c r="E81" s="76">
        <v>497885.13900000002</v>
      </c>
      <c r="F81" s="134">
        <v>104356.929</v>
      </c>
      <c r="G81" s="76">
        <v>11739913.83065</v>
      </c>
      <c r="H81" s="134">
        <v>1134428.1020300002</v>
      </c>
      <c r="I81" s="76">
        <v>1766074.8550160001</v>
      </c>
      <c r="J81" s="134">
        <v>1672499.0030949097</v>
      </c>
      <c r="K81" s="76">
        <v>4515972.8471906316</v>
      </c>
      <c r="L81" s="198">
        <v>277.70999999999998</v>
      </c>
      <c r="M81" s="199">
        <v>951.47</v>
      </c>
      <c r="N81" s="199">
        <v>66.81</v>
      </c>
      <c r="O81" s="200">
        <v>0.73</v>
      </c>
      <c r="P81" s="157">
        <v>183</v>
      </c>
      <c r="Q81" s="153">
        <v>50</v>
      </c>
      <c r="R81" s="152">
        <v>168</v>
      </c>
      <c r="S81" s="199">
        <v>1670</v>
      </c>
      <c r="T81" s="205">
        <v>0</v>
      </c>
      <c r="U81" s="213">
        <v>174330</v>
      </c>
      <c r="V81" s="216">
        <v>93870</v>
      </c>
      <c r="W81" s="210">
        <v>17049</v>
      </c>
      <c r="X81" s="222">
        <v>5</v>
      </c>
      <c r="Y81" s="218">
        <v>0</v>
      </c>
      <c r="Z81" s="149">
        <v>6</v>
      </c>
      <c r="AA81" s="145">
        <v>4691</v>
      </c>
      <c r="AB81" s="144">
        <v>72439.5</v>
      </c>
      <c r="AC81" s="210">
        <v>1424.9</v>
      </c>
      <c r="AD81" s="226">
        <v>0</v>
      </c>
      <c r="AE81" s="250">
        <v>0</v>
      </c>
      <c r="AF81" s="258">
        <v>1415.93</v>
      </c>
      <c r="AG81" s="199">
        <v>0</v>
      </c>
      <c r="AH81" s="259">
        <v>8.9700000000000006</v>
      </c>
      <c r="AI81" s="152">
        <v>21231</v>
      </c>
      <c r="AJ81" s="243">
        <v>2431069</v>
      </c>
      <c r="AK81" s="240" t="s">
        <v>545</v>
      </c>
      <c r="AM81" s="327">
        <v>10808611.9223652</v>
      </c>
      <c r="AN81" s="145">
        <v>83859558.666666701</v>
      </c>
      <c r="AO81" s="328">
        <v>1974026.66666667</v>
      </c>
      <c r="AP81" s="367"/>
    </row>
    <row r="82" spans="1:42" x14ac:dyDescent="0.25">
      <c r="A82" s="18" t="s">
        <v>35</v>
      </c>
      <c r="B82" s="20" t="s">
        <v>176</v>
      </c>
      <c r="C82" s="127">
        <v>4211068.1839119997</v>
      </c>
      <c r="D82" s="134">
        <v>4855477.5103000002</v>
      </c>
      <c r="E82" s="76">
        <v>336596.89</v>
      </c>
      <c r="F82" s="134">
        <v>151054.038</v>
      </c>
      <c r="G82" s="76">
        <v>8548786.3625999987</v>
      </c>
      <c r="H82" s="134">
        <v>1989094.5898</v>
      </c>
      <c r="I82" s="76">
        <v>1156817.6537840001</v>
      </c>
      <c r="J82" s="134">
        <v>1448075.6839299351</v>
      </c>
      <c r="K82" s="76">
        <v>3341103.8976639761</v>
      </c>
      <c r="L82" s="198">
        <v>390.57999999999993</v>
      </c>
      <c r="M82" s="199">
        <v>655</v>
      </c>
      <c r="N82" s="199">
        <v>30.72</v>
      </c>
      <c r="O82" s="200">
        <v>1.5</v>
      </c>
      <c r="P82" s="157">
        <v>58</v>
      </c>
      <c r="Q82" s="153">
        <v>14</v>
      </c>
      <c r="R82" s="152">
        <v>195</v>
      </c>
      <c r="S82" s="199">
        <v>0</v>
      </c>
      <c r="T82" s="205">
        <v>0</v>
      </c>
      <c r="U82" s="213">
        <v>66300</v>
      </c>
      <c r="V82" s="216">
        <v>93700</v>
      </c>
      <c r="W82" s="210">
        <v>24678</v>
      </c>
      <c r="X82" s="222">
        <v>0</v>
      </c>
      <c r="Y82" s="218">
        <v>1</v>
      </c>
      <c r="Z82" s="149">
        <v>4</v>
      </c>
      <c r="AA82" s="145">
        <v>13635</v>
      </c>
      <c r="AB82" s="144">
        <v>52350</v>
      </c>
      <c r="AC82" s="210">
        <v>209</v>
      </c>
      <c r="AD82" s="226">
        <v>0</v>
      </c>
      <c r="AE82" s="250">
        <v>718</v>
      </c>
      <c r="AF82" s="258">
        <v>304</v>
      </c>
      <c r="AG82" s="199">
        <v>175.58</v>
      </c>
      <c r="AH82" s="259">
        <v>0</v>
      </c>
      <c r="AI82" s="152">
        <v>14731</v>
      </c>
      <c r="AJ82" s="243">
        <v>1790427</v>
      </c>
      <c r="AK82" s="240" t="s">
        <v>545</v>
      </c>
      <c r="AM82" s="327">
        <v>10979701.102394201</v>
      </c>
      <c r="AN82" s="145">
        <v>81692220.198943093</v>
      </c>
      <c r="AO82" s="328">
        <v>746866.66666666698</v>
      </c>
      <c r="AP82" s="367"/>
    </row>
    <row r="83" spans="1:42" x14ac:dyDescent="0.25">
      <c r="A83" s="18" t="s">
        <v>36</v>
      </c>
      <c r="B83" s="20" t="s">
        <v>177</v>
      </c>
      <c r="C83" s="127">
        <v>1458383.8017900002</v>
      </c>
      <c r="D83" s="134">
        <v>1944909.5056000003</v>
      </c>
      <c r="E83" s="76">
        <v>168089.6286</v>
      </c>
      <c r="F83" s="134">
        <v>7161.5700000000006</v>
      </c>
      <c r="G83" s="76">
        <v>2191451.1806999999</v>
      </c>
      <c r="H83" s="134">
        <v>839901.36230000004</v>
      </c>
      <c r="I83" s="76">
        <v>897926.51510000008</v>
      </c>
      <c r="J83" s="134">
        <v>1074168.567585801</v>
      </c>
      <c r="K83" s="76">
        <v>1686236.9157938552</v>
      </c>
      <c r="L83" s="198">
        <v>51.7</v>
      </c>
      <c r="M83" s="199">
        <v>268.5</v>
      </c>
      <c r="N83" s="199">
        <v>22.6</v>
      </c>
      <c r="O83" s="200">
        <v>0</v>
      </c>
      <c r="P83" s="157">
        <v>94</v>
      </c>
      <c r="Q83" s="153">
        <v>5</v>
      </c>
      <c r="R83" s="152">
        <v>13</v>
      </c>
      <c r="S83" s="199">
        <v>2870</v>
      </c>
      <c r="T83" s="205">
        <v>1920</v>
      </c>
      <c r="U83" s="213">
        <v>39816</v>
      </c>
      <c r="V83" s="216">
        <v>42858</v>
      </c>
      <c r="W83" s="210">
        <v>1170</v>
      </c>
      <c r="X83" s="222">
        <v>0</v>
      </c>
      <c r="Y83" s="218">
        <v>0</v>
      </c>
      <c r="Z83" s="149">
        <v>1</v>
      </c>
      <c r="AA83" s="145">
        <v>0</v>
      </c>
      <c r="AB83" s="144">
        <v>17036</v>
      </c>
      <c r="AC83" s="210">
        <v>364</v>
      </c>
      <c r="AD83" s="226">
        <v>0</v>
      </c>
      <c r="AE83" s="250">
        <v>0</v>
      </c>
      <c r="AF83" s="258">
        <v>563</v>
      </c>
      <c r="AG83" s="199">
        <v>0</v>
      </c>
      <c r="AH83" s="259">
        <v>0</v>
      </c>
      <c r="AI83" s="152">
        <v>6905</v>
      </c>
      <c r="AJ83" s="243">
        <v>894321</v>
      </c>
      <c r="AK83" s="240" t="s">
        <v>545</v>
      </c>
      <c r="AM83" s="327">
        <v>11173.1888133134</v>
      </c>
      <c r="AN83" s="145">
        <v>25923111.984000001</v>
      </c>
      <c r="AO83" s="328">
        <v>404292.42666666699</v>
      </c>
      <c r="AP83" s="367"/>
    </row>
    <row r="84" spans="1:42" x14ac:dyDescent="0.25">
      <c r="A84" s="18" t="s">
        <v>178</v>
      </c>
      <c r="B84" s="20" t="s">
        <v>179</v>
      </c>
      <c r="C84" s="127">
        <v>1298654.7850281999</v>
      </c>
      <c r="D84" s="134">
        <v>3202436.9767999998</v>
      </c>
      <c r="E84" s="76">
        <v>135331.0828</v>
      </c>
      <c r="F84" s="134">
        <v>62887.154000000002</v>
      </c>
      <c r="G84" s="76">
        <v>16156863.800349999</v>
      </c>
      <c r="H84" s="134">
        <v>1579864.53687</v>
      </c>
      <c r="I84" s="76">
        <v>823631.8694025001</v>
      </c>
      <c r="J84" s="134">
        <v>1205080.6225661819</v>
      </c>
      <c r="K84" s="76">
        <v>1923071.0502615797</v>
      </c>
      <c r="L84" s="198">
        <v>95.781000000000006</v>
      </c>
      <c r="M84" s="199">
        <v>276.75</v>
      </c>
      <c r="N84" s="199">
        <v>0</v>
      </c>
      <c r="O84" s="200">
        <v>0.218</v>
      </c>
      <c r="P84" s="157">
        <v>118</v>
      </c>
      <c r="Q84" s="153">
        <v>0</v>
      </c>
      <c r="R84" s="152">
        <v>116</v>
      </c>
      <c r="S84" s="199">
        <v>532</v>
      </c>
      <c r="T84" s="205">
        <v>0</v>
      </c>
      <c r="U84" s="213">
        <v>18010</v>
      </c>
      <c r="V84" s="216">
        <v>42744</v>
      </c>
      <c r="W84" s="210">
        <v>10274</v>
      </c>
      <c r="X84" s="222">
        <v>0</v>
      </c>
      <c r="Y84" s="218">
        <v>0</v>
      </c>
      <c r="Z84" s="149">
        <v>12</v>
      </c>
      <c r="AA84" s="145">
        <v>29781</v>
      </c>
      <c r="AB84" s="144">
        <v>6579.5</v>
      </c>
      <c r="AC84" s="210">
        <v>121</v>
      </c>
      <c r="AD84" s="226">
        <v>0</v>
      </c>
      <c r="AE84" s="250">
        <v>486.26</v>
      </c>
      <c r="AF84" s="258">
        <v>488.505</v>
      </c>
      <c r="AG84" s="199">
        <v>0</v>
      </c>
      <c r="AH84" s="259">
        <v>0</v>
      </c>
      <c r="AI84" s="152">
        <v>9244</v>
      </c>
      <c r="AJ84" s="243">
        <v>1021959</v>
      </c>
      <c r="AK84" s="240" t="s">
        <v>545</v>
      </c>
      <c r="AM84" s="327">
        <v>4286771.9253354203</v>
      </c>
      <c r="AN84" s="145">
        <v>32874896.976</v>
      </c>
      <c r="AO84" s="328">
        <v>868737.33333333302</v>
      </c>
      <c r="AP84" s="367"/>
    </row>
    <row r="85" spans="1:42" x14ac:dyDescent="0.25">
      <c r="A85" s="18" t="s">
        <v>180</v>
      </c>
      <c r="B85" s="20" t="s">
        <v>181</v>
      </c>
      <c r="C85" s="127">
        <v>1858274.7322873001</v>
      </c>
      <c r="D85" s="134">
        <v>3733917.7488000002</v>
      </c>
      <c r="E85" s="76">
        <v>169471.47710000002</v>
      </c>
      <c r="F85" s="134">
        <v>43795.755000000005</v>
      </c>
      <c r="G85" s="76">
        <v>5052374.3701999998</v>
      </c>
      <c r="H85" s="134">
        <v>1104999.26875</v>
      </c>
      <c r="I85" s="76">
        <v>611698.40159999998</v>
      </c>
      <c r="J85" s="134">
        <v>1186410.2108824684</v>
      </c>
      <c r="K85" s="76">
        <v>1505086.1778908533</v>
      </c>
      <c r="L85" s="198">
        <v>354.565</v>
      </c>
      <c r="M85" s="199">
        <v>264.91700000000003</v>
      </c>
      <c r="N85" s="199">
        <v>0</v>
      </c>
      <c r="O85" s="200">
        <v>0.22</v>
      </c>
      <c r="P85" s="157">
        <v>587</v>
      </c>
      <c r="Q85" s="153">
        <v>27</v>
      </c>
      <c r="R85" s="152">
        <v>65</v>
      </c>
      <c r="S85" s="199">
        <v>780</v>
      </c>
      <c r="T85" s="205">
        <v>0</v>
      </c>
      <c r="U85" s="213">
        <v>58399</v>
      </c>
      <c r="V85" s="216">
        <v>32503</v>
      </c>
      <c r="W85" s="210">
        <v>7155</v>
      </c>
      <c r="X85" s="222">
        <v>0</v>
      </c>
      <c r="Y85" s="218">
        <v>2</v>
      </c>
      <c r="Z85" s="149">
        <v>3</v>
      </c>
      <c r="AA85" s="145">
        <v>28325</v>
      </c>
      <c r="AB85" s="144">
        <v>0</v>
      </c>
      <c r="AC85" s="210">
        <v>335</v>
      </c>
      <c r="AD85" s="226">
        <v>0</v>
      </c>
      <c r="AE85" s="250">
        <v>164.5</v>
      </c>
      <c r="AF85" s="258">
        <v>276</v>
      </c>
      <c r="AG85" s="199">
        <v>0</v>
      </c>
      <c r="AH85" s="259">
        <v>0</v>
      </c>
      <c r="AI85" s="152">
        <v>8885</v>
      </c>
      <c r="AJ85" s="243">
        <v>796874</v>
      </c>
      <c r="AK85" s="240" t="s">
        <v>545</v>
      </c>
      <c r="AM85" s="327">
        <v>6329139.7789191604</v>
      </c>
      <c r="AN85" s="145">
        <v>43864467.1182267</v>
      </c>
      <c r="AO85" s="328">
        <v>1030633.49333333</v>
      </c>
      <c r="AP85" s="367"/>
    </row>
    <row r="86" spans="1:42" x14ac:dyDescent="0.25">
      <c r="A86" s="18" t="s">
        <v>182</v>
      </c>
      <c r="B86" s="20" t="s">
        <v>183</v>
      </c>
      <c r="C86" s="127">
        <v>1796277.0308320001</v>
      </c>
      <c r="D86" s="134">
        <v>1223949.7905999999</v>
      </c>
      <c r="E86" s="76">
        <v>31320.843000000001</v>
      </c>
      <c r="F86" s="134">
        <v>2968.6850000000004</v>
      </c>
      <c r="G86" s="76">
        <v>5434202.9664999992</v>
      </c>
      <c r="H86" s="134">
        <v>1100157.324095</v>
      </c>
      <c r="I86" s="76">
        <v>1821581.8870570001</v>
      </c>
      <c r="J86" s="134">
        <v>1159846.9230433949</v>
      </c>
      <c r="K86" s="76">
        <v>1719977.0897992437</v>
      </c>
      <c r="L86" s="198">
        <v>183.27</v>
      </c>
      <c r="M86" s="199">
        <v>281.77</v>
      </c>
      <c r="N86" s="199">
        <v>21.509999999999998</v>
      </c>
      <c r="O86" s="200">
        <v>0</v>
      </c>
      <c r="P86" s="157">
        <v>53</v>
      </c>
      <c r="Q86" s="153">
        <v>61</v>
      </c>
      <c r="R86" s="152">
        <v>17</v>
      </c>
      <c r="S86" s="199">
        <v>0</v>
      </c>
      <c r="T86" s="205">
        <v>0</v>
      </c>
      <c r="U86" s="213">
        <v>13550</v>
      </c>
      <c r="V86" s="216">
        <v>4390</v>
      </c>
      <c r="W86" s="210">
        <v>485</v>
      </c>
      <c r="X86" s="222">
        <v>0</v>
      </c>
      <c r="Y86" s="218">
        <v>1</v>
      </c>
      <c r="Z86" s="149">
        <v>2</v>
      </c>
      <c r="AA86" s="145">
        <v>1016.5</v>
      </c>
      <c r="AB86" s="144">
        <v>50117.5</v>
      </c>
      <c r="AC86" s="210">
        <v>110.63</v>
      </c>
      <c r="AD86" s="226">
        <v>430.86</v>
      </c>
      <c r="AE86" s="250">
        <v>0</v>
      </c>
      <c r="AF86" s="258">
        <v>0</v>
      </c>
      <c r="AG86" s="199">
        <v>430.86</v>
      </c>
      <c r="AH86" s="259">
        <v>110.63</v>
      </c>
      <c r="AI86" s="152">
        <v>8389</v>
      </c>
      <c r="AJ86" s="243">
        <v>912489</v>
      </c>
      <c r="AK86" s="240" t="s">
        <v>545</v>
      </c>
      <c r="AM86" s="327">
        <v>4559420.8517770898</v>
      </c>
      <c r="AN86" s="145">
        <v>31486870.5666667</v>
      </c>
      <c r="AO86" s="328">
        <v>122040</v>
      </c>
      <c r="AP86" s="367"/>
    </row>
    <row r="87" spans="1:42" x14ac:dyDescent="0.25">
      <c r="A87" s="18" t="s">
        <v>184</v>
      </c>
      <c r="B87" s="20" t="s">
        <v>185</v>
      </c>
      <c r="C87" s="127">
        <v>3928482.3835499999</v>
      </c>
      <c r="D87" s="134">
        <v>5364381.7931000004</v>
      </c>
      <c r="E87" s="76">
        <v>396017.20810000005</v>
      </c>
      <c r="F87" s="134">
        <v>274790.05300000001</v>
      </c>
      <c r="G87" s="76">
        <v>11840888.15925</v>
      </c>
      <c r="H87" s="134">
        <v>2083018.7860000001</v>
      </c>
      <c r="I87" s="76">
        <v>1992167.6780659999</v>
      </c>
      <c r="J87" s="134">
        <v>1654178.7478585369</v>
      </c>
      <c r="K87" s="76">
        <v>4934222.5675885817</v>
      </c>
      <c r="L87" s="198">
        <v>384.2</v>
      </c>
      <c r="M87" s="199">
        <v>554</v>
      </c>
      <c r="N87" s="199">
        <v>33.700000000000003</v>
      </c>
      <c r="O87" s="200">
        <v>1.7</v>
      </c>
      <c r="P87" s="157">
        <v>283</v>
      </c>
      <c r="Q87" s="153">
        <v>100</v>
      </c>
      <c r="R87" s="152">
        <v>101</v>
      </c>
      <c r="S87" s="199">
        <v>2088</v>
      </c>
      <c r="T87" s="205">
        <v>2040</v>
      </c>
      <c r="U87" s="213">
        <v>65350</v>
      </c>
      <c r="V87" s="216">
        <v>117663</v>
      </c>
      <c r="W87" s="210">
        <v>44893</v>
      </c>
      <c r="X87" s="222">
        <v>19</v>
      </c>
      <c r="Y87" s="218">
        <v>1</v>
      </c>
      <c r="Z87" s="149">
        <v>5</v>
      </c>
      <c r="AA87" s="145">
        <v>115520.5</v>
      </c>
      <c r="AB87" s="144">
        <v>0</v>
      </c>
      <c r="AC87" s="210">
        <v>1506.6</v>
      </c>
      <c r="AD87" s="226">
        <v>1000.7</v>
      </c>
      <c r="AE87" s="250">
        <v>95.2</v>
      </c>
      <c r="AF87" s="258">
        <v>1379.1</v>
      </c>
      <c r="AG87" s="199">
        <v>95.17</v>
      </c>
      <c r="AH87" s="259">
        <v>0</v>
      </c>
      <c r="AI87" s="152">
        <v>20646</v>
      </c>
      <c r="AJ87" s="243">
        <v>2659785</v>
      </c>
      <c r="AK87" s="240" t="s">
        <v>545</v>
      </c>
      <c r="AM87" s="327">
        <v>8296734.3425732702</v>
      </c>
      <c r="AN87" s="145">
        <v>64166585.666666701</v>
      </c>
      <c r="AO87" s="328">
        <v>2007346.66666667</v>
      </c>
      <c r="AP87" s="367"/>
    </row>
    <row r="88" spans="1:42" x14ac:dyDescent="0.25">
      <c r="A88" s="18" t="s">
        <v>29</v>
      </c>
      <c r="B88" s="20" t="s">
        <v>186</v>
      </c>
      <c r="C88" s="127">
        <v>2775558.2211859999</v>
      </c>
      <c r="D88" s="134">
        <v>7353240.6607999997</v>
      </c>
      <c r="E88" s="76">
        <v>356829.74080000003</v>
      </c>
      <c r="F88" s="134">
        <v>93883.898000000001</v>
      </c>
      <c r="G88" s="76">
        <v>9027685.4778499994</v>
      </c>
      <c r="H88" s="134">
        <v>925685.84960000007</v>
      </c>
      <c r="I88" s="76">
        <v>1007630.6701</v>
      </c>
      <c r="J88" s="134">
        <v>1487433.8348638692</v>
      </c>
      <c r="K88" s="76">
        <v>2951593.7004027767</v>
      </c>
      <c r="L88" s="198">
        <v>459.92</v>
      </c>
      <c r="M88" s="199">
        <v>326.88</v>
      </c>
      <c r="N88" s="199">
        <v>0</v>
      </c>
      <c r="O88" s="200">
        <v>1.81</v>
      </c>
      <c r="P88" s="157">
        <v>45</v>
      </c>
      <c r="Q88" s="153">
        <v>69</v>
      </c>
      <c r="R88" s="152">
        <v>73</v>
      </c>
      <c r="S88" s="199">
        <v>14390</v>
      </c>
      <c r="T88" s="205">
        <v>1000</v>
      </c>
      <c r="U88" s="213">
        <v>73914</v>
      </c>
      <c r="V88" s="216">
        <v>97204</v>
      </c>
      <c r="W88" s="210">
        <v>15338</v>
      </c>
      <c r="X88" s="222">
        <v>65</v>
      </c>
      <c r="Y88" s="218">
        <v>7</v>
      </c>
      <c r="Z88" s="149">
        <v>4</v>
      </c>
      <c r="AA88" s="145">
        <v>47371</v>
      </c>
      <c r="AB88" s="144">
        <v>2482.5</v>
      </c>
      <c r="AC88" s="210">
        <v>673</v>
      </c>
      <c r="AD88" s="226">
        <v>0</v>
      </c>
      <c r="AE88" s="250">
        <v>0</v>
      </c>
      <c r="AF88" s="258">
        <v>673</v>
      </c>
      <c r="AG88" s="199">
        <v>0</v>
      </c>
      <c r="AH88" s="259">
        <v>0</v>
      </c>
      <c r="AI88" s="152">
        <v>15768</v>
      </c>
      <c r="AJ88" s="243">
        <v>1578734</v>
      </c>
      <c r="AK88" s="240" t="s">
        <v>545</v>
      </c>
      <c r="AM88" s="327">
        <v>6735513.2865380701</v>
      </c>
      <c r="AN88" s="145">
        <v>69155780.299999997</v>
      </c>
      <c r="AO88" s="328">
        <v>1652106.66666667</v>
      </c>
      <c r="AP88" s="367"/>
    </row>
    <row r="89" spans="1:42" x14ac:dyDescent="0.25">
      <c r="A89" s="18" t="s">
        <v>187</v>
      </c>
      <c r="B89" s="20" t="s">
        <v>188</v>
      </c>
      <c r="C89" s="127">
        <v>6227422.9699278707</v>
      </c>
      <c r="D89" s="134">
        <v>6494417.0810000002</v>
      </c>
      <c r="E89" s="76">
        <v>217734.21369999999</v>
      </c>
      <c r="F89" s="134">
        <v>72411.430000000008</v>
      </c>
      <c r="G89" s="76">
        <v>9878981.9298999999</v>
      </c>
      <c r="H89" s="134">
        <v>2479278.4492199998</v>
      </c>
      <c r="I89" s="76">
        <v>1938719.7529000002</v>
      </c>
      <c r="J89" s="134">
        <v>2071118.7141519198</v>
      </c>
      <c r="K89" s="76">
        <v>5959723.0060979761</v>
      </c>
      <c r="L89" s="198">
        <v>1010.4007899999999</v>
      </c>
      <c r="M89" s="199">
        <v>842.43957999999998</v>
      </c>
      <c r="N89" s="199">
        <v>0</v>
      </c>
      <c r="O89" s="200">
        <v>2.8111199999999998</v>
      </c>
      <c r="P89" s="157">
        <v>327</v>
      </c>
      <c r="Q89" s="153">
        <v>199</v>
      </c>
      <c r="R89" s="152">
        <v>116</v>
      </c>
      <c r="S89" s="199">
        <v>2069</v>
      </c>
      <c r="T89" s="205">
        <v>0</v>
      </c>
      <c r="U89" s="213">
        <v>37893</v>
      </c>
      <c r="V89" s="216">
        <v>63541</v>
      </c>
      <c r="W89" s="210">
        <v>11830</v>
      </c>
      <c r="X89" s="222">
        <v>16</v>
      </c>
      <c r="Y89" s="218">
        <v>1</v>
      </c>
      <c r="Z89" s="149">
        <v>4</v>
      </c>
      <c r="AA89" s="145">
        <v>100492</v>
      </c>
      <c r="AB89" s="144">
        <v>0</v>
      </c>
      <c r="AC89" s="210">
        <v>0</v>
      </c>
      <c r="AD89" s="226">
        <v>1214.8</v>
      </c>
      <c r="AE89" s="250">
        <v>486.8</v>
      </c>
      <c r="AF89" s="258">
        <v>1606.6</v>
      </c>
      <c r="AG89" s="199">
        <v>0</v>
      </c>
      <c r="AH89" s="259">
        <v>0</v>
      </c>
      <c r="AI89" s="152">
        <v>36516</v>
      </c>
      <c r="AJ89" s="243">
        <v>3221768</v>
      </c>
      <c r="AK89" s="240" t="s">
        <v>545</v>
      </c>
      <c r="AM89" s="327">
        <v>3738057.0852773101</v>
      </c>
      <c r="AN89" s="145">
        <v>104142350.86</v>
      </c>
      <c r="AO89" s="328">
        <v>5311160</v>
      </c>
      <c r="AP89" s="367"/>
    </row>
    <row r="90" spans="1:42" x14ac:dyDescent="0.25">
      <c r="A90" s="18" t="s">
        <v>189</v>
      </c>
      <c r="B90" s="20" t="s">
        <v>190</v>
      </c>
      <c r="C90" s="127">
        <v>0</v>
      </c>
      <c r="D90" s="134">
        <v>0</v>
      </c>
      <c r="E90" s="76">
        <v>0</v>
      </c>
      <c r="F90" s="134">
        <v>0</v>
      </c>
      <c r="G90" s="76">
        <v>19170193.70095</v>
      </c>
      <c r="H90" s="134">
        <v>2073323.32577</v>
      </c>
      <c r="I90" s="76">
        <v>2150049.7716199998</v>
      </c>
      <c r="J90" s="134">
        <v>122502.17850831167</v>
      </c>
      <c r="K90" s="76">
        <v>839724.54380202619</v>
      </c>
      <c r="L90" s="198">
        <v>0</v>
      </c>
      <c r="M90" s="199">
        <v>0</v>
      </c>
      <c r="N90" s="199">
        <v>0</v>
      </c>
      <c r="O90" s="200">
        <v>0</v>
      </c>
      <c r="P90" s="157">
        <v>0</v>
      </c>
      <c r="Q90" s="153">
        <v>0</v>
      </c>
      <c r="R90" s="152">
        <v>0</v>
      </c>
      <c r="S90" s="199">
        <v>0</v>
      </c>
      <c r="T90" s="205">
        <v>0</v>
      </c>
      <c r="U90" s="213">
        <v>0</v>
      </c>
      <c r="V90" s="216">
        <v>0</v>
      </c>
      <c r="W90" s="210">
        <v>0</v>
      </c>
      <c r="X90" s="222">
        <v>0</v>
      </c>
      <c r="Y90" s="218">
        <v>0</v>
      </c>
      <c r="Z90" s="149">
        <v>5</v>
      </c>
      <c r="AA90" s="145">
        <v>25183.5</v>
      </c>
      <c r="AB90" s="144">
        <v>206100</v>
      </c>
      <c r="AC90" s="210">
        <v>581.5</v>
      </c>
      <c r="AD90" s="226">
        <v>1528.8</v>
      </c>
      <c r="AE90" s="250">
        <v>0</v>
      </c>
      <c r="AF90" s="258">
        <v>1361.6</v>
      </c>
      <c r="AG90" s="199">
        <v>0</v>
      </c>
      <c r="AH90" s="259">
        <v>233.4</v>
      </c>
      <c r="AI90" s="152">
        <v>28</v>
      </c>
      <c r="AJ90" s="243">
        <v>585315</v>
      </c>
      <c r="AK90" s="240" t="s">
        <v>549</v>
      </c>
      <c r="AM90" s="327">
        <v>26030239.597650599</v>
      </c>
      <c r="AN90" s="145">
        <v>0</v>
      </c>
      <c r="AO90" s="328">
        <v>428213.33333333302</v>
      </c>
      <c r="AP90" s="367"/>
    </row>
    <row r="91" spans="1:42" x14ac:dyDescent="0.25">
      <c r="A91" s="18" t="s">
        <v>191</v>
      </c>
      <c r="B91" s="20" t="s">
        <v>192</v>
      </c>
      <c r="C91" s="127">
        <v>3374806.5755155003</v>
      </c>
      <c r="D91" s="134">
        <v>5391634.3004000001</v>
      </c>
      <c r="E91" s="76">
        <v>89255.298999999999</v>
      </c>
      <c r="F91" s="134">
        <v>118116.93700000001</v>
      </c>
      <c r="G91" s="76">
        <v>0</v>
      </c>
      <c r="H91" s="134">
        <v>0</v>
      </c>
      <c r="I91" s="76">
        <v>0</v>
      </c>
      <c r="J91" s="134">
        <v>1521453.5477833301</v>
      </c>
      <c r="K91" s="76">
        <v>2638690.7628560532</v>
      </c>
      <c r="L91" s="198">
        <v>423.14799999999997</v>
      </c>
      <c r="M91" s="199">
        <v>549.72299999999996</v>
      </c>
      <c r="N91" s="199">
        <v>13.206</v>
      </c>
      <c r="O91" s="200">
        <v>0.59899999999999998</v>
      </c>
      <c r="P91" s="157">
        <v>199</v>
      </c>
      <c r="Q91" s="153">
        <v>19</v>
      </c>
      <c r="R91" s="152">
        <v>90</v>
      </c>
      <c r="S91" s="199">
        <v>4281</v>
      </c>
      <c r="T91" s="205">
        <v>5440</v>
      </c>
      <c r="U91" s="213">
        <v>26969</v>
      </c>
      <c r="V91" s="216">
        <v>19340</v>
      </c>
      <c r="W91" s="210">
        <v>19297</v>
      </c>
      <c r="X91" s="222">
        <v>0</v>
      </c>
      <c r="Y91" s="218">
        <v>0</v>
      </c>
      <c r="Z91" s="149">
        <v>0</v>
      </c>
      <c r="AA91" s="145">
        <v>0</v>
      </c>
      <c r="AB91" s="144">
        <v>0</v>
      </c>
      <c r="AC91" s="210">
        <v>0</v>
      </c>
      <c r="AD91" s="226">
        <v>0</v>
      </c>
      <c r="AE91" s="250">
        <v>0</v>
      </c>
      <c r="AF91" s="258">
        <v>0</v>
      </c>
      <c r="AG91" s="199">
        <v>0</v>
      </c>
      <c r="AH91" s="259">
        <v>0</v>
      </c>
      <c r="AI91" s="152">
        <v>16699</v>
      </c>
      <c r="AJ91" s="243">
        <v>1919926</v>
      </c>
      <c r="AK91" s="240" t="s">
        <v>548</v>
      </c>
      <c r="AM91" s="327">
        <v>0</v>
      </c>
      <c r="AN91" s="145">
        <v>66449727.586666703</v>
      </c>
      <c r="AO91" s="328">
        <v>0</v>
      </c>
      <c r="AP91" s="367"/>
    </row>
    <row r="92" spans="1:42" x14ac:dyDescent="0.25">
      <c r="A92" s="18" t="s">
        <v>193</v>
      </c>
      <c r="B92" s="20" t="s">
        <v>194</v>
      </c>
      <c r="C92" s="127">
        <v>2571071.9344722</v>
      </c>
      <c r="D92" s="134">
        <v>3472208.6359999999</v>
      </c>
      <c r="E92" s="76">
        <v>230460.20809999999</v>
      </c>
      <c r="F92" s="134">
        <v>46531.842000000004</v>
      </c>
      <c r="G92" s="76">
        <v>7814394.6442499999</v>
      </c>
      <c r="H92" s="134">
        <v>2396855.0647</v>
      </c>
      <c r="I92" s="76">
        <v>1198116.9756</v>
      </c>
      <c r="J92" s="134">
        <v>1542280.5696501215</v>
      </c>
      <c r="K92" s="76">
        <v>3354603.8767775907</v>
      </c>
      <c r="L92" s="198">
        <v>439.55100000000004</v>
      </c>
      <c r="M92" s="199">
        <v>422.154</v>
      </c>
      <c r="N92" s="199">
        <v>0</v>
      </c>
      <c r="O92" s="200">
        <v>0</v>
      </c>
      <c r="P92" s="157">
        <v>151</v>
      </c>
      <c r="Q92" s="153">
        <v>232</v>
      </c>
      <c r="R92" s="152">
        <v>20</v>
      </c>
      <c r="S92" s="199">
        <v>0</v>
      </c>
      <c r="T92" s="205">
        <v>0</v>
      </c>
      <c r="U92" s="213">
        <v>95062</v>
      </c>
      <c r="V92" s="216">
        <v>35023</v>
      </c>
      <c r="W92" s="210">
        <v>7602</v>
      </c>
      <c r="X92" s="222">
        <v>1</v>
      </c>
      <c r="Y92" s="218">
        <v>14</v>
      </c>
      <c r="Z92" s="149">
        <v>3</v>
      </c>
      <c r="AA92" s="145">
        <v>29939</v>
      </c>
      <c r="AB92" s="144">
        <v>31444.5</v>
      </c>
      <c r="AC92" s="210">
        <v>1606</v>
      </c>
      <c r="AD92" s="226">
        <v>0</v>
      </c>
      <c r="AE92" s="250">
        <v>730</v>
      </c>
      <c r="AF92" s="258">
        <v>864</v>
      </c>
      <c r="AG92" s="199">
        <v>0</v>
      </c>
      <c r="AH92" s="259">
        <v>0</v>
      </c>
      <c r="AI92" s="152">
        <v>17285</v>
      </c>
      <c r="AJ92" s="243">
        <v>1797771</v>
      </c>
      <c r="AK92" s="240" t="s">
        <v>545</v>
      </c>
      <c r="AM92" s="327">
        <v>7031518.8786636395</v>
      </c>
      <c r="AN92" s="145">
        <v>70422036.666666701</v>
      </c>
      <c r="AO92" s="328">
        <v>947546.66666666698</v>
      </c>
      <c r="AP92" s="367"/>
    </row>
    <row r="93" spans="1:42" x14ac:dyDescent="0.25">
      <c r="A93" s="18" t="s">
        <v>195</v>
      </c>
      <c r="B93" s="20" t="s">
        <v>196</v>
      </c>
      <c r="C93" s="127">
        <v>2071839.8844033</v>
      </c>
      <c r="D93" s="134">
        <v>3517692.0838000001</v>
      </c>
      <c r="E93" s="76">
        <v>15414.9864</v>
      </c>
      <c r="F93" s="134">
        <v>75906.521000000008</v>
      </c>
      <c r="G93" s="76">
        <v>5430279.5764499996</v>
      </c>
      <c r="H93" s="134">
        <v>1085317.1771</v>
      </c>
      <c r="I93" s="76">
        <v>1581084.2075999998</v>
      </c>
      <c r="J93" s="134">
        <v>1227773.5708615982</v>
      </c>
      <c r="K93" s="76">
        <v>4201137.3918836406</v>
      </c>
      <c r="L93" s="198">
        <v>20.004999999999999</v>
      </c>
      <c r="M93" s="199">
        <v>208.38700000000003</v>
      </c>
      <c r="N93" s="199">
        <v>44.760000000000005</v>
      </c>
      <c r="O93" s="200">
        <v>2.0049999999999999</v>
      </c>
      <c r="P93" s="157">
        <v>0</v>
      </c>
      <c r="Q93" s="153">
        <v>15</v>
      </c>
      <c r="R93" s="152">
        <v>39</v>
      </c>
      <c r="S93" s="199">
        <v>2542</v>
      </c>
      <c r="T93" s="205">
        <v>7650</v>
      </c>
      <c r="U93" s="213">
        <v>0</v>
      </c>
      <c r="V93" s="216">
        <v>6072</v>
      </c>
      <c r="W93" s="210">
        <v>12401</v>
      </c>
      <c r="X93" s="222">
        <v>0</v>
      </c>
      <c r="Y93" s="218">
        <v>0</v>
      </c>
      <c r="Z93" s="149">
        <v>1</v>
      </c>
      <c r="AA93" s="145">
        <v>0</v>
      </c>
      <c r="AB93" s="144">
        <v>72642.5</v>
      </c>
      <c r="AC93" s="210">
        <v>1248</v>
      </c>
      <c r="AD93" s="226">
        <v>0</v>
      </c>
      <c r="AE93" s="250">
        <v>0</v>
      </c>
      <c r="AF93" s="258">
        <v>1248</v>
      </c>
      <c r="AG93" s="199">
        <v>0</v>
      </c>
      <c r="AH93" s="259">
        <v>0</v>
      </c>
      <c r="AI93" s="152">
        <v>9692</v>
      </c>
      <c r="AJ93" s="243">
        <v>2259114</v>
      </c>
      <c r="AK93" s="240" t="s">
        <v>545</v>
      </c>
      <c r="AM93" s="327">
        <v>8772320.1901484802</v>
      </c>
      <c r="AN93" s="145">
        <v>31544988.1146667</v>
      </c>
      <c r="AO93" s="328">
        <v>1318130.9333333301</v>
      </c>
      <c r="AP93" s="367"/>
    </row>
    <row r="94" spans="1:42" x14ac:dyDescent="0.25">
      <c r="A94" s="18" t="s">
        <v>221</v>
      </c>
      <c r="B94" s="20" t="s">
        <v>197</v>
      </c>
      <c r="C94" s="127">
        <v>13388369.0901</v>
      </c>
      <c r="D94" s="134">
        <v>13423596.221500002</v>
      </c>
      <c r="E94" s="76">
        <v>1861461.8066</v>
      </c>
      <c r="F94" s="134">
        <v>324853.712</v>
      </c>
      <c r="G94" s="76">
        <v>34960739.534050003</v>
      </c>
      <c r="H94" s="134">
        <v>8248018.2703999998</v>
      </c>
      <c r="I94" s="76">
        <v>13732520.305699999</v>
      </c>
      <c r="J94" s="134">
        <v>2771829.1107415296</v>
      </c>
      <c r="K94" s="76">
        <v>19968694.64244296</v>
      </c>
      <c r="L94" s="198">
        <v>616.6</v>
      </c>
      <c r="M94" s="199">
        <v>1725.9</v>
      </c>
      <c r="N94" s="199">
        <v>182.5</v>
      </c>
      <c r="O94" s="200">
        <v>9.8999999999999986</v>
      </c>
      <c r="P94" s="157">
        <v>2107</v>
      </c>
      <c r="Q94" s="153">
        <v>65</v>
      </c>
      <c r="R94" s="152">
        <v>218</v>
      </c>
      <c r="S94" s="199">
        <v>3390</v>
      </c>
      <c r="T94" s="205">
        <v>2540</v>
      </c>
      <c r="U94" s="213">
        <v>223805</v>
      </c>
      <c r="V94" s="216">
        <v>601968</v>
      </c>
      <c r="W94" s="210">
        <v>53072</v>
      </c>
      <c r="X94" s="222">
        <v>125</v>
      </c>
      <c r="Y94" s="218">
        <v>8</v>
      </c>
      <c r="Z94" s="149">
        <v>6</v>
      </c>
      <c r="AA94" s="145">
        <v>137966</v>
      </c>
      <c r="AB94" s="144">
        <v>310918.5</v>
      </c>
      <c r="AC94" s="210">
        <v>593</v>
      </c>
      <c r="AD94" s="226">
        <v>9572</v>
      </c>
      <c r="AE94" s="250">
        <v>0</v>
      </c>
      <c r="AF94" s="258">
        <v>593</v>
      </c>
      <c r="AG94" s="199">
        <v>4347</v>
      </c>
      <c r="AH94" s="259">
        <v>0</v>
      </c>
      <c r="AI94" s="152">
        <v>76479</v>
      </c>
      <c r="AJ94" s="243">
        <v>10994122</v>
      </c>
      <c r="AK94" s="240" t="s">
        <v>545</v>
      </c>
      <c r="AM94" s="327">
        <v>52273297.705917798</v>
      </c>
      <c r="AN94" s="145">
        <v>206184354.5</v>
      </c>
      <c r="AO94" s="328">
        <v>8354666.6666666698</v>
      </c>
      <c r="AP94" s="367"/>
    </row>
    <row r="95" spans="1:42" x14ac:dyDescent="0.25">
      <c r="A95" s="18" t="s">
        <v>233</v>
      </c>
      <c r="B95" s="20" t="s">
        <v>200</v>
      </c>
      <c r="C95" s="127">
        <v>0</v>
      </c>
      <c r="D95" s="134">
        <v>0</v>
      </c>
      <c r="E95" s="76">
        <v>0</v>
      </c>
      <c r="F95" s="134">
        <v>0</v>
      </c>
      <c r="G95" s="76">
        <v>8642616.85255</v>
      </c>
      <c r="H95" s="134">
        <v>1345889.8628</v>
      </c>
      <c r="I95" s="76">
        <v>974550.2128000001</v>
      </c>
      <c r="J95" s="134">
        <v>1210560.1185011137</v>
      </c>
      <c r="K95" s="76">
        <v>1870889.6569597204</v>
      </c>
      <c r="L95" s="198">
        <v>0</v>
      </c>
      <c r="M95" s="199">
        <v>0</v>
      </c>
      <c r="N95" s="199">
        <v>0</v>
      </c>
      <c r="O95" s="200">
        <v>0</v>
      </c>
      <c r="P95" s="157">
        <v>0</v>
      </c>
      <c r="Q95" s="153">
        <v>0</v>
      </c>
      <c r="R95" s="152">
        <v>0</v>
      </c>
      <c r="S95" s="199">
        <v>0</v>
      </c>
      <c r="T95" s="205">
        <v>0</v>
      </c>
      <c r="U95" s="213">
        <v>0</v>
      </c>
      <c r="V95" s="216">
        <v>0</v>
      </c>
      <c r="W95" s="210">
        <v>0</v>
      </c>
      <c r="X95" s="222">
        <v>0</v>
      </c>
      <c r="Y95" s="218">
        <v>5</v>
      </c>
      <c r="Z95" s="149">
        <v>4</v>
      </c>
      <c r="AA95" s="145">
        <v>75307.5</v>
      </c>
      <c r="AB95" s="144">
        <v>0</v>
      </c>
      <c r="AC95" s="210">
        <v>1013</v>
      </c>
      <c r="AD95" s="226">
        <v>113</v>
      </c>
      <c r="AE95" s="250">
        <v>144</v>
      </c>
      <c r="AF95" s="258">
        <v>632</v>
      </c>
      <c r="AG95" s="199">
        <v>0</v>
      </c>
      <c r="AH95" s="259">
        <v>4</v>
      </c>
      <c r="AI95" s="152">
        <v>9351</v>
      </c>
      <c r="AJ95" s="243">
        <v>1959846</v>
      </c>
      <c r="AK95" s="240" t="s">
        <v>549</v>
      </c>
      <c r="AM95" s="327">
        <v>8167495.9987132996</v>
      </c>
      <c r="AN95" s="145">
        <v>0</v>
      </c>
      <c r="AO95" s="328">
        <v>1470960</v>
      </c>
      <c r="AP95" s="367"/>
    </row>
    <row r="96" spans="1:42" x14ac:dyDescent="0.25">
      <c r="A96" s="18" t="s">
        <v>244</v>
      </c>
      <c r="B96" s="20" t="s">
        <v>201</v>
      </c>
      <c r="C96" s="127">
        <v>3027560.6209926992</v>
      </c>
      <c r="D96" s="134">
        <v>2372602.0485000005</v>
      </c>
      <c r="E96" s="76">
        <v>737199.16119999997</v>
      </c>
      <c r="F96" s="134">
        <v>220356.00000000003</v>
      </c>
      <c r="G96" s="76">
        <v>0</v>
      </c>
      <c r="H96" s="134">
        <v>0</v>
      </c>
      <c r="I96" s="76">
        <v>0</v>
      </c>
      <c r="J96" s="134">
        <v>1210713.2004496693</v>
      </c>
      <c r="K96" s="76">
        <v>2472992.058332297</v>
      </c>
      <c r="L96" s="198">
        <v>246.30800000000002</v>
      </c>
      <c r="M96" s="199">
        <v>639.90299999999991</v>
      </c>
      <c r="N96" s="199">
        <v>0</v>
      </c>
      <c r="O96" s="200">
        <v>0.38600000000000001</v>
      </c>
      <c r="P96" s="157">
        <v>166</v>
      </c>
      <c r="Q96" s="153">
        <v>35</v>
      </c>
      <c r="R96" s="152">
        <v>52</v>
      </c>
      <c r="S96" s="199">
        <v>952</v>
      </c>
      <c r="T96" s="205">
        <v>0</v>
      </c>
      <c r="U96" s="213">
        <v>170000</v>
      </c>
      <c r="V96" s="216">
        <v>190676</v>
      </c>
      <c r="W96" s="210">
        <v>36000</v>
      </c>
      <c r="X96" s="222">
        <v>0</v>
      </c>
      <c r="Y96" s="218">
        <v>0</v>
      </c>
      <c r="Z96" s="149">
        <v>0</v>
      </c>
      <c r="AA96" s="145">
        <v>0</v>
      </c>
      <c r="AB96" s="144">
        <v>0</v>
      </c>
      <c r="AC96" s="210">
        <v>0</v>
      </c>
      <c r="AD96" s="226">
        <v>0</v>
      </c>
      <c r="AE96" s="250">
        <v>0</v>
      </c>
      <c r="AF96" s="258">
        <v>0</v>
      </c>
      <c r="AG96" s="199">
        <v>0</v>
      </c>
      <c r="AH96" s="259">
        <v>0</v>
      </c>
      <c r="AI96" s="152">
        <v>9354</v>
      </c>
      <c r="AJ96" s="243">
        <v>1805949</v>
      </c>
      <c r="AK96" s="240" t="s">
        <v>548</v>
      </c>
      <c r="AM96" s="327">
        <v>0</v>
      </c>
      <c r="AN96" s="145">
        <v>70105642.833333299</v>
      </c>
      <c r="AO96" s="328">
        <v>1201760</v>
      </c>
      <c r="AP96" s="367"/>
    </row>
    <row r="97" spans="1:42" x14ac:dyDescent="0.25">
      <c r="A97" s="18" t="s">
        <v>202</v>
      </c>
      <c r="B97" s="20" t="s">
        <v>203</v>
      </c>
      <c r="C97" s="127">
        <v>9061298.3189858012</v>
      </c>
      <c r="D97" s="134">
        <v>9156003.5286999997</v>
      </c>
      <c r="E97" s="76">
        <v>1417076.0946</v>
      </c>
      <c r="F97" s="134">
        <v>181848.78900000002</v>
      </c>
      <c r="G97" s="76">
        <v>19991618.16485</v>
      </c>
      <c r="H97" s="134">
        <v>2429168.7801399999</v>
      </c>
      <c r="I97" s="76">
        <v>2272220.3840999999</v>
      </c>
      <c r="J97" s="134">
        <v>1968150.8479418848</v>
      </c>
      <c r="K97" s="76">
        <v>9233981.5119722597</v>
      </c>
      <c r="L97" s="198">
        <v>586.09300000000007</v>
      </c>
      <c r="M97" s="199">
        <v>1413.828</v>
      </c>
      <c r="N97" s="199">
        <v>90.713999999999999</v>
      </c>
      <c r="O97" s="200">
        <v>3.91</v>
      </c>
      <c r="P97" s="157">
        <v>589</v>
      </c>
      <c r="Q97" s="153">
        <v>240</v>
      </c>
      <c r="R97" s="152">
        <v>134</v>
      </c>
      <c r="S97" s="199">
        <v>4341</v>
      </c>
      <c r="T97" s="205">
        <v>1500</v>
      </c>
      <c r="U97" s="213">
        <v>213448</v>
      </c>
      <c r="V97" s="216">
        <v>432998</v>
      </c>
      <c r="W97" s="210">
        <v>29709</v>
      </c>
      <c r="X97" s="222">
        <v>99</v>
      </c>
      <c r="Y97" s="218">
        <v>5</v>
      </c>
      <c r="Z97" s="149">
        <v>4</v>
      </c>
      <c r="AA97" s="145">
        <v>45528.5</v>
      </c>
      <c r="AB97" s="144">
        <v>182009</v>
      </c>
      <c r="AC97" s="210">
        <v>847.7</v>
      </c>
      <c r="AD97" s="226">
        <v>1841.5</v>
      </c>
      <c r="AE97" s="250">
        <v>25.3</v>
      </c>
      <c r="AF97" s="258">
        <v>1941</v>
      </c>
      <c r="AG97" s="199">
        <v>0</v>
      </c>
      <c r="AH97" s="259">
        <v>0</v>
      </c>
      <c r="AI97" s="152">
        <v>32085</v>
      </c>
      <c r="AJ97" s="243">
        <v>5024970</v>
      </c>
      <c r="AK97" s="240" t="s">
        <v>545</v>
      </c>
      <c r="AM97" s="327">
        <v>19993971.832493901</v>
      </c>
      <c r="AN97" s="145">
        <v>175001444.26537201</v>
      </c>
      <c r="AO97" s="328">
        <v>2498426.6666666698</v>
      </c>
      <c r="AP97" s="367"/>
    </row>
    <row r="98" spans="1:42" x14ac:dyDescent="0.25">
      <c r="A98" s="18" t="s">
        <v>204</v>
      </c>
      <c r="B98" s="20" t="s">
        <v>205</v>
      </c>
      <c r="C98" s="127">
        <v>7464125.3332390003</v>
      </c>
      <c r="D98" s="134">
        <v>8056506.8947000001</v>
      </c>
      <c r="E98" s="76">
        <v>797127.64300000004</v>
      </c>
      <c r="F98" s="134">
        <v>73660.114000000001</v>
      </c>
      <c r="G98" s="76">
        <v>14412281.3817</v>
      </c>
      <c r="H98" s="134">
        <v>2601838.5947000002</v>
      </c>
      <c r="I98" s="76">
        <v>2002742.721225</v>
      </c>
      <c r="J98" s="134">
        <v>1616767.8226051419</v>
      </c>
      <c r="K98" s="76">
        <v>6441618.760672939</v>
      </c>
      <c r="L98" s="198">
        <v>344.62</v>
      </c>
      <c r="M98" s="199">
        <v>913.42</v>
      </c>
      <c r="N98" s="199">
        <v>80.849999999999994</v>
      </c>
      <c r="O98" s="200">
        <v>7.32</v>
      </c>
      <c r="P98" s="157">
        <v>122</v>
      </c>
      <c r="Q98" s="153">
        <v>134</v>
      </c>
      <c r="R98" s="152">
        <v>223</v>
      </c>
      <c r="S98" s="199">
        <v>1116</v>
      </c>
      <c r="T98" s="205">
        <v>3180</v>
      </c>
      <c r="U98" s="213">
        <v>38141</v>
      </c>
      <c r="V98" s="216">
        <v>291620</v>
      </c>
      <c r="W98" s="210">
        <v>12034</v>
      </c>
      <c r="X98" s="222">
        <v>0</v>
      </c>
      <c r="Y98" s="218">
        <v>3</v>
      </c>
      <c r="Z98" s="149">
        <v>3</v>
      </c>
      <c r="AA98" s="145">
        <v>1826</v>
      </c>
      <c r="AB98" s="144">
        <v>180639</v>
      </c>
      <c r="AC98" s="210">
        <v>0</v>
      </c>
      <c r="AD98" s="226">
        <v>2428</v>
      </c>
      <c r="AE98" s="250">
        <v>0</v>
      </c>
      <c r="AF98" s="258">
        <v>1626.75</v>
      </c>
      <c r="AG98" s="199">
        <v>0</v>
      </c>
      <c r="AH98" s="259">
        <v>22.5</v>
      </c>
      <c r="AI98" s="152">
        <v>19482</v>
      </c>
      <c r="AJ98" s="243">
        <v>3486374</v>
      </c>
      <c r="AK98" s="240" t="s">
        <v>545</v>
      </c>
      <c r="AM98" s="327">
        <v>18886934.750473201</v>
      </c>
      <c r="AN98" s="145">
        <v>111699767.339333</v>
      </c>
      <c r="AO98" s="328">
        <v>3207080</v>
      </c>
      <c r="AP98" s="367"/>
    </row>
    <row r="99" spans="1:42" x14ac:dyDescent="0.25">
      <c r="A99" s="18" t="s">
        <v>222</v>
      </c>
      <c r="B99" s="20" t="s">
        <v>206</v>
      </c>
      <c r="C99" s="127">
        <v>3352546.7469309997</v>
      </c>
      <c r="D99" s="134">
        <v>3215775.8314</v>
      </c>
      <c r="E99" s="76">
        <v>710811.41009999998</v>
      </c>
      <c r="F99" s="134">
        <v>177778.32400000002</v>
      </c>
      <c r="G99" s="76">
        <v>11498673.257750001</v>
      </c>
      <c r="H99" s="134">
        <v>1748349.4994000001</v>
      </c>
      <c r="I99" s="76">
        <v>2894542.1361000002</v>
      </c>
      <c r="J99" s="134">
        <v>1447028.8429983517</v>
      </c>
      <c r="K99" s="76">
        <v>3800413.5587666319</v>
      </c>
      <c r="L99" s="198">
        <v>193.34</v>
      </c>
      <c r="M99" s="199">
        <v>782.46999999999991</v>
      </c>
      <c r="N99" s="199">
        <v>0</v>
      </c>
      <c r="O99" s="200">
        <v>0.12</v>
      </c>
      <c r="P99" s="157">
        <v>21</v>
      </c>
      <c r="Q99" s="153">
        <v>57</v>
      </c>
      <c r="R99" s="152">
        <v>71</v>
      </c>
      <c r="S99" s="199">
        <v>1232</v>
      </c>
      <c r="T99" s="205">
        <v>2250</v>
      </c>
      <c r="U99" s="213">
        <v>181677</v>
      </c>
      <c r="V99" s="216">
        <v>173433</v>
      </c>
      <c r="W99" s="210">
        <v>29044</v>
      </c>
      <c r="X99" s="222">
        <v>0</v>
      </c>
      <c r="Y99" s="218">
        <v>0</v>
      </c>
      <c r="Z99" s="149">
        <v>4</v>
      </c>
      <c r="AA99" s="145">
        <v>144268.5</v>
      </c>
      <c r="AB99" s="144">
        <v>0</v>
      </c>
      <c r="AC99" s="210">
        <v>2182</v>
      </c>
      <c r="AD99" s="226">
        <v>260</v>
      </c>
      <c r="AE99" s="250">
        <v>123</v>
      </c>
      <c r="AF99" s="258">
        <v>2565</v>
      </c>
      <c r="AG99" s="199">
        <v>0</v>
      </c>
      <c r="AH99" s="259">
        <v>0</v>
      </c>
      <c r="AI99" s="152">
        <v>14704</v>
      </c>
      <c r="AJ99" s="243">
        <v>2040533</v>
      </c>
      <c r="AK99" s="240" t="s">
        <v>545</v>
      </c>
      <c r="AM99" s="327">
        <v>15847584.011319499</v>
      </c>
      <c r="AN99" s="145">
        <v>68224692.068333298</v>
      </c>
      <c r="AO99" s="328">
        <v>1637040</v>
      </c>
      <c r="AP99" s="367"/>
    </row>
    <row r="100" spans="1:42" x14ac:dyDescent="0.25">
      <c r="A100" s="18" t="s">
        <v>207</v>
      </c>
      <c r="B100" s="20" t="s">
        <v>208</v>
      </c>
      <c r="C100" s="127">
        <v>0</v>
      </c>
      <c r="D100" s="134">
        <v>0</v>
      </c>
      <c r="E100" s="76">
        <v>0</v>
      </c>
      <c r="F100" s="134">
        <v>0</v>
      </c>
      <c r="G100" s="76">
        <v>8288497.68475</v>
      </c>
      <c r="H100" s="134">
        <v>8736175.9799000006</v>
      </c>
      <c r="I100" s="76">
        <v>3333358.7561000003</v>
      </c>
      <c r="J100" s="134">
        <v>90529.596678965943</v>
      </c>
      <c r="K100" s="76">
        <v>1781250.3802561816</v>
      </c>
      <c r="L100" s="198">
        <v>0</v>
      </c>
      <c r="M100" s="199">
        <v>0</v>
      </c>
      <c r="N100" s="199">
        <v>0</v>
      </c>
      <c r="O100" s="200">
        <v>0</v>
      </c>
      <c r="P100" s="157">
        <v>0</v>
      </c>
      <c r="Q100" s="153">
        <v>0</v>
      </c>
      <c r="R100" s="152">
        <v>0</v>
      </c>
      <c r="S100" s="199">
        <v>0</v>
      </c>
      <c r="T100" s="205">
        <v>0</v>
      </c>
      <c r="U100" s="213">
        <v>0</v>
      </c>
      <c r="V100" s="216">
        <v>0</v>
      </c>
      <c r="W100" s="210">
        <v>0</v>
      </c>
      <c r="X100" s="222">
        <v>9</v>
      </c>
      <c r="Y100" s="218">
        <v>9</v>
      </c>
      <c r="Z100" s="149">
        <v>3</v>
      </c>
      <c r="AA100" s="145">
        <v>36908</v>
      </c>
      <c r="AB100" s="144">
        <v>37035.5</v>
      </c>
      <c r="AC100" s="210">
        <v>4076</v>
      </c>
      <c r="AD100" s="226">
        <v>8948</v>
      </c>
      <c r="AE100" s="250">
        <v>0</v>
      </c>
      <c r="AF100" s="258">
        <v>3005</v>
      </c>
      <c r="AG100" s="199">
        <v>0</v>
      </c>
      <c r="AH100" s="259">
        <v>0</v>
      </c>
      <c r="AI100" s="152">
        <v>13</v>
      </c>
      <c r="AJ100" s="243">
        <v>1819933</v>
      </c>
      <c r="AK100" s="240" t="s">
        <v>549</v>
      </c>
      <c r="AM100" s="327">
        <v>6548175.4507214678</v>
      </c>
      <c r="AN100" s="145">
        <v>0</v>
      </c>
      <c r="AO100" s="328">
        <v>1243933.3333333333</v>
      </c>
      <c r="AP100" s="367"/>
    </row>
    <row r="101" spans="1:42" x14ac:dyDescent="0.25">
      <c r="A101" s="18" t="s">
        <v>209</v>
      </c>
      <c r="B101" s="20" t="s">
        <v>210</v>
      </c>
      <c r="C101" s="127">
        <v>2579640.5702999998</v>
      </c>
      <c r="D101" s="134">
        <v>8412320.531200001</v>
      </c>
      <c r="E101" s="76">
        <v>464728.08290000004</v>
      </c>
      <c r="F101" s="134">
        <v>0</v>
      </c>
      <c r="G101" s="76">
        <v>0</v>
      </c>
      <c r="H101" s="134">
        <v>0</v>
      </c>
      <c r="I101" s="76">
        <v>0</v>
      </c>
      <c r="J101" s="134">
        <v>1609974.1511746796</v>
      </c>
      <c r="K101" s="76">
        <v>2391800.0939359297</v>
      </c>
      <c r="L101" s="198">
        <v>423</v>
      </c>
      <c r="M101" s="199">
        <v>435</v>
      </c>
      <c r="N101" s="199">
        <v>0</v>
      </c>
      <c r="O101" s="200">
        <v>0</v>
      </c>
      <c r="P101" s="157">
        <v>20</v>
      </c>
      <c r="Q101" s="153">
        <v>544</v>
      </c>
      <c r="R101" s="152">
        <v>89</v>
      </c>
      <c r="S101" s="199">
        <v>777</v>
      </c>
      <c r="T101" s="205">
        <v>0</v>
      </c>
      <c r="U101" s="213">
        <v>37101</v>
      </c>
      <c r="V101" s="216">
        <v>161297</v>
      </c>
      <c r="W101" s="210">
        <v>0</v>
      </c>
      <c r="X101" s="222">
        <v>0</v>
      </c>
      <c r="Y101" s="218">
        <v>0</v>
      </c>
      <c r="Z101" s="149">
        <v>0</v>
      </c>
      <c r="AA101" s="145">
        <v>0</v>
      </c>
      <c r="AB101" s="144">
        <v>0</v>
      </c>
      <c r="AC101" s="210">
        <v>0</v>
      </c>
      <c r="AD101" s="226">
        <v>0</v>
      </c>
      <c r="AE101" s="250">
        <v>0</v>
      </c>
      <c r="AF101" s="258">
        <v>0</v>
      </c>
      <c r="AG101" s="199">
        <v>0</v>
      </c>
      <c r="AH101" s="259">
        <v>0</v>
      </c>
      <c r="AI101" s="152">
        <v>19275</v>
      </c>
      <c r="AJ101" s="243">
        <v>1749945</v>
      </c>
      <c r="AK101" s="240" t="s">
        <v>548</v>
      </c>
      <c r="AM101" s="327">
        <v>0</v>
      </c>
      <c r="AN101" s="145">
        <v>83711993.166666701</v>
      </c>
      <c r="AO101" s="328">
        <v>780000</v>
      </c>
      <c r="AP101" s="367"/>
    </row>
    <row r="102" spans="1:42" x14ac:dyDescent="0.25">
      <c r="A102" s="18" t="s">
        <v>211</v>
      </c>
      <c r="B102" s="20" t="s">
        <v>212</v>
      </c>
      <c r="C102" s="127">
        <v>16595585.961748999</v>
      </c>
      <c r="D102" s="134">
        <v>6603374.3169</v>
      </c>
      <c r="E102" s="76">
        <v>1696978.2481</v>
      </c>
      <c r="F102" s="134">
        <v>142496.88</v>
      </c>
      <c r="G102" s="76">
        <v>23317386.001600001</v>
      </c>
      <c r="H102" s="134">
        <v>8183905.3547</v>
      </c>
      <c r="I102" s="76">
        <v>6232760.963299999</v>
      </c>
      <c r="J102" s="134">
        <v>2344697.5257593878</v>
      </c>
      <c r="K102" s="76">
        <v>18995575.698799517</v>
      </c>
      <c r="L102" s="198">
        <v>503.79</v>
      </c>
      <c r="M102" s="199">
        <v>1649.1299999999999</v>
      </c>
      <c r="N102" s="199">
        <v>263.29999999999995</v>
      </c>
      <c r="O102" s="200">
        <v>18.79</v>
      </c>
      <c r="P102" s="157">
        <v>0</v>
      </c>
      <c r="Q102" s="153">
        <v>119</v>
      </c>
      <c r="R102" s="152">
        <v>116</v>
      </c>
      <c r="S102" s="199">
        <v>5720</v>
      </c>
      <c r="T102" s="205">
        <v>3624</v>
      </c>
      <c r="U102" s="213">
        <v>92854</v>
      </c>
      <c r="V102" s="216">
        <v>613983</v>
      </c>
      <c r="W102" s="210">
        <v>23280</v>
      </c>
      <c r="X102" s="222">
        <v>18</v>
      </c>
      <c r="Y102" s="218">
        <v>0</v>
      </c>
      <c r="Z102" s="149">
        <v>2</v>
      </c>
      <c r="AA102" s="145">
        <v>0</v>
      </c>
      <c r="AB102" s="144">
        <v>352500</v>
      </c>
      <c r="AC102" s="210">
        <v>0</v>
      </c>
      <c r="AD102" s="226">
        <v>9703</v>
      </c>
      <c r="AE102" s="250">
        <v>0</v>
      </c>
      <c r="AF102" s="258">
        <v>356.6</v>
      </c>
      <c r="AG102" s="199">
        <v>0</v>
      </c>
      <c r="AH102" s="259">
        <v>2838</v>
      </c>
      <c r="AI102" s="152">
        <v>50023</v>
      </c>
      <c r="AJ102" s="243">
        <v>10450454</v>
      </c>
      <c r="AK102" s="240" t="s">
        <v>545</v>
      </c>
      <c r="AM102" s="327">
        <v>36344986.521267198</v>
      </c>
      <c r="AN102" s="145">
        <v>196182742.43333301</v>
      </c>
      <c r="AO102" s="328">
        <v>1564333.33333333</v>
      </c>
      <c r="AP102" s="367"/>
    </row>
    <row r="103" spans="1:42" x14ac:dyDescent="0.25">
      <c r="A103" s="18" t="s">
        <v>31</v>
      </c>
      <c r="B103" s="20" t="s">
        <v>213</v>
      </c>
      <c r="C103" s="127">
        <v>18901639.891800001</v>
      </c>
      <c r="D103" s="134">
        <v>5826227.0524000004</v>
      </c>
      <c r="E103" s="76">
        <v>6108558.1931999996</v>
      </c>
      <c r="F103" s="134">
        <v>737917.15500000003</v>
      </c>
      <c r="G103" s="76">
        <v>36337126.612899996</v>
      </c>
      <c r="H103" s="134">
        <v>8079222.4904000005</v>
      </c>
      <c r="I103" s="76">
        <v>7689286.9431999996</v>
      </c>
      <c r="J103" s="134">
        <v>2804113.9131403528</v>
      </c>
      <c r="K103" s="76">
        <v>26980597.087519765</v>
      </c>
      <c r="L103" s="198">
        <v>499</v>
      </c>
      <c r="M103" s="199">
        <v>2612</v>
      </c>
      <c r="N103" s="199">
        <v>486</v>
      </c>
      <c r="O103" s="200">
        <v>2</v>
      </c>
      <c r="P103" s="157">
        <v>484</v>
      </c>
      <c r="Q103" s="153">
        <v>59</v>
      </c>
      <c r="R103" s="152">
        <v>69</v>
      </c>
      <c r="S103" s="199">
        <v>2012</v>
      </c>
      <c r="T103" s="205">
        <v>7220</v>
      </c>
      <c r="U103" s="213">
        <v>284934</v>
      </c>
      <c r="V103" s="216">
        <v>2239056</v>
      </c>
      <c r="W103" s="210">
        <v>120555</v>
      </c>
      <c r="X103" s="222">
        <v>218</v>
      </c>
      <c r="Y103" s="218">
        <v>0</v>
      </c>
      <c r="Z103" s="149">
        <v>4</v>
      </c>
      <c r="AA103" s="145">
        <v>107619.5</v>
      </c>
      <c r="AB103" s="144">
        <v>375103.5</v>
      </c>
      <c r="AC103" s="210">
        <v>2185</v>
      </c>
      <c r="AD103" s="226">
        <v>8776</v>
      </c>
      <c r="AE103" s="250">
        <v>0</v>
      </c>
      <c r="AF103" s="258">
        <v>7352</v>
      </c>
      <c r="AG103" s="199">
        <v>7</v>
      </c>
      <c r="AH103" s="259">
        <v>0</v>
      </c>
      <c r="AI103" s="152">
        <v>78759</v>
      </c>
      <c r="AJ103" s="243">
        <v>14922423</v>
      </c>
      <c r="AK103" s="240" t="s">
        <v>545</v>
      </c>
      <c r="AM103" s="327">
        <v>44560152.631908901</v>
      </c>
      <c r="AN103" s="145">
        <v>286607191.33333302</v>
      </c>
      <c r="AO103" s="328">
        <v>4960426.6666666698</v>
      </c>
      <c r="AP103" s="367"/>
    </row>
    <row r="104" spans="1:42" x14ac:dyDescent="0.25">
      <c r="A104" s="18" t="s">
        <v>234</v>
      </c>
      <c r="B104" s="20" t="s">
        <v>228</v>
      </c>
      <c r="C104" s="127">
        <v>0</v>
      </c>
      <c r="D104" s="134">
        <v>0</v>
      </c>
      <c r="E104" s="76">
        <v>0</v>
      </c>
      <c r="F104" s="134">
        <v>0</v>
      </c>
      <c r="G104" s="76">
        <v>15370332.100849997</v>
      </c>
      <c r="H104" s="134">
        <v>2089116.7381</v>
      </c>
      <c r="I104" s="76">
        <v>1738060.8803000003</v>
      </c>
      <c r="J104" s="134">
        <v>43285.270946158009</v>
      </c>
      <c r="K104" s="76">
        <v>2247190.766334435</v>
      </c>
      <c r="L104" s="198">
        <v>0</v>
      </c>
      <c r="M104" s="199">
        <v>0</v>
      </c>
      <c r="N104" s="199">
        <v>0</v>
      </c>
      <c r="O104" s="200">
        <v>0</v>
      </c>
      <c r="P104" s="157">
        <v>0</v>
      </c>
      <c r="Q104" s="153">
        <v>0</v>
      </c>
      <c r="R104" s="152">
        <v>0</v>
      </c>
      <c r="S104" s="199">
        <v>0</v>
      </c>
      <c r="T104" s="205">
        <v>0</v>
      </c>
      <c r="U104" s="213">
        <v>0</v>
      </c>
      <c r="V104" s="216">
        <v>0</v>
      </c>
      <c r="W104" s="210">
        <v>0</v>
      </c>
      <c r="X104" s="222">
        <v>0</v>
      </c>
      <c r="Y104" s="218">
        <v>10</v>
      </c>
      <c r="Z104" s="149">
        <v>6</v>
      </c>
      <c r="AA104" s="145">
        <v>23689.5</v>
      </c>
      <c r="AB104" s="144">
        <v>109532</v>
      </c>
      <c r="AC104" s="210">
        <v>1115</v>
      </c>
      <c r="AD104" s="226">
        <v>679</v>
      </c>
      <c r="AE104" s="250">
        <v>313</v>
      </c>
      <c r="AF104" s="258">
        <v>1405.4</v>
      </c>
      <c r="AG104" s="199">
        <v>0</v>
      </c>
      <c r="AH104" s="259">
        <v>0</v>
      </c>
      <c r="AI104" s="152">
        <v>2</v>
      </c>
      <c r="AJ104" s="243">
        <v>2583973</v>
      </c>
      <c r="AK104" s="240" t="s">
        <v>549</v>
      </c>
      <c r="AM104" s="327">
        <v>14552955.3057642</v>
      </c>
      <c r="AN104" s="145">
        <v>0</v>
      </c>
      <c r="AO104" s="328">
        <v>827426.66666666698</v>
      </c>
      <c r="AP104" s="367"/>
    </row>
    <row r="105" spans="1:42" ht="15.75" thickBot="1" x14ac:dyDescent="0.3">
      <c r="A105" s="19" t="s">
        <v>541</v>
      </c>
      <c r="B105" s="21" t="s">
        <v>542</v>
      </c>
      <c r="C105" s="128">
        <v>0</v>
      </c>
      <c r="D105" s="135">
        <v>0</v>
      </c>
      <c r="E105" s="130">
        <v>0</v>
      </c>
      <c r="F105" s="135">
        <v>0</v>
      </c>
      <c r="G105" s="130">
        <v>6425892.0491000004</v>
      </c>
      <c r="H105" s="135">
        <v>1251016.8034999999</v>
      </c>
      <c r="I105" s="130">
        <v>735863.55885000003</v>
      </c>
      <c r="J105" s="135">
        <v>32936.247389459997</v>
      </c>
      <c r="K105" s="130">
        <v>1265556.8989056842</v>
      </c>
      <c r="L105" s="201">
        <v>0</v>
      </c>
      <c r="M105" s="202">
        <v>0</v>
      </c>
      <c r="N105" s="202">
        <v>0</v>
      </c>
      <c r="O105" s="203">
        <v>0</v>
      </c>
      <c r="P105" s="158">
        <v>0</v>
      </c>
      <c r="Q105" s="109">
        <v>0</v>
      </c>
      <c r="R105" s="159">
        <v>0</v>
      </c>
      <c r="S105" s="202">
        <v>0</v>
      </c>
      <c r="T105" s="206">
        <v>0</v>
      </c>
      <c r="U105" s="214">
        <v>0</v>
      </c>
      <c r="V105" s="217">
        <v>0</v>
      </c>
      <c r="W105" s="211">
        <v>0</v>
      </c>
      <c r="X105" s="223">
        <v>0</v>
      </c>
      <c r="Y105" s="224">
        <v>0</v>
      </c>
      <c r="Z105" s="225">
        <v>1</v>
      </c>
      <c r="AA105" s="147">
        <v>112512</v>
      </c>
      <c r="AB105" s="148">
        <v>0</v>
      </c>
      <c r="AC105" s="211">
        <v>0</v>
      </c>
      <c r="AD105" s="228">
        <v>667.5</v>
      </c>
      <c r="AE105" s="251">
        <v>0</v>
      </c>
      <c r="AF105" s="260">
        <v>400.5</v>
      </c>
      <c r="AG105" s="202">
        <v>0</v>
      </c>
      <c r="AH105" s="261">
        <v>0</v>
      </c>
      <c r="AI105" s="159">
        <v>1</v>
      </c>
      <c r="AJ105" s="244">
        <v>1086739</v>
      </c>
      <c r="AK105" s="241" t="s">
        <v>549</v>
      </c>
      <c r="AM105" s="329">
        <v>11423439.016507134</v>
      </c>
      <c r="AN105" s="147">
        <v>0</v>
      </c>
      <c r="AO105" s="330">
        <v>502853</v>
      </c>
      <c r="AP105" s="367"/>
    </row>
    <row r="106" spans="1:42" ht="15.75" thickBot="1" x14ac:dyDescent="0.3">
      <c r="A106" s="18" t="s">
        <v>544</v>
      </c>
      <c r="B106" s="390" t="s">
        <v>77</v>
      </c>
      <c r="C106" s="128">
        <v>10385503.318460001</v>
      </c>
      <c r="D106" s="135">
        <v>6247772.6317139994</v>
      </c>
      <c r="E106" s="130">
        <v>840565.54988999991</v>
      </c>
      <c r="F106" s="135">
        <v>240108.467</v>
      </c>
      <c r="G106" s="130">
        <v>36202234.177499995</v>
      </c>
      <c r="H106" s="135">
        <v>6279904.5328000002</v>
      </c>
      <c r="I106" s="130">
        <v>3885312.9501</v>
      </c>
      <c r="J106" s="135">
        <v>2603062.8231614144</v>
      </c>
      <c r="K106" s="130">
        <v>15214158.362091135</v>
      </c>
      <c r="L106" s="195">
        <v>740.93000000000006</v>
      </c>
      <c r="M106" s="196">
        <v>1711.2099999999998</v>
      </c>
      <c r="N106" s="196">
        <v>84.590000000000018</v>
      </c>
      <c r="O106" s="197">
        <v>3.8</v>
      </c>
      <c r="P106" s="155">
        <v>91</v>
      </c>
      <c r="Q106" s="154">
        <v>175</v>
      </c>
      <c r="R106" s="156">
        <v>140</v>
      </c>
      <c r="S106" s="196">
        <v>2498.38</v>
      </c>
      <c r="T106" s="204">
        <v>0</v>
      </c>
      <c r="U106" s="212">
        <v>220003.81</v>
      </c>
      <c r="V106" s="212">
        <v>202064</v>
      </c>
      <c r="W106" s="212">
        <v>39227</v>
      </c>
      <c r="X106" s="223">
        <v>5</v>
      </c>
      <c r="Y106" s="220">
        <v>7</v>
      </c>
      <c r="Z106" s="221">
        <v>11</v>
      </c>
      <c r="AA106" s="143">
        <v>108773.5</v>
      </c>
      <c r="AB106" s="146">
        <v>298118.5</v>
      </c>
      <c r="AC106" s="381">
        <v>1143</v>
      </c>
      <c r="AD106" s="381">
        <v>3748</v>
      </c>
      <c r="AE106" s="381">
        <v>1414</v>
      </c>
      <c r="AF106" s="381">
        <v>2416</v>
      </c>
      <c r="AG106" s="381">
        <v>125</v>
      </c>
      <c r="AH106" s="381">
        <v>395</v>
      </c>
      <c r="AI106" s="381">
        <v>65213</v>
      </c>
      <c r="AJ106" s="381">
        <v>8342044</v>
      </c>
      <c r="AK106" s="241" t="s">
        <v>545</v>
      </c>
      <c r="AM106" s="327">
        <v>46412751</v>
      </c>
      <c r="AN106" s="145">
        <v>189465130</v>
      </c>
      <c r="AO106" s="328">
        <v>4120267</v>
      </c>
    </row>
    <row r="107" spans="1:42" x14ac:dyDescent="0.25">
      <c r="C107" s="49"/>
      <c r="F107" s="49"/>
      <c r="H107" s="76"/>
      <c r="I107" s="262"/>
      <c r="J107" s="49"/>
      <c r="AM107" s="385">
        <v>46412750.827749893</v>
      </c>
      <c r="AN107" s="385">
        <v>189465129.59766632</v>
      </c>
      <c r="AO107" s="385">
        <v>4120266.6666666605</v>
      </c>
    </row>
    <row r="109" spans="1:42" x14ac:dyDescent="0.25">
      <c r="G109" s="374"/>
    </row>
    <row r="110" spans="1:42" x14ac:dyDescent="0.25">
      <c r="G110" s="374"/>
    </row>
    <row r="111" spans="1:42" x14ac:dyDescent="0.25">
      <c r="G111" s="374"/>
      <c r="I111" s="374"/>
    </row>
  </sheetData>
  <sortState ref="A3:AP111">
    <sortCondition ref="A3"/>
  </sortState>
  <customSheetViews>
    <customSheetView guid="{CA125778-F8FD-4378-B746-C94ABF8D8556}" scale="85">
      <pane xSplit="1" ySplit="2" topLeftCell="D90" activePane="bottomRight" state="frozen"/>
      <selection pane="bottomRight" activeCell="J28" sqref="J28"/>
      <pageMargins left="0.7" right="0.7" top="0.75" bottom="0.75" header="0.3" footer="0.3"/>
      <pageSetup paperSize="9" orientation="portrait" r:id="rId1"/>
    </customSheetView>
    <customSheetView guid="{630A50AD-37E0-4B13-8A0F-82608C065D57}">
      <pane xSplit="1" ySplit="2" topLeftCell="T18" activePane="bottomRight" state="frozen"/>
      <selection pane="bottomRight" activeCell="AL18" sqref="AL18"/>
      <pageMargins left="0.7" right="0.7" top="0.75" bottom="0.75" header="0.3" footer="0.3"/>
      <pageSetup paperSize="9" orientation="portrait" r:id="rId2"/>
    </customSheetView>
    <customSheetView guid="{D3117EF9-58ED-4C64-90FE-2236892BB5E7}" scale="85">
      <pane xSplit="1" ySplit="2" topLeftCell="B29" activePane="bottomRight" state="frozen"/>
      <selection pane="bottomRight" activeCell="A33" sqref="A33"/>
      <pageMargins left="0.7" right="0.7" top="0.75" bottom="0.75" header="0.3" footer="0.3"/>
      <pageSetup paperSize="9" orientation="portrait" r:id="rId3"/>
    </customSheetView>
    <customSheetView guid="{B9F8F50C-FEC1-4333-8AAC-30F1471FB5AB}">
      <pane xSplit="1" ySplit="2" topLeftCell="B79" activePane="bottomRight" state="frozen"/>
      <selection pane="bottomRight" activeCell="AU84" sqref="AU84"/>
      <pageMargins left="0.7" right="0.7" top="0.75" bottom="0.75" header="0.3" footer="0.3"/>
      <pageSetup paperSize="9" orientation="portrait" r:id="rId4"/>
    </customSheetView>
    <customSheetView guid="{C966CD44-3921-4616-878B-5EA0322955EE}">
      <pane xSplit="1" ySplit="2" topLeftCell="B3" activePane="bottomRight" state="frozen"/>
      <selection pane="bottomRight" activeCell="AI23" sqref="AI23"/>
      <pageMargins left="0.7" right="0.7" top="0.75" bottom="0.75" header="0.3" footer="0.3"/>
      <pageSetup paperSize="9" orientation="portrait" r:id="rId5"/>
    </customSheetView>
    <customSheetView guid="{898A57C7-EA84-4A1C-AA42-8284F31DD32C}">
      <pane xSplit="1" ySplit="2" topLeftCell="S18" activePane="bottomRight" state="frozen"/>
      <selection pane="bottomRight" activeCell="A27" sqref="A27"/>
      <pageMargins left="0.7" right="0.7" top="0.75" bottom="0.75" header="0.3" footer="0.3"/>
      <pageSetup paperSize="9" orientation="portrait" r:id="rId6"/>
    </customSheetView>
    <customSheetView guid="{1AAC2EB3-B963-4CB8-8604-06326666FF8C}">
      <pane xSplit="1" ySplit="2" topLeftCell="B28" activePane="bottomRight" state="frozen"/>
      <selection pane="bottomRight" activeCell="G30" sqref="G30"/>
      <pageMargins left="0.7" right="0.7" top="0.75" bottom="0.75" header="0.3" footer="0.3"/>
      <pageSetup paperSize="9" orientation="portrait" r:id="rId7"/>
    </customSheetView>
    <customSheetView guid="{A178F800-3B7E-4511-BF10-5AA233FDE985}">
      <pane xSplit="1" ySplit="2" topLeftCell="D86" activePane="bottomRight" state="frozen"/>
      <selection pane="bottomRight" activeCell="M88" sqref="M88"/>
      <pageMargins left="0.7" right="0.7" top="0.75" bottom="0.75" header="0.3" footer="0.3"/>
      <pageSetup paperSize="9" orientation="portrait" r:id="rId8"/>
    </customSheetView>
    <customSheetView guid="{839FFD47-33A9-46F5-9782-5C0A6B45BB00}">
      <pane xSplit="1" ySplit="2" topLeftCell="T95" activePane="bottomRight" state="frozen"/>
      <selection pane="bottomRight" activeCell="Y121" sqref="Y121"/>
      <pageMargins left="0.7" right="0.7" top="0.75" bottom="0.75" header="0.3" footer="0.3"/>
      <pageSetup paperSize="9" orientation="portrait" r:id="rId9"/>
    </customSheetView>
    <customSheetView guid="{80E426B4-B9D0-45E3-ACA1-6AA797532F97}">
      <pane xSplit="1" ySplit="2" topLeftCell="T95" activePane="bottomRight" state="frozen"/>
      <selection pane="bottomRight" activeCell="Y121" sqref="Y121"/>
      <pageMargins left="0.7" right="0.7" top="0.75" bottom="0.75" header="0.3" footer="0.3"/>
      <pageSetup paperSize="9" orientation="portrait" r:id="rId10"/>
    </customSheetView>
    <customSheetView guid="{88D7A6C6-1D77-4300-8600-F7BD640C7FF4}" scale="70">
      <pane xSplit="1" ySplit="2" topLeftCell="B24" activePane="bottomRight" state="frozen"/>
      <selection pane="bottomRight" activeCell="R62" sqref="R62"/>
      <pageMargins left="0.7" right="0.7" top="0.75" bottom="0.75" header="0.3" footer="0.3"/>
      <pageSetup paperSize="9" orientation="portrait" r:id="rId11"/>
    </customSheetView>
    <customSheetView guid="{12F5703E-17C3-4A9E-A447-5910D4629E20}" scale="85">
      <pane xSplit="1" ySplit="2" topLeftCell="U72" activePane="bottomRight" state="frozen"/>
      <selection pane="bottomRight" activeCell="AF108" sqref="AF108"/>
      <pageMargins left="0.7" right="0.7" top="0.75" bottom="0.75" header="0.3" footer="0.3"/>
      <pageSetup paperSize="9" orientation="portrait" r:id="rId12"/>
    </customSheetView>
    <customSheetView guid="{757F3120-86C6-465D-86FC-89CC3FED19AF}" scale="85">
      <pane xSplit="1" ySplit="2" topLeftCell="W4" activePane="bottomRight" state="frozen"/>
      <selection pane="bottomRight" activeCell="AJ34" sqref="AJ34"/>
      <pageMargins left="0.7" right="0.7" top="0.75" bottom="0.75" header="0.3" footer="0.3"/>
      <pageSetup paperSize="9" orientation="portrait" r:id="rId13"/>
    </customSheetView>
    <customSheetView guid="{71479B77-60BF-4E16-AFBF-66A3C3D8F820}">
      <pane xSplit="1" ySplit="2" topLeftCell="AJ42" activePane="bottomRight" state="frozen"/>
      <selection pane="bottomRight" activeCell="AP57" sqref="AP57"/>
      <pageMargins left="0.7" right="0.7" top="0.75" bottom="0.75" header="0.3" footer="0.3"/>
      <pageSetup paperSize="9" orientation="portrait" r:id="rId14"/>
    </customSheetView>
    <customSheetView guid="{4A38270F-2C65-4DBD-9E0A-D49471E678AE}" scale="85">
      <pane xSplit="1" ySplit="2" topLeftCell="B3" activePane="bottomRight" state="frozen"/>
      <selection pane="bottomRight" activeCell="G109" sqref="G109"/>
      <pageMargins left="0.7" right="0.7" top="0.75" bottom="0.75" header="0.3" footer="0.3"/>
      <pageSetup paperSize="9" orientation="portrait" r:id="rId15"/>
    </customSheetView>
  </customSheetViews>
  <mergeCells count="11">
    <mergeCell ref="AM1:AO1"/>
    <mergeCell ref="A1:A2"/>
    <mergeCell ref="P1:T1"/>
    <mergeCell ref="U1:V1"/>
    <mergeCell ref="AC1:AE1"/>
    <mergeCell ref="C1:K1"/>
    <mergeCell ref="B1:B2"/>
    <mergeCell ref="AF1:AH1"/>
    <mergeCell ref="L1:O1"/>
    <mergeCell ref="AJ1:AK1"/>
    <mergeCell ref="X1:AB1"/>
  </mergeCells>
  <pageMargins left="0.7" right="0.7" top="0.75" bottom="0.75" header="0.3" footer="0.3"/>
  <pageSetup paperSize="9" orientation="portrait"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6"/>
  <sheetViews>
    <sheetView topLeftCell="A61" zoomScale="80" zoomScaleNormal="80" workbookViewId="0">
      <selection activeCell="A95" sqref="A95"/>
    </sheetView>
  </sheetViews>
  <sheetFormatPr defaultRowHeight="15" x14ac:dyDescent="0.25"/>
  <cols>
    <col min="1" max="1" width="37.140625" style="263" bestFit="1" customWidth="1"/>
    <col min="2" max="2" width="8.5703125" style="263" customWidth="1"/>
    <col min="3" max="3" width="9.140625" style="263"/>
    <col min="4" max="5" width="10.5703125" style="263" customWidth="1"/>
    <col min="6" max="8" width="9.140625" style="263"/>
    <col min="9" max="9" width="10.5703125" style="263" customWidth="1"/>
    <col min="10" max="13" width="9.140625" style="263"/>
    <col min="14" max="14" width="10.85546875" style="263" customWidth="1"/>
    <col min="15" max="15" width="9.7109375" style="263" customWidth="1"/>
    <col min="16" max="17" width="9.140625" style="263"/>
    <col min="18" max="18" width="10.140625" style="263" customWidth="1"/>
    <col min="19" max="19" width="11.28515625" style="263" customWidth="1"/>
    <col min="20" max="20" width="10" style="263" customWidth="1"/>
    <col min="21" max="22" width="9.85546875" style="263" customWidth="1"/>
    <col min="23" max="32" width="11.7109375" style="263" customWidth="1"/>
    <col min="33" max="33" width="10.5703125" style="263" customWidth="1"/>
    <col min="34" max="34" width="10.85546875" style="263" customWidth="1"/>
    <col min="35" max="35" width="10.28515625" style="263" customWidth="1"/>
    <col min="36" max="36" width="11.28515625" style="263" customWidth="1"/>
    <col min="37" max="37" width="11.7109375" style="263" customWidth="1"/>
    <col min="38" max="38" width="11.28515625" style="263" customWidth="1"/>
    <col min="39" max="44" width="13.5703125" style="263" customWidth="1"/>
    <col min="45" max="56" width="17.140625" style="263" customWidth="1"/>
    <col min="57" max="59" width="17.5703125" style="263" customWidth="1"/>
    <col min="60" max="67" width="13.28515625" style="263" customWidth="1"/>
    <col min="68" max="73" width="24.42578125" style="263" customWidth="1"/>
    <col min="74" max="74" width="13.42578125" style="263" customWidth="1"/>
    <col min="75" max="75" width="14" style="263" customWidth="1"/>
    <col min="76" max="76" width="13.85546875" style="263" customWidth="1"/>
    <col min="77" max="16384" width="9.140625" style="263"/>
  </cols>
  <sheetData>
    <row r="1" spans="1:78" ht="19.5" customHeight="1" thickBot="1" x14ac:dyDescent="0.3">
      <c r="A1" s="429" t="s">
        <v>0</v>
      </c>
      <c r="B1" s="442" t="s">
        <v>52</v>
      </c>
      <c r="C1" s="438" t="s">
        <v>275</v>
      </c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40"/>
      <c r="AG1" s="438" t="s">
        <v>1</v>
      </c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  <c r="BL1" s="439"/>
      <c r="BM1" s="439"/>
      <c r="BN1" s="439"/>
      <c r="BO1" s="440"/>
      <c r="BP1" s="438" t="s">
        <v>224</v>
      </c>
      <c r="BQ1" s="439"/>
      <c r="BR1" s="439"/>
      <c r="BS1" s="439"/>
      <c r="BT1" s="439"/>
      <c r="BU1" s="440"/>
      <c r="BV1" s="436" t="s">
        <v>5</v>
      </c>
      <c r="BW1" s="441"/>
      <c r="BX1" s="437"/>
    </row>
    <row r="2" spans="1:78" ht="89.25" customHeight="1" thickBot="1" x14ac:dyDescent="0.3">
      <c r="A2" s="430"/>
      <c r="B2" s="443"/>
      <c r="C2" s="161" t="s">
        <v>335</v>
      </c>
      <c r="D2" s="162" t="s">
        <v>336</v>
      </c>
      <c r="E2" s="162" t="s">
        <v>337</v>
      </c>
      <c r="F2" s="162" t="s">
        <v>338</v>
      </c>
      <c r="G2" s="162" t="s">
        <v>339</v>
      </c>
      <c r="H2" s="162" t="s">
        <v>340</v>
      </c>
      <c r="I2" s="162" t="s">
        <v>341</v>
      </c>
      <c r="J2" s="162" t="s">
        <v>342</v>
      </c>
      <c r="K2" s="162" t="s">
        <v>343</v>
      </c>
      <c r="L2" s="162" t="s">
        <v>344</v>
      </c>
      <c r="M2" s="162" t="s">
        <v>345</v>
      </c>
      <c r="N2" s="162" t="s">
        <v>346</v>
      </c>
      <c r="O2" s="162" t="s">
        <v>347</v>
      </c>
      <c r="P2" s="162" t="s">
        <v>349</v>
      </c>
      <c r="Q2" s="162" t="s">
        <v>348</v>
      </c>
      <c r="R2" s="162" t="s">
        <v>350</v>
      </c>
      <c r="S2" s="162" t="s">
        <v>351</v>
      </c>
      <c r="T2" s="162" t="s">
        <v>352</v>
      </c>
      <c r="U2" s="162" t="s">
        <v>353</v>
      </c>
      <c r="V2" s="162" t="s">
        <v>354</v>
      </c>
      <c r="W2" s="162" t="s">
        <v>391</v>
      </c>
      <c r="X2" s="162" t="s">
        <v>392</v>
      </c>
      <c r="Y2" s="162" t="s">
        <v>393</v>
      </c>
      <c r="Z2" s="162" t="s">
        <v>394</v>
      </c>
      <c r="AA2" s="162" t="s">
        <v>395</v>
      </c>
      <c r="AB2" s="163" t="s">
        <v>396</v>
      </c>
      <c r="AC2" s="163" t="s">
        <v>397</v>
      </c>
      <c r="AD2" s="163" t="s">
        <v>398</v>
      </c>
      <c r="AE2" s="163" t="s">
        <v>399</v>
      </c>
      <c r="AF2" s="164" t="s">
        <v>400</v>
      </c>
      <c r="AG2" s="77" t="s">
        <v>305</v>
      </c>
      <c r="AH2" s="78" t="s">
        <v>306</v>
      </c>
      <c r="AI2" s="78" t="s">
        <v>307</v>
      </c>
      <c r="AJ2" s="78" t="s">
        <v>308</v>
      </c>
      <c r="AK2" s="78" t="s">
        <v>309</v>
      </c>
      <c r="AL2" s="78" t="s">
        <v>310</v>
      </c>
      <c r="AM2" s="78" t="s">
        <v>311</v>
      </c>
      <c r="AN2" s="78" t="s">
        <v>312</v>
      </c>
      <c r="AO2" s="78" t="s">
        <v>313</v>
      </c>
      <c r="AP2" s="78" t="s">
        <v>314</v>
      </c>
      <c r="AQ2" s="78" t="s">
        <v>315</v>
      </c>
      <c r="AR2" s="78" t="s">
        <v>316</v>
      </c>
      <c r="AS2" s="78" t="s">
        <v>317</v>
      </c>
      <c r="AT2" s="78" t="s">
        <v>318</v>
      </c>
      <c r="AU2" s="78" t="s">
        <v>319</v>
      </c>
      <c r="AV2" s="78" t="s">
        <v>320</v>
      </c>
      <c r="AW2" s="78" t="s">
        <v>321</v>
      </c>
      <c r="AX2" s="78" t="s">
        <v>322</v>
      </c>
      <c r="AY2" s="78" t="s">
        <v>323</v>
      </c>
      <c r="AZ2" s="78" t="s">
        <v>324</v>
      </c>
      <c r="BA2" s="78" t="s">
        <v>325</v>
      </c>
      <c r="BB2" s="78" t="s">
        <v>326</v>
      </c>
      <c r="BC2" s="78" t="s">
        <v>327</v>
      </c>
      <c r="BD2" s="78" t="s">
        <v>328</v>
      </c>
      <c r="BE2" s="78" t="s">
        <v>329</v>
      </c>
      <c r="BF2" s="78" t="s">
        <v>330</v>
      </c>
      <c r="BG2" s="78" t="s">
        <v>331</v>
      </c>
      <c r="BH2" s="78" t="s">
        <v>332</v>
      </c>
      <c r="BI2" s="78" t="s">
        <v>333</v>
      </c>
      <c r="BJ2" s="78" t="s">
        <v>334</v>
      </c>
      <c r="BK2" s="163" t="s">
        <v>403</v>
      </c>
      <c r="BL2" s="163" t="s">
        <v>404</v>
      </c>
      <c r="BM2" s="163" t="s">
        <v>405</v>
      </c>
      <c r="BN2" s="163" t="s">
        <v>401</v>
      </c>
      <c r="BO2" s="164" t="s">
        <v>402</v>
      </c>
      <c r="BP2" s="161" t="s">
        <v>277</v>
      </c>
      <c r="BQ2" s="162" t="s">
        <v>280</v>
      </c>
      <c r="BR2" s="162" t="s">
        <v>278</v>
      </c>
      <c r="BS2" s="162" t="s">
        <v>281</v>
      </c>
      <c r="BT2" s="255" t="s">
        <v>279</v>
      </c>
      <c r="BU2" s="162" t="s">
        <v>282</v>
      </c>
      <c r="BV2" s="182" t="s">
        <v>283</v>
      </c>
      <c r="BW2" s="183" t="s">
        <v>284</v>
      </c>
      <c r="BX2" s="184" t="s">
        <v>285</v>
      </c>
    </row>
    <row r="3" spans="1:78" x14ac:dyDescent="0.25">
      <c r="A3" s="140" t="s">
        <v>54</v>
      </c>
      <c r="B3" s="140" t="s">
        <v>55</v>
      </c>
      <c r="C3" s="165">
        <v>4.6970000000000001</v>
      </c>
      <c r="D3" s="166">
        <v>12.6</v>
      </c>
      <c r="E3" s="166">
        <v>9.3930000000000007</v>
      </c>
      <c r="F3" s="166">
        <v>2.9889999999999999</v>
      </c>
      <c r="G3" s="166">
        <v>0</v>
      </c>
      <c r="H3" s="166">
        <v>27.777000000000001</v>
      </c>
      <c r="I3" s="166">
        <v>164.80199999999999</v>
      </c>
      <c r="J3" s="166">
        <v>180.56700000000001</v>
      </c>
      <c r="K3" s="166">
        <v>1.9339999999999999</v>
      </c>
      <c r="L3" s="356">
        <v>3.3000000000000002E-2</v>
      </c>
      <c r="M3" s="165">
        <v>5.0570000000000004</v>
      </c>
      <c r="N3" s="166">
        <v>12.227</v>
      </c>
      <c r="O3" s="166">
        <v>16.402999999999999</v>
      </c>
      <c r="P3" s="166">
        <v>0.129</v>
      </c>
      <c r="Q3" s="166">
        <v>0</v>
      </c>
      <c r="R3" s="166">
        <v>0</v>
      </c>
      <c r="S3" s="166">
        <v>0</v>
      </c>
      <c r="T3" s="166">
        <v>0</v>
      </c>
      <c r="U3" s="166">
        <v>0</v>
      </c>
      <c r="V3" s="166">
        <v>0</v>
      </c>
      <c r="W3" s="166">
        <v>0</v>
      </c>
      <c r="X3" s="166">
        <v>0.63</v>
      </c>
      <c r="Y3" s="166">
        <v>0</v>
      </c>
      <c r="Z3" s="166">
        <v>2.7E-2</v>
      </c>
      <c r="AA3" s="166">
        <v>0</v>
      </c>
      <c r="AB3" s="167">
        <v>30.336000000000002</v>
      </c>
      <c r="AC3" s="167">
        <v>375.08000000000004</v>
      </c>
      <c r="AD3" s="167">
        <v>33.815999999999995</v>
      </c>
      <c r="AE3" s="167">
        <v>3.3000000000000002E-2</v>
      </c>
      <c r="AF3" s="358">
        <v>439.26500000000004</v>
      </c>
      <c r="AG3" s="185">
        <v>0</v>
      </c>
      <c r="AH3" s="186">
        <v>0</v>
      </c>
      <c r="AI3" s="186">
        <v>0</v>
      </c>
      <c r="AJ3" s="186">
        <v>0</v>
      </c>
      <c r="AK3" s="186">
        <v>17</v>
      </c>
      <c r="AL3" s="186">
        <v>0</v>
      </c>
      <c r="AM3" s="186">
        <v>0</v>
      </c>
      <c r="AN3" s="186">
        <v>12</v>
      </c>
      <c r="AO3" s="186">
        <v>5</v>
      </c>
      <c r="AP3" s="186">
        <v>1</v>
      </c>
      <c r="AQ3" s="186">
        <v>6</v>
      </c>
      <c r="AR3" s="186">
        <v>1</v>
      </c>
      <c r="AS3" s="177">
        <v>0</v>
      </c>
      <c r="AT3" s="177">
        <v>0</v>
      </c>
      <c r="AU3" s="177">
        <v>0</v>
      </c>
      <c r="AV3" s="177">
        <v>277.5</v>
      </c>
      <c r="AW3" s="177">
        <v>252</v>
      </c>
      <c r="AX3" s="177">
        <v>445</v>
      </c>
      <c r="AY3" s="177">
        <v>0</v>
      </c>
      <c r="AZ3" s="177">
        <v>0</v>
      </c>
      <c r="BA3" s="177">
        <v>0</v>
      </c>
      <c r="BB3" s="177">
        <v>0</v>
      </c>
      <c r="BC3" s="177">
        <v>0</v>
      </c>
      <c r="BD3" s="177">
        <v>766.66</v>
      </c>
      <c r="BE3" s="177">
        <v>0</v>
      </c>
      <c r="BF3" s="177">
        <v>0</v>
      </c>
      <c r="BG3" s="177">
        <v>0</v>
      </c>
      <c r="BH3" s="177">
        <v>0</v>
      </c>
      <c r="BI3" s="177">
        <v>0</v>
      </c>
      <c r="BJ3" s="177">
        <v>0</v>
      </c>
      <c r="BK3" s="191">
        <v>0</v>
      </c>
      <c r="BL3" s="191">
        <v>17</v>
      </c>
      <c r="BM3" s="191">
        <v>25</v>
      </c>
      <c r="BN3" s="167">
        <v>974.5</v>
      </c>
      <c r="BO3" s="174">
        <v>766.66</v>
      </c>
      <c r="BP3" s="165">
        <v>0</v>
      </c>
      <c r="BQ3" s="177">
        <v>0</v>
      </c>
      <c r="BR3" s="177">
        <v>0</v>
      </c>
      <c r="BS3" s="177">
        <v>0</v>
      </c>
      <c r="BT3" s="177">
        <v>0</v>
      </c>
      <c r="BU3" s="179">
        <v>0</v>
      </c>
      <c r="BV3" s="185">
        <v>7797</v>
      </c>
      <c r="BW3" s="186">
        <v>691</v>
      </c>
      <c r="BX3" s="193">
        <v>32</v>
      </c>
      <c r="BY3" s="181"/>
      <c r="BZ3" s="8"/>
    </row>
    <row r="4" spans="1:78" x14ac:dyDescent="0.25">
      <c r="A4" s="141" t="s">
        <v>6</v>
      </c>
      <c r="B4" s="141" t="s">
        <v>56</v>
      </c>
      <c r="C4" s="168">
        <v>16.11</v>
      </c>
      <c r="D4" s="169">
        <v>5.43</v>
      </c>
      <c r="E4" s="169">
        <v>8.4499999999999993</v>
      </c>
      <c r="F4" s="169">
        <v>42.39</v>
      </c>
      <c r="G4" s="169">
        <v>1.77</v>
      </c>
      <c r="H4" s="169">
        <v>79.349999999999994</v>
      </c>
      <c r="I4" s="169">
        <v>84.17</v>
      </c>
      <c r="J4" s="169">
        <v>94.87</v>
      </c>
      <c r="K4" s="169">
        <v>10.17</v>
      </c>
      <c r="L4" s="357">
        <v>0.23</v>
      </c>
      <c r="M4" s="168">
        <v>4.7300000000000004</v>
      </c>
      <c r="N4" s="169">
        <v>8.15</v>
      </c>
      <c r="O4" s="169">
        <v>7.61</v>
      </c>
      <c r="P4" s="169">
        <v>0.26</v>
      </c>
      <c r="Q4" s="169">
        <v>0.06</v>
      </c>
      <c r="R4" s="169">
        <v>0</v>
      </c>
      <c r="S4" s="169">
        <v>0</v>
      </c>
      <c r="T4" s="169">
        <v>0</v>
      </c>
      <c r="U4" s="169">
        <v>0</v>
      </c>
      <c r="V4" s="169">
        <v>0</v>
      </c>
      <c r="W4" s="169">
        <v>0</v>
      </c>
      <c r="X4" s="169">
        <v>0</v>
      </c>
      <c r="Y4" s="169">
        <v>0</v>
      </c>
      <c r="Z4" s="169">
        <v>0.96</v>
      </c>
      <c r="AA4" s="169">
        <v>0</v>
      </c>
      <c r="AB4" s="170">
        <v>73.339999999999989</v>
      </c>
      <c r="AC4" s="170">
        <v>268.56</v>
      </c>
      <c r="AD4" s="170">
        <v>20.750000000000004</v>
      </c>
      <c r="AE4" s="170">
        <v>2.06</v>
      </c>
      <c r="AF4" s="359">
        <v>364.71</v>
      </c>
      <c r="AG4" s="187">
        <v>0</v>
      </c>
      <c r="AH4" s="188">
        <v>304</v>
      </c>
      <c r="AI4" s="188">
        <v>0</v>
      </c>
      <c r="AJ4" s="188">
        <v>1</v>
      </c>
      <c r="AK4" s="188">
        <v>12</v>
      </c>
      <c r="AL4" s="188">
        <v>1</v>
      </c>
      <c r="AM4" s="188">
        <v>13</v>
      </c>
      <c r="AN4" s="188">
        <v>30</v>
      </c>
      <c r="AO4" s="188">
        <v>4</v>
      </c>
      <c r="AP4" s="188">
        <v>4</v>
      </c>
      <c r="AQ4" s="188">
        <v>1</v>
      </c>
      <c r="AR4" s="188">
        <v>0</v>
      </c>
      <c r="AS4" s="176">
        <v>113</v>
      </c>
      <c r="AT4" s="176">
        <v>0</v>
      </c>
      <c r="AU4" s="176">
        <v>0</v>
      </c>
      <c r="AV4" s="176">
        <v>0</v>
      </c>
      <c r="AW4" s="176">
        <v>0</v>
      </c>
      <c r="AX4" s="176">
        <v>0</v>
      </c>
      <c r="AY4" s="176">
        <v>0</v>
      </c>
      <c r="AZ4" s="176">
        <v>0</v>
      </c>
      <c r="BA4" s="176">
        <v>0</v>
      </c>
      <c r="BB4" s="176">
        <v>0</v>
      </c>
      <c r="BC4" s="176">
        <v>0</v>
      </c>
      <c r="BD4" s="176">
        <v>0</v>
      </c>
      <c r="BE4" s="176">
        <v>0</v>
      </c>
      <c r="BF4" s="176">
        <v>0</v>
      </c>
      <c r="BG4" s="176">
        <v>0</v>
      </c>
      <c r="BH4" s="176">
        <v>0</v>
      </c>
      <c r="BI4" s="176">
        <v>0</v>
      </c>
      <c r="BJ4" s="176">
        <v>0</v>
      </c>
      <c r="BK4" s="192">
        <v>304</v>
      </c>
      <c r="BL4" s="192">
        <v>14</v>
      </c>
      <c r="BM4" s="192">
        <v>52</v>
      </c>
      <c r="BN4" s="170">
        <v>113</v>
      </c>
      <c r="BO4" s="175">
        <v>0</v>
      </c>
      <c r="BP4" s="168">
        <v>896</v>
      </c>
      <c r="BQ4" s="176">
        <v>0</v>
      </c>
      <c r="BR4" s="176">
        <v>0</v>
      </c>
      <c r="BS4" s="176">
        <v>0</v>
      </c>
      <c r="BT4" s="176">
        <v>0</v>
      </c>
      <c r="BU4" s="180">
        <v>0</v>
      </c>
      <c r="BV4" s="187">
        <v>7384</v>
      </c>
      <c r="BW4" s="188">
        <v>455</v>
      </c>
      <c r="BX4" s="194">
        <v>6</v>
      </c>
    </row>
    <row r="5" spans="1:78" x14ac:dyDescent="0.25">
      <c r="A5" s="141" t="s">
        <v>57</v>
      </c>
      <c r="B5" s="141" t="s">
        <v>58</v>
      </c>
      <c r="C5" s="168">
        <v>40.200000000000003</v>
      </c>
      <c r="D5" s="169">
        <v>118.4</v>
      </c>
      <c r="E5" s="169">
        <v>91.86</v>
      </c>
      <c r="F5" s="169">
        <v>200.8</v>
      </c>
      <c r="G5" s="169">
        <v>0</v>
      </c>
      <c r="H5" s="169">
        <v>89.4</v>
      </c>
      <c r="I5" s="169">
        <v>173.9</v>
      </c>
      <c r="J5" s="169">
        <v>171.2</v>
      </c>
      <c r="K5" s="169">
        <v>29.7</v>
      </c>
      <c r="L5" s="357">
        <v>0</v>
      </c>
      <c r="M5" s="168">
        <v>9.3000000000000007</v>
      </c>
      <c r="N5" s="169">
        <v>1.2</v>
      </c>
      <c r="O5" s="169">
        <v>2</v>
      </c>
      <c r="P5" s="169">
        <v>0</v>
      </c>
      <c r="Q5" s="169">
        <v>0</v>
      </c>
      <c r="R5" s="169">
        <v>0</v>
      </c>
      <c r="S5" s="169">
        <v>0</v>
      </c>
      <c r="T5" s="169">
        <v>0</v>
      </c>
      <c r="U5" s="169">
        <v>0</v>
      </c>
      <c r="V5" s="169">
        <v>0</v>
      </c>
      <c r="W5" s="169">
        <v>1.8</v>
      </c>
      <c r="X5" s="169">
        <v>101</v>
      </c>
      <c r="Y5" s="169">
        <v>1.542</v>
      </c>
      <c r="Z5" s="169">
        <v>11.6</v>
      </c>
      <c r="AA5" s="169">
        <v>0</v>
      </c>
      <c r="AB5" s="170">
        <v>567.202</v>
      </c>
      <c r="AC5" s="170">
        <v>464.2</v>
      </c>
      <c r="AD5" s="170">
        <v>12.5</v>
      </c>
      <c r="AE5" s="170">
        <v>0</v>
      </c>
      <c r="AF5" s="359">
        <v>1043.902</v>
      </c>
      <c r="AG5" s="187">
        <v>0</v>
      </c>
      <c r="AH5" s="188">
        <v>0</v>
      </c>
      <c r="AI5" s="188">
        <v>0</v>
      </c>
      <c r="AJ5" s="188">
        <v>8</v>
      </c>
      <c r="AK5" s="188">
        <v>13</v>
      </c>
      <c r="AL5" s="188">
        <v>0</v>
      </c>
      <c r="AM5" s="188">
        <v>13</v>
      </c>
      <c r="AN5" s="188">
        <v>36</v>
      </c>
      <c r="AO5" s="188">
        <v>0</v>
      </c>
      <c r="AP5" s="188">
        <v>10</v>
      </c>
      <c r="AQ5" s="188">
        <v>59</v>
      </c>
      <c r="AR5" s="188">
        <v>1</v>
      </c>
      <c r="AS5" s="176">
        <v>1930</v>
      </c>
      <c r="AT5" s="176">
        <v>4412</v>
      </c>
      <c r="AU5" s="176">
        <v>0</v>
      </c>
      <c r="AV5" s="176">
        <v>1340</v>
      </c>
      <c r="AW5" s="176">
        <v>1200</v>
      </c>
      <c r="AX5" s="176">
        <v>0</v>
      </c>
      <c r="AY5" s="176">
        <v>980</v>
      </c>
      <c r="AZ5" s="176">
        <v>0</v>
      </c>
      <c r="BA5" s="176">
        <v>0</v>
      </c>
      <c r="BB5" s="176">
        <v>0</v>
      </c>
      <c r="BC5" s="176">
        <v>0</v>
      </c>
      <c r="BD5" s="176">
        <v>0</v>
      </c>
      <c r="BE5" s="176">
        <v>1980</v>
      </c>
      <c r="BF5" s="176">
        <v>0</v>
      </c>
      <c r="BG5" s="176">
        <v>0</v>
      </c>
      <c r="BH5" s="176">
        <v>0</v>
      </c>
      <c r="BI5" s="176">
        <v>1440</v>
      </c>
      <c r="BJ5" s="176">
        <v>0</v>
      </c>
      <c r="BK5" s="192">
        <v>0</v>
      </c>
      <c r="BL5" s="192">
        <v>21</v>
      </c>
      <c r="BM5" s="192">
        <v>119</v>
      </c>
      <c r="BN5" s="170">
        <v>9862</v>
      </c>
      <c r="BO5" s="175">
        <v>3420</v>
      </c>
      <c r="BP5" s="168">
        <v>0</v>
      </c>
      <c r="BQ5" s="176">
        <v>0</v>
      </c>
      <c r="BR5" s="176">
        <v>0</v>
      </c>
      <c r="BS5" s="176">
        <v>0</v>
      </c>
      <c r="BT5" s="176">
        <v>675.1</v>
      </c>
      <c r="BU5" s="180">
        <v>0</v>
      </c>
      <c r="BV5" s="187">
        <v>15540</v>
      </c>
      <c r="BW5" s="188">
        <v>912</v>
      </c>
      <c r="BX5" s="194">
        <v>7</v>
      </c>
    </row>
    <row r="6" spans="1:78" x14ac:dyDescent="0.25">
      <c r="A6" s="141" t="s">
        <v>59</v>
      </c>
      <c r="B6" s="141" t="s">
        <v>60</v>
      </c>
      <c r="C6" s="168">
        <v>38.588000000000001</v>
      </c>
      <c r="D6" s="169">
        <v>211.24306000000001</v>
      </c>
      <c r="E6" s="169">
        <v>101.63594000000001</v>
      </c>
      <c r="F6" s="169">
        <v>178.11864</v>
      </c>
      <c r="G6" s="169">
        <v>1.3282400000000001</v>
      </c>
      <c r="H6" s="169">
        <v>142.31341</v>
      </c>
      <c r="I6" s="169">
        <v>417.92126999999999</v>
      </c>
      <c r="J6" s="169">
        <v>382.68459999999999</v>
      </c>
      <c r="K6" s="169">
        <v>27.396450000000002</v>
      </c>
      <c r="L6" s="357">
        <v>0.84440000000000004</v>
      </c>
      <c r="M6" s="168">
        <v>0</v>
      </c>
      <c r="N6" s="169">
        <v>0</v>
      </c>
      <c r="O6" s="169">
        <v>0</v>
      </c>
      <c r="P6" s="169">
        <v>0</v>
      </c>
      <c r="Q6" s="169">
        <v>0</v>
      </c>
      <c r="R6" s="169">
        <v>0</v>
      </c>
      <c r="S6" s="169">
        <v>0</v>
      </c>
      <c r="T6" s="169">
        <v>0</v>
      </c>
      <c r="U6" s="169">
        <v>0</v>
      </c>
      <c r="V6" s="169">
        <v>0</v>
      </c>
      <c r="W6" s="169">
        <v>2.76125</v>
      </c>
      <c r="X6" s="169">
        <v>9.1146999999999991</v>
      </c>
      <c r="Y6" s="169">
        <v>2.3477100000000002</v>
      </c>
      <c r="Z6" s="169">
        <v>0.30881999999999998</v>
      </c>
      <c r="AA6" s="169">
        <v>0.17374000000000001</v>
      </c>
      <c r="AB6" s="170">
        <v>544.11811999999998</v>
      </c>
      <c r="AC6" s="170">
        <v>970.31573000000003</v>
      </c>
      <c r="AD6" s="170">
        <v>0</v>
      </c>
      <c r="AE6" s="170">
        <v>2.3463800000000004</v>
      </c>
      <c r="AF6" s="359">
        <v>1516.7802299999998</v>
      </c>
      <c r="AG6" s="187">
        <v>0</v>
      </c>
      <c r="AH6" s="188">
        <v>166</v>
      </c>
      <c r="AI6" s="188">
        <v>0</v>
      </c>
      <c r="AJ6" s="188">
        <v>0</v>
      </c>
      <c r="AK6" s="188">
        <v>49</v>
      </c>
      <c r="AL6" s="188">
        <v>1</v>
      </c>
      <c r="AM6" s="188">
        <v>16</v>
      </c>
      <c r="AN6" s="188">
        <v>168</v>
      </c>
      <c r="AO6" s="188">
        <v>1</v>
      </c>
      <c r="AP6" s="188">
        <v>7</v>
      </c>
      <c r="AQ6" s="188">
        <v>11</v>
      </c>
      <c r="AR6" s="188">
        <v>0</v>
      </c>
      <c r="AS6" s="176">
        <v>340</v>
      </c>
      <c r="AT6" s="176">
        <v>0</v>
      </c>
      <c r="AU6" s="176">
        <v>0</v>
      </c>
      <c r="AV6" s="176">
        <v>310</v>
      </c>
      <c r="AW6" s="176">
        <v>0</v>
      </c>
      <c r="AX6" s="176">
        <v>0</v>
      </c>
      <c r="AY6" s="176">
        <v>0</v>
      </c>
      <c r="AZ6" s="176">
        <v>0</v>
      </c>
      <c r="BA6" s="176">
        <v>0</v>
      </c>
      <c r="BB6" s="176">
        <v>0</v>
      </c>
      <c r="BC6" s="176">
        <v>0</v>
      </c>
      <c r="BD6" s="176">
        <v>750</v>
      </c>
      <c r="BE6" s="176">
        <v>0</v>
      </c>
      <c r="BF6" s="176">
        <v>0</v>
      </c>
      <c r="BG6" s="176">
        <v>0</v>
      </c>
      <c r="BH6" s="176">
        <v>0</v>
      </c>
      <c r="BI6" s="176">
        <v>0</v>
      </c>
      <c r="BJ6" s="176">
        <v>0</v>
      </c>
      <c r="BK6" s="192">
        <v>166</v>
      </c>
      <c r="BL6" s="192">
        <v>50</v>
      </c>
      <c r="BM6" s="192">
        <v>203</v>
      </c>
      <c r="BN6" s="170">
        <v>650</v>
      </c>
      <c r="BO6" s="175">
        <v>750</v>
      </c>
      <c r="BP6" s="168">
        <v>1065</v>
      </c>
      <c r="BQ6" s="176">
        <v>0</v>
      </c>
      <c r="BR6" s="176">
        <v>0</v>
      </c>
      <c r="BS6" s="176">
        <v>0</v>
      </c>
      <c r="BT6" s="176">
        <v>0</v>
      </c>
      <c r="BU6" s="180">
        <v>0</v>
      </c>
      <c r="BV6" s="187">
        <v>23195</v>
      </c>
      <c r="BW6" s="188">
        <v>1199</v>
      </c>
      <c r="BX6" s="194">
        <v>2</v>
      </c>
    </row>
    <row r="7" spans="1:78" x14ac:dyDescent="0.25">
      <c r="A7" s="141" t="s">
        <v>61</v>
      </c>
      <c r="B7" s="141" t="s">
        <v>62</v>
      </c>
      <c r="C7" s="168">
        <v>1</v>
      </c>
      <c r="D7" s="169">
        <v>0</v>
      </c>
      <c r="E7" s="169">
        <v>0</v>
      </c>
      <c r="F7" s="169">
        <v>0</v>
      </c>
      <c r="G7" s="169">
        <v>0</v>
      </c>
      <c r="H7" s="169">
        <v>1</v>
      </c>
      <c r="I7" s="169">
        <v>0</v>
      </c>
      <c r="J7" s="169">
        <v>0</v>
      </c>
      <c r="K7" s="169">
        <v>0</v>
      </c>
      <c r="L7" s="357">
        <v>0</v>
      </c>
      <c r="M7" s="168">
        <v>0</v>
      </c>
      <c r="N7" s="169">
        <v>0</v>
      </c>
      <c r="O7" s="169">
        <v>0</v>
      </c>
      <c r="P7" s="169">
        <v>0</v>
      </c>
      <c r="Q7" s="169">
        <v>0</v>
      </c>
      <c r="R7" s="169">
        <v>0</v>
      </c>
      <c r="S7" s="169">
        <v>0</v>
      </c>
      <c r="T7" s="169">
        <v>0</v>
      </c>
      <c r="U7" s="169">
        <v>0</v>
      </c>
      <c r="V7" s="169">
        <v>0</v>
      </c>
      <c r="W7" s="169">
        <v>0</v>
      </c>
      <c r="X7" s="169">
        <v>0</v>
      </c>
      <c r="Y7" s="169">
        <v>0</v>
      </c>
      <c r="Z7" s="169">
        <v>0</v>
      </c>
      <c r="AA7" s="169">
        <v>0</v>
      </c>
      <c r="AB7" s="170">
        <v>1</v>
      </c>
      <c r="AC7" s="170">
        <v>1</v>
      </c>
      <c r="AD7" s="170">
        <v>0</v>
      </c>
      <c r="AE7" s="170">
        <v>0</v>
      </c>
      <c r="AF7" s="359">
        <v>2</v>
      </c>
      <c r="AG7" s="187">
        <v>0</v>
      </c>
      <c r="AH7" s="188">
        <v>0</v>
      </c>
      <c r="AI7" s="188">
        <v>0</v>
      </c>
      <c r="AJ7" s="188">
        <v>0</v>
      </c>
      <c r="AK7" s="188">
        <v>0</v>
      </c>
      <c r="AL7" s="188">
        <v>0</v>
      </c>
      <c r="AM7" s="188">
        <v>0</v>
      </c>
      <c r="AN7" s="188">
        <v>0</v>
      </c>
      <c r="AO7" s="188">
        <v>0</v>
      </c>
      <c r="AP7" s="188">
        <v>5</v>
      </c>
      <c r="AQ7" s="188">
        <v>0</v>
      </c>
      <c r="AR7" s="188">
        <v>0</v>
      </c>
      <c r="AS7" s="176">
        <v>175</v>
      </c>
      <c r="AT7" s="176">
        <v>0</v>
      </c>
      <c r="AU7" s="176">
        <v>0</v>
      </c>
      <c r="AV7" s="176">
        <v>0</v>
      </c>
      <c r="AW7" s="176">
        <v>0</v>
      </c>
      <c r="AX7" s="176">
        <v>0</v>
      </c>
      <c r="AY7" s="176">
        <v>0</v>
      </c>
      <c r="AZ7" s="176">
        <v>0</v>
      </c>
      <c r="BA7" s="176">
        <v>0</v>
      </c>
      <c r="BB7" s="176">
        <v>0</v>
      </c>
      <c r="BC7" s="176">
        <v>0</v>
      </c>
      <c r="BD7" s="176">
        <v>0</v>
      </c>
      <c r="BE7" s="176">
        <v>0</v>
      </c>
      <c r="BF7" s="176">
        <v>0</v>
      </c>
      <c r="BG7" s="176">
        <v>0</v>
      </c>
      <c r="BH7" s="176">
        <v>0</v>
      </c>
      <c r="BI7" s="176">
        <v>0</v>
      </c>
      <c r="BJ7" s="176">
        <v>0</v>
      </c>
      <c r="BK7" s="192">
        <v>0</v>
      </c>
      <c r="BL7" s="192">
        <v>0</v>
      </c>
      <c r="BM7" s="192">
        <v>5</v>
      </c>
      <c r="BN7" s="170">
        <v>175</v>
      </c>
      <c r="BO7" s="175">
        <v>0</v>
      </c>
      <c r="BP7" s="168">
        <v>1340.4</v>
      </c>
      <c r="BQ7" s="176">
        <v>228.9</v>
      </c>
      <c r="BR7" s="176">
        <v>0</v>
      </c>
      <c r="BS7" s="176">
        <v>0</v>
      </c>
      <c r="BT7" s="176">
        <v>0</v>
      </c>
      <c r="BU7" s="180">
        <v>0</v>
      </c>
      <c r="BV7" s="187">
        <v>0</v>
      </c>
      <c r="BW7" s="188">
        <v>0</v>
      </c>
      <c r="BX7" s="194">
        <v>1</v>
      </c>
    </row>
    <row r="8" spans="1:78" x14ac:dyDescent="0.25">
      <c r="A8" s="141" t="s">
        <v>63</v>
      </c>
      <c r="B8" s="141" t="s">
        <v>64</v>
      </c>
      <c r="C8" s="168">
        <v>50.7</v>
      </c>
      <c r="D8" s="169">
        <v>250.4</v>
      </c>
      <c r="E8" s="169">
        <v>107.1</v>
      </c>
      <c r="F8" s="169">
        <v>246.7</v>
      </c>
      <c r="G8" s="169">
        <v>0.8</v>
      </c>
      <c r="H8" s="169">
        <v>93</v>
      </c>
      <c r="I8" s="169">
        <v>198.3</v>
      </c>
      <c r="J8" s="169">
        <v>241.5</v>
      </c>
      <c r="K8" s="169">
        <v>19.8</v>
      </c>
      <c r="L8" s="357">
        <v>1</v>
      </c>
      <c r="M8" s="168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0</v>
      </c>
      <c r="W8" s="169">
        <v>0</v>
      </c>
      <c r="X8" s="169">
        <v>10.7</v>
      </c>
      <c r="Y8" s="169">
        <v>0</v>
      </c>
      <c r="Z8" s="169">
        <v>1.6</v>
      </c>
      <c r="AA8" s="169">
        <v>0</v>
      </c>
      <c r="AB8" s="170">
        <v>667.2</v>
      </c>
      <c r="AC8" s="170">
        <v>552.59999999999991</v>
      </c>
      <c r="AD8" s="170">
        <v>0</v>
      </c>
      <c r="AE8" s="170">
        <v>1.8</v>
      </c>
      <c r="AF8" s="359">
        <v>1221.5999999999999</v>
      </c>
      <c r="AG8" s="187">
        <v>1</v>
      </c>
      <c r="AH8" s="188">
        <v>808</v>
      </c>
      <c r="AI8" s="188">
        <v>0</v>
      </c>
      <c r="AJ8" s="188">
        <v>0</v>
      </c>
      <c r="AK8" s="188">
        <v>40</v>
      </c>
      <c r="AL8" s="188">
        <v>0</v>
      </c>
      <c r="AM8" s="188">
        <v>0</v>
      </c>
      <c r="AN8" s="188">
        <v>166</v>
      </c>
      <c r="AO8" s="188">
        <v>0</v>
      </c>
      <c r="AP8" s="188">
        <v>5</v>
      </c>
      <c r="AQ8" s="188">
        <v>0</v>
      </c>
      <c r="AR8" s="188">
        <v>0</v>
      </c>
      <c r="AS8" s="176">
        <v>345</v>
      </c>
      <c r="AT8" s="176">
        <v>0</v>
      </c>
      <c r="AU8" s="176">
        <v>0</v>
      </c>
      <c r="AV8" s="176">
        <v>0</v>
      </c>
      <c r="AW8" s="176">
        <v>0</v>
      </c>
      <c r="AX8" s="176">
        <v>0</v>
      </c>
      <c r="AY8" s="176">
        <v>0</v>
      </c>
      <c r="AZ8" s="176">
        <v>0</v>
      </c>
      <c r="BA8" s="176">
        <v>0</v>
      </c>
      <c r="BB8" s="176">
        <v>0</v>
      </c>
      <c r="BC8" s="176">
        <v>0</v>
      </c>
      <c r="BD8" s="176">
        <v>0</v>
      </c>
      <c r="BE8" s="176">
        <v>0</v>
      </c>
      <c r="BF8" s="176">
        <v>0</v>
      </c>
      <c r="BG8" s="176">
        <v>0</v>
      </c>
      <c r="BH8" s="176">
        <v>0</v>
      </c>
      <c r="BI8" s="176">
        <v>0</v>
      </c>
      <c r="BJ8" s="176">
        <v>0</v>
      </c>
      <c r="BK8" s="192">
        <v>809</v>
      </c>
      <c r="BL8" s="192">
        <v>40</v>
      </c>
      <c r="BM8" s="192">
        <v>171</v>
      </c>
      <c r="BN8" s="170">
        <v>345</v>
      </c>
      <c r="BO8" s="175">
        <v>0</v>
      </c>
      <c r="BP8" s="168">
        <v>0</v>
      </c>
      <c r="BQ8" s="176">
        <v>0</v>
      </c>
      <c r="BR8" s="176">
        <v>0</v>
      </c>
      <c r="BS8" s="176">
        <v>0</v>
      </c>
      <c r="BT8" s="176">
        <v>0</v>
      </c>
      <c r="BU8" s="180">
        <v>0</v>
      </c>
      <c r="BV8" s="187">
        <v>5605</v>
      </c>
      <c r="BW8" s="188">
        <v>364</v>
      </c>
      <c r="BX8" s="194">
        <v>1</v>
      </c>
    </row>
    <row r="9" spans="1:78" x14ac:dyDescent="0.25">
      <c r="A9" s="141" t="s">
        <v>7</v>
      </c>
      <c r="B9" s="141" t="s">
        <v>65</v>
      </c>
      <c r="C9" s="168">
        <v>84.64</v>
      </c>
      <c r="D9" s="169">
        <v>32.35</v>
      </c>
      <c r="E9" s="169">
        <v>5.68</v>
      </c>
      <c r="F9" s="169">
        <v>30.91</v>
      </c>
      <c r="G9" s="169">
        <v>0</v>
      </c>
      <c r="H9" s="169">
        <v>119.71</v>
      </c>
      <c r="I9" s="169">
        <v>103.84</v>
      </c>
      <c r="J9" s="169">
        <v>83.26</v>
      </c>
      <c r="K9" s="169">
        <v>11.81</v>
      </c>
      <c r="L9" s="357">
        <v>0.28000000000000003</v>
      </c>
      <c r="M9" s="168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69">
        <v>0</v>
      </c>
      <c r="W9" s="169">
        <v>0</v>
      </c>
      <c r="X9" s="169">
        <v>0</v>
      </c>
      <c r="Y9" s="169">
        <v>0</v>
      </c>
      <c r="Z9" s="169">
        <v>0</v>
      </c>
      <c r="AA9" s="169">
        <v>0</v>
      </c>
      <c r="AB9" s="170">
        <v>153.58000000000001</v>
      </c>
      <c r="AC9" s="170">
        <v>318.62</v>
      </c>
      <c r="AD9" s="170">
        <v>0</v>
      </c>
      <c r="AE9" s="170">
        <v>0.28000000000000003</v>
      </c>
      <c r="AF9" s="359">
        <v>472.48</v>
      </c>
      <c r="AG9" s="187">
        <v>1</v>
      </c>
      <c r="AH9" s="188">
        <v>0</v>
      </c>
      <c r="AI9" s="188">
        <v>0</v>
      </c>
      <c r="AJ9" s="188">
        <v>29</v>
      </c>
      <c r="AK9" s="188">
        <v>30</v>
      </c>
      <c r="AL9" s="188">
        <v>0</v>
      </c>
      <c r="AM9" s="188">
        <v>0</v>
      </c>
      <c r="AN9" s="188">
        <v>0</v>
      </c>
      <c r="AO9" s="188">
        <v>0</v>
      </c>
      <c r="AP9" s="188">
        <v>8</v>
      </c>
      <c r="AQ9" s="188">
        <v>0</v>
      </c>
      <c r="AR9" s="188">
        <v>0</v>
      </c>
      <c r="AS9" s="176">
        <v>0</v>
      </c>
      <c r="AT9" s="176">
        <v>0</v>
      </c>
      <c r="AU9" s="176">
        <v>0</v>
      </c>
      <c r="AV9" s="176">
        <v>0</v>
      </c>
      <c r="AW9" s="176">
        <v>0</v>
      </c>
      <c r="AX9" s="176">
        <v>0</v>
      </c>
      <c r="AY9" s="176">
        <v>0</v>
      </c>
      <c r="AZ9" s="176">
        <v>0</v>
      </c>
      <c r="BA9" s="176">
        <v>0</v>
      </c>
      <c r="BB9" s="176">
        <v>0</v>
      </c>
      <c r="BC9" s="176">
        <v>0</v>
      </c>
      <c r="BD9" s="176">
        <v>0</v>
      </c>
      <c r="BE9" s="176">
        <v>0</v>
      </c>
      <c r="BF9" s="176">
        <v>0</v>
      </c>
      <c r="BG9" s="176">
        <v>0</v>
      </c>
      <c r="BH9" s="176">
        <v>0</v>
      </c>
      <c r="BI9" s="176">
        <v>0</v>
      </c>
      <c r="BJ9" s="176">
        <v>0</v>
      </c>
      <c r="BK9" s="192">
        <v>1</v>
      </c>
      <c r="BL9" s="192">
        <v>59</v>
      </c>
      <c r="BM9" s="192">
        <v>8</v>
      </c>
      <c r="BN9" s="170">
        <v>0</v>
      </c>
      <c r="BO9" s="175">
        <v>0</v>
      </c>
      <c r="BP9" s="168">
        <v>76.5</v>
      </c>
      <c r="BQ9" s="176">
        <v>0</v>
      </c>
      <c r="BR9" s="176">
        <v>0</v>
      </c>
      <c r="BS9" s="176">
        <v>0</v>
      </c>
      <c r="BT9" s="176">
        <v>0</v>
      </c>
      <c r="BU9" s="180">
        <v>0</v>
      </c>
      <c r="BV9" s="187">
        <v>9171</v>
      </c>
      <c r="BW9" s="188">
        <v>562</v>
      </c>
      <c r="BX9" s="194">
        <v>8</v>
      </c>
    </row>
    <row r="10" spans="1:78" x14ac:dyDescent="0.25">
      <c r="A10" s="141" t="s">
        <v>66</v>
      </c>
      <c r="B10" s="141" t="s">
        <v>67</v>
      </c>
      <c r="C10" s="168">
        <v>0</v>
      </c>
      <c r="D10" s="169">
        <v>3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357">
        <v>0</v>
      </c>
      <c r="M10" s="168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70">
        <v>3</v>
      </c>
      <c r="AC10" s="170">
        <v>0</v>
      </c>
      <c r="AD10" s="170">
        <v>0</v>
      </c>
      <c r="AE10" s="170">
        <v>0</v>
      </c>
      <c r="AF10" s="359">
        <v>3</v>
      </c>
      <c r="AG10" s="187">
        <v>0</v>
      </c>
      <c r="AH10" s="188">
        <v>0</v>
      </c>
      <c r="AI10" s="188">
        <v>0</v>
      </c>
      <c r="AJ10" s="188"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v>0</v>
      </c>
      <c r="AS10" s="176">
        <v>0</v>
      </c>
      <c r="AT10" s="176">
        <v>0</v>
      </c>
      <c r="AU10" s="176">
        <v>0</v>
      </c>
      <c r="AV10" s="176">
        <v>0</v>
      </c>
      <c r="AW10" s="176">
        <v>0</v>
      </c>
      <c r="AX10" s="176">
        <v>0</v>
      </c>
      <c r="AY10" s="176">
        <v>0</v>
      </c>
      <c r="AZ10" s="176">
        <v>0</v>
      </c>
      <c r="BA10" s="176">
        <v>0</v>
      </c>
      <c r="BB10" s="176">
        <v>0</v>
      </c>
      <c r="BC10" s="176">
        <v>0</v>
      </c>
      <c r="BD10" s="176">
        <v>0</v>
      </c>
      <c r="BE10" s="176">
        <v>0</v>
      </c>
      <c r="BF10" s="176">
        <v>0</v>
      </c>
      <c r="BG10" s="176">
        <v>0</v>
      </c>
      <c r="BH10" s="176">
        <v>0</v>
      </c>
      <c r="BI10" s="176">
        <v>15000</v>
      </c>
      <c r="BJ10" s="176">
        <v>0</v>
      </c>
      <c r="BK10" s="192">
        <v>0</v>
      </c>
      <c r="BL10" s="192">
        <v>0</v>
      </c>
      <c r="BM10" s="192">
        <v>0</v>
      </c>
      <c r="BN10" s="170">
        <v>0</v>
      </c>
      <c r="BO10" s="175">
        <v>15000</v>
      </c>
      <c r="BP10" s="168">
        <v>0</v>
      </c>
      <c r="BQ10" s="176">
        <v>0</v>
      </c>
      <c r="BR10" s="176">
        <v>0</v>
      </c>
      <c r="BS10" s="176">
        <v>0</v>
      </c>
      <c r="BT10" s="176">
        <v>14493</v>
      </c>
      <c r="BU10" s="180">
        <v>0</v>
      </c>
      <c r="BV10" s="187">
        <v>0</v>
      </c>
      <c r="BW10" s="188">
        <v>0</v>
      </c>
      <c r="BX10" s="194">
        <v>8</v>
      </c>
    </row>
    <row r="11" spans="1:78" x14ac:dyDescent="0.25">
      <c r="A11" s="141" t="s">
        <v>68</v>
      </c>
      <c r="B11" s="141" t="s">
        <v>69</v>
      </c>
      <c r="C11" s="168">
        <v>0</v>
      </c>
      <c r="D11" s="169">
        <v>19.82</v>
      </c>
      <c r="E11" s="169">
        <v>0</v>
      </c>
      <c r="F11" s="169">
        <v>0</v>
      </c>
      <c r="G11" s="169">
        <v>0</v>
      </c>
      <c r="H11" s="169">
        <v>0</v>
      </c>
      <c r="I11" s="169">
        <v>34.92</v>
      </c>
      <c r="J11" s="169">
        <v>0</v>
      </c>
      <c r="K11" s="169">
        <v>0</v>
      </c>
      <c r="L11" s="357">
        <v>0</v>
      </c>
      <c r="M11" s="168">
        <v>0</v>
      </c>
      <c r="N11" s="169">
        <v>2.72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70">
        <v>19.82</v>
      </c>
      <c r="AC11" s="170">
        <v>34.92</v>
      </c>
      <c r="AD11" s="170">
        <v>2.72</v>
      </c>
      <c r="AE11" s="170">
        <v>0</v>
      </c>
      <c r="AF11" s="359">
        <v>57.46</v>
      </c>
      <c r="AG11" s="187">
        <v>0</v>
      </c>
      <c r="AH11" s="188">
        <v>0</v>
      </c>
      <c r="AI11" s="188">
        <v>0</v>
      </c>
      <c r="AJ11" s="188">
        <v>0</v>
      </c>
      <c r="AK11" s="188">
        <v>0</v>
      </c>
      <c r="AL11" s="188">
        <v>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v>0</v>
      </c>
      <c r="AS11" s="176">
        <v>0</v>
      </c>
      <c r="AT11" s="176">
        <v>0</v>
      </c>
      <c r="AU11" s="176">
        <v>0</v>
      </c>
      <c r="AV11" s="176">
        <v>0</v>
      </c>
      <c r="AW11" s="176">
        <v>0</v>
      </c>
      <c r="AX11" s="176">
        <v>0</v>
      </c>
      <c r="AY11" s="176">
        <v>0</v>
      </c>
      <c r="AZ11" s="176">
        <v>0</v>
      </c>
      <c r="BA11" s="176">
        <v>0</v>
      </c>
      <c r="BB11" s="176">
        <v>0</v>
      </c>
      <c r="BC11" s="176">
        <v>0</v>
      </c>
      <c r="BD11" s="176">
        <v>0</v>
      </c>
      <c r="BE11" s="176">
        <v>0</v>
      </c>
      <c r="BF11" s="176">
        <v>0</v>
      </c>
      <c r="BG11" s="176">
        <v>0</v>
      </c>
      <c r="BH11" s="176">
        <v>0</v>
      </c>
      <c r="BI11" s="176">
        <v>20059</v>
      </c>
      <c r="BJ11" s="176">
        <v>0</v>
      </c>
      <c r="BK11" s="192">
        <v>0</v>
      </c>
      <c r="BL11" s="192">
        <v>0</v>
      </c>
      <c r="BM11" s="192">
        <v>0</v>
      </c>
      <c r="BN11" s="170">
        <v>0</v>
      </c>
      <c r="BO11" s="175">
        <v>20059</v>
      </c>
      <c r="BP11" s="168">
        <v>0</v>
      </c>
      <c r="BQ11" s="176">
        <v>0</v>
      </c>
      <c r="BR11" s="176">
        <v>0</v>
      </c>
      <c r="BS11" s="176">
        <v>0</v>
      </c>
      <c r="BT11" s="176">
        <v>7420</v>
      </c>
      <c r="BU11" s="180">
        <v>0</v>
      </c>
      <c r="BV11" s="187">
        <v>0</v>
      </c>
      <c r="BW11" s="188">
        <v>0</v>
      </c>
      <c r="BX11" s="194">
        <v>10</v>
      </c>
    </row>
    <row r="12" spans="1:78" x14ac:dyDescent="0.25">
      <c r="A12" s="141" t="s">
        <v>8</v>
      </c>
      <c r="B12" s="141" t="s">
        <v>70</v>
      </c>
      <c r="C12" s="168">
        <v>110</v>
      </c>
      <c r="D12" s="169">
        <v>77</v>
      </c>
      <c r="E12" s="169">
        <v>50</v>
      </c>
      <c r="F12" s="169">
        <v>50</v>
      </c>
      <c r="G12" s="169">
        <v>0.2</v>
      </c>
      <c r="H12" s="169">
        <v>208.8</v>
      </c>
      <c r="I12" s="169">
        <v>204</v>
      </c>
      <c r="J12" s="169">
        <v>128</v>
      </c>
      <c r="K12" s="169">
        <v>62</v>
      </c>
      <c r="L12" s="357">
        <v>0</v>
      </c>
      <c r="M12" s="168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70">
        <v>287</v>
      </c>
      <c r="AC12" s="170">
        <v>602.79999999999995</v>
      </c>
      <c r="AD12" s="170">
        <v>0</v>
      </c>
      <c r="AE12" s="170">
        <v>0.2</v>
      </c>
      <c r="AF12" s="359">
        <v>890</v>
      </c>
      <c r="AG12" s="187">
        <v>0</v>
      </c>
      <c r="AH12" s="188">
        <v>22</v>
      </c>
      <c r="AI12" s="188">
        <v>0</v>
      </c>
      <c r="AJ12" s="188">
        <v>99</v>
      </c>
      <c r="AK12" s="188">
        <v>0</v>
      </c>
      <c r="AL12" s="188">
        <v>0</v>
      </c>
      <c r="AM12" s="188">
        <v>73</v>
      </c>
      <c r="AN12" s="188">
        <v>0</v>
      </c>
      <c r="AO12" s="188">
        <v>0</v>
      </c>
      <c r="AP12" s="188">
        <v>13</v>
      </c>
      <c r="AQ12" s="188">
        <v>0</v>
      </c>
      <c r="AR12" s="188">
        <v>0</v>
      </c>
      <c r="AS12" s="176">
        <v>107</v>
      </c>
      <c r="AT12" s="176">
        <v>0</v>
      </c>
      <c r="AU12" s="176">
        <v>0</v>
      </c>
      <c r="AV12" s="176">
        <v>0</v>
      </c>
      <c r="AW12" s="176">
        <v>0</v>
      </c>
      <c r="AX12" s="176">
        <v>0</v>
      </c>
      <c r="AY12" s="176">
        <v>0</v>
      </c>
      <c r="AZ12" s="176">
        <v>0</v>
      </c>
      <c r="BA12" s="176">
        <v>0</v>
      </c>
      <c r="BB12" s="176">
        <v>666</v>
      </c>
      <c r="BC12" s="176">
        <v>0</v>
      </c>
      <c r="BD12" s="176">
        <v>0</v>
      </c>
      <c r="BE12" s="176">
        <v>0</v>
      </c>
      <c r="BF12" s="176">
        <v>0</v>
      </c>
      <c r="BG12" s="176">
        <v>0</v>
      </c>
      <c r="BH12" s="176">
        <v>0</v>
      </c>
      <c r="BI12" s="176">
        <v>0</v>
      </c>
      <c r="BJ12" s="176">
        <v>0</v>
      </c>
      <c r="BK12" s="192">
        <v>22</v>
      </c>
      <c r="BL12" s="192">
        <v>99</v>
      </c>
      <c r="BM12" s="192">
        <v>86</v>
      </c>
      <c r="BN12" s="170">
        <v>107</v>
      </c>
      <c r="BO12" s="175">
        <v>666</v>
      </c>
      <c r="BP12" s="168">
        <v>1471.1</v>
      </c>
      <c r="BQ12" s="176">
        <v>0</v>
      </c>
      <c r="BR12" s="176">
        <v>29.5</v>
      </c>
      <c r="BS12" s="176">
        <v>0</v>
      </c>
      <c r="BT12" s="176">
        <v>0</v>
      </c>
      <c r="BU12" s="180">
        <v>0</v>
      </c>
      <c r="BV12" s="187">
        <v>16868</v>
      </c>
      <c r="BW12" s="188">
        <v>664</v>
      </c>
      <c r="BX12" s="194">
        <v>24</v>
      </c>
    </row>
    <row r="13" spans="1:78" x14ac:dyDescent="0.25">
      <c r="A13" s="141" t="s">
        <v>229</v>
      </c>
      <c r="B13" s="141" t="s">
        <v>71</v>
      </c>
      <c r="C13" s="168">
        <v>19</v>
      </c>
      <c r="D13" s="169">
        <v>0</v>
      </c>
      <c r="E13" s="169">
        <v>9</v>
      </c>
      <c r="F13" s="169">
        <v>0</v>
      </c>
      <c r="G13" s="169">
        <v>0</v>
      </c>
      <c r="H13" s="169">
        <v>203</v>
      </c>
      <c r="I13" s="169">
        <v>0</v>
      </c>
      <c r="J13" s="169">
        <v>73</v>
      </c>
      <c r="K13" s="169">
        <v>0</v>
      </c>
      <c r="L13" s="357">
        <v>0</v>
      </c>
      <c r="M13" s="168">
        <v>31</v>
      </c>
      <c r="N13" s="169">
        <v>0</v>
      </c>
      <c r="O13" s="169">
        <v>17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70">
        <v>28</v>
      </c>
      <c r="AC13" s="170">
        <v>276</v>
      </c>
      <c r="AD13" s="170">
        <v>48</v>
      </c>
      <c r="AE13" s="170">
        <v>0</v>
      </c>
      <c r="AF13" s="359">
        <v>352</v>
      </c>
      <c r="AG13" s="187">
        <v>0</v>
      </c>
      <c r="AH13" s="188">
        <v>0</v>
      </c>
      <c r="AI13" s="188">
        <v>0</v>
      </c>
      <c r="AJ13" s="188">
        <v>0</v>
      </c>
      <c r="AK13" s="188">
        <v>5</v>
      </c>
      <c r="AL13" s="188">
        <v>6</v>
      </c>
      <c r="AM13" s="188">
        <v>0</v>
      </c>
      <c r="AN13" s="188">
        <v>11</v>
      </c>
      <c r="AO13" s="188">
        <v>2</v>
      </c>
      <c r="AP13" s="188">
        <v>0</v>
      </c>
      <c r="AQ13" s="188">
        <v>0</v>
      </c>
      <c r="AR13" s="188">
        <v>1</v>
      </c>
      <c r="AS13" s="176">
        <v>0</v>
      </c>
      <c r="AT13" s="176">
        <v>0</v>
      </c>
      <c r="AU13" s="176">
        <v>0</v>
      </c>
      <c r="AV13" s="176">
        <v>0</v>
      </c>
      <c r="AW13" s="176">
        <v>0</v>
      </c>
      <c r="AX13" s="176">
        <v>0</v>
      </c>
      <c r="AY13" s="176">
        <v>0</v>
      </c>
      <c r="AZ13" s="176">
        <v>0</v>
      </c>
      <c r="BA13" s="176">
        <v>0</v>
      </c>
      <c r="BB13" s="176">
        <v>0</v>
      </c>
      <c r="BC13" s="176">
        <v>0</v>
      </c>
      <c r="BD13" s="176">
        <v>0</v>
      </c>
      <c r="BE13" s="176">
        <v>0</v>
      </c>
      <c r="BF13" s="176">
        <v>0</v>
      </c>
      <c r="BG13" s="176">
        <v>0</v>
      </c>
      <c r="BH13" s="176">
        <v>0</v>
      </c>
      <c r="BI13" s="176">
        <v>0</v>
      </c>
      <c r="BJ13" s="176">
        <v>0</v>
      </c>
      <c r="BK13" s="192">
        <v>0</v>
      </c>
      <c r="BL13" s="192">
        <v>11</v>
      </c>
      <c r="BM13" s="192">
        <v>14</v>
      </c>
      <c r="BN13" s="170">
        <v>0</v>
      </c>
      <c r="BO13" s="175">
        <v>0</v>
      </c>
      <c r="BP13" s="168">
        <v>0</v>
      </c>
      <c r="BQ13" s="176">
        <v>0</v>
      </c>
      <c r="BR13" s="176">
        <v>0</v>
      </c>
      <c r="BS13" s="176">
        <v>0</v>
      </c>
      <c r="BT13" s="176">
        <v>0</v>
      </c>
      <c r="BU13" s="180">
        <v>0</v>
      </c>
      <c r="BV13" s="187">
        <v>5395</v>
      </c>
      <c r="BW13" s="188">
        <v>612</v>
      </c>
      <c r="BX13" s="194">
        <v>38</v>
      </c>
    </row>
    <row r="14" spans="1:78" x14ac:dyDescent="0.25">
      <c r="A14" s="141" t="s">
        <v>72</v>
      </c>
      <c r="B14" s="141" t="s">
        <v>73</v>
      </c>
      <c r="C14" s="168">
        <v>39</v>
      </c>
      <c r="D14" s="169">
        <v>36</v>
      </c>
      <c r="E14" s="169">
        <v>26</v>
      </c>
      <c r="F14" s="169">
        <v>94</v>
      </c>
      <c r="G14" s="169">
        <v>0</v>
      </c>
      <c r="H14" s="169">
        <v>101</v>
      </c>
      <c r="I14" s="169">
        <v>109</v>
      </c>
      <c r="J14" s="169">
        <v>114</v>
      </c>
      <c r="K14" s="169">
        <v>13</v>
      </c>
      <c r="L14" s="357">
        <v>1</v>
      </c>
      <c r="M14" s="168">
        <v>29</v>
      </c>
      <c r="N14" s="169">
        <v>9</v>
      </c>
      <c r="O14" s="169">
        <v>8</v>
      </c>
      <c r="P14" s="169">
        <v>2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70">
        <v>195</v>
      </c>
      <c r="AC14" s="170">
        <v>337</v>
      </c>
      <c r="AD14" s="170">
        <v>48</v>
      </c>
      <c r="AE14" s="170">
        <v>1</v>
      </c>
      <c r="AF14" s="359">
        <v>581</v>
      </c>
      <c r="AG14" s="187">
        <v>15</v>
      </c>
      <c r="AH14" s="188">
        <v>0</v>
      </c>
      <c r="AI14" s="188">
        <v>0</v>
      </c>
      <c r="AJ14" s="188">
        <v>0</v>
      </c>
      <c r="AK14" s="188">
        <v>6</v>
      </c>
      <c r="AL14" s="188">
        <v>0</v>
      </c>
      <c r="AM14" s="188">
        <v>26</v>
      </c>
      <c r="AN14" s="188">
        <v>24</v>
      </c>
      <c r="AO14" s="188">
        <v>0</v>
      </c>
      <c r="AP14" s="188">
        <v>20</v>
      </c>
      <c r="AQ14" s="188">
        <v>16</v>
      </c>
      <c r="AR14" s="188">
        <v>0</v>
      </c>
      <c r="AS14" s="176">
        <v>3122</v>
      </c>
      <c r="AT14" s="176">
        <v>0</v>
      </c>
      <c r="AU14" s="176">
        <v>0</v>
      </c>
      <c r="AV14" s="176">
        <v>0</v>
      </c>
      <c r="AW14" s="176">
        <v>0</v>
      </c>
      <c r="AX14" s="176">
        <v>0</v>
      </c>
      <c r="AY14" s="176">
        <v>0</v>
      </c>
      <c r="AZ14" s="176">
        <v>0</v>
      </c>
      <c r="BA14" s="176">
        <v>0</v>
      </c>
      <c r="BB14" s="176">
        <v>0</v>
      </c>
      <c r="BC14" s="176">
        <v>0</v>
      </c>
      <c r="BD14" s="176">
        <v>0</v>
      </c>
      <c r="BE14" s="176">
        <v>0</v>
      </c>
      <c r="BF14" s="176">
        <v>0</v>
      </c>
      <c r="BG14" s="176">
        <v>0</v>
      </c>
      <c r="BH14" s="176">
        <v>0</v>
      </c>
      <c r="BI14" s="176">
        <v>0</v>
      </c>
      <c r="BJ14" s="176">
        <v>0</v>
      </c>
      <c r="BK14" s="192">
        <v>15</v>
      </c>
      <c r="BL14" s="192">
        <v>6</v>
      </c>
      <c r="BM14" s="192">
        <v>86</v>
      </c>
      <c r="BN14" s="170">
        <v>3122</v>
      </c>
      <c r="BO14" s="175">
        <v>0</v>
      </c>
      <c r="BP14" s="168">
        <v>0</v>
      </c>
      <c r="BQ14" s="176">
        <v>0</v>
      </c>
      <c r="BR14" s="176">
        <v>0</v>
      </c>
      <c r="BS14" s="176">
        <v>0</v>
      </c>
      <c r="BT14" s="176">
        <v>741</v>
      </c>
      <c r="BU14" s="180">
        <v>0</v>
      </c>
      <c r="BV14" s="187">
        <v>10569</v>
      </c>
      <c r="BW14" s="188">
        <v>655</v>
      </c>
      <c r="BX14" s="194">
        <v>5</v>
      </c>
    </row>
    <row r="15" spans="1:78" x14ac:dyDescent="0.25">
      <c r="A15" s="141" t="s">
        <v>74</v>
      </c>
      <c r="B15" s="141" t="s">
        <v>75</v>
      </c>
      <c r="C15" s="168">
        <v>25.6</v>
      </c>
      <c r="D15" s="169">
        <v>35.6</v>
      </c>
      <c r="E15" s="169">
        <v>21</v>
      </c>
      <c r="F15" s="169">
        <v>44</v>
      </c>
      <c r="G15" s="169">
        <v>0</v>
      </c>
      <c r="H15" s="169">
        <v>76.8</v>
      </c>
      <c r="I15" s="169">
        <v>185.5</v>
      </c>
      <c r="J15" s="169">
        <v>193.5</v>
      </c>
      <c r="K15" s="169">
        <v>13.3</v>
      </c>
      <c r="L15" s="357">
        <v>0.3</v>
      </c>
      <c r="M15" s="168">
        <v>3.2</v>
      </c>
      <c r="N15" s="169">
        <v>26.5</v>
      </c>
      <c r="O15" s="169">
        <v>26.6</v>
      </c>
      <c r="P15" s="169">
        <v>0.7</v>
      </c>
      <c r="Q15" s="169">
        <v>0.02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14.8</v>
      </c>
      <c r="Y15" s="169">
        <v>0</v>
      </c>
      <c r="Z15" s="169">
        <v>3.8</v>
      </c>
      <c r="AA15" s="169">
        <v>0</v>
      </c>
      <c r="AB15" s="170">
        <v>144.80000000000001</v>
      </c>
      <c r="AC15" s="170">
        <v>469.1</v>
      </c>
      <c r="AD15" s="170">
        <v>57</v>
      </c>
      <c r="AE15" s="170">
        <v>0.32</v>
      </c>
      <c r="AF15" s="359">
        <v>671.22000000000014</v>
      </c>
      <c r="AG15" s="187">
        <v>0</v>
      </c>
      <c r="AH15" s="188">
        <v>59</v>
      </c>
      <c r="AI15" s="188">
        <v>0</v>
      </c>
      <c r="AJ15" s="188">
        <v>4</v>
      </c>
      <c r="AK15" s="188">
        <v>31</v>
      </c>
      <c r="AL15" s="188">
        <v>7</v>
      </c>
      <c r="AM15" s="188">
        <v>10</v>
      </c>
      <c r="AN15" s="188">
        <v>59</v>
      </c>
      <c r="AO15" s="188">
        <v>4</v>
      </c>
      <c r="AP15" s="188">
        <v>3</v>
      </c>
      <c r="AQ15" s="188">
        <v>15</v>
      </c>
      <c r="AR15" s="188">
        <v>1</v>
      </c>
      <c r="AS15" s="176">
        <v>936</v>
      </c>
      <c r="AT15" s="176">
        <v>1488</v>
      </c>
      <c r="AU15" s="176">
        <v>0</v>
      </c>
      <c r="AV15" s="176">
        <v>740</v>
      </c>
      <c r="AW15" s="176">
        <v>280</v>
      </c>
      <c r="AX15" s="176">
        <v>0</v>
      </c>
      <c r="AY15" s="176">
        <v>0</v>
      </c>
      <c r="AZ15" s="176">
        <v>579</v>
      </c>
      <c r="BA15" s="176">
        <v>0</v>
      </c>
      <c r="BB15" s="176">
        <v>0</v>
      </c>
      <c r="BC15" s="176">
        <v>0</v>
      </c>
      <c r="BD15" s="176">
        <v>0</v>
      </c>
      <c r="BE15" s="176">
        <v>0</v>
      </c>
      <c r="BF15" s="176">
        <v>0</v>
      </c>
      <c r="BG15" s="176">
        <v>0</v>
      </c>
      <c r="BH15" s="176">
        <v>1650</v>
      </c>
      <c r="BI15" s="176">
        <v>0</v>
      </c>
      <c r="BJ15" s="176">
        <v>0</v>
      </c>
      <c r="BK15" s="192">
        <v>59</v>
      </c>
      <c r="BL15" s="192">
        <v>42</v>
      </c>
      <c r="BM15" s="192">
        <v>92</v>
      </c>
      <c r="BN15" s="170">
        <v>4023</v>
      </c>
      <c r="BO15" s="175">
        <v>1650</v>
      </c>
      <c r="BP15" s="168">
        <v>322.10000000000002</v>
      </c>
      <c r="BQ15" s="176">
        <v>0</v>
      </c>
      <c r="BR15" s="176">
        <v>0</v>
      </c>
      <c r="BS15" s="176">
        <v>0</v>
      </c>
      <c r="BT15" s="176">
        <v>0</v>
      </c>
      <c r="BU15" s="180">
        <v>0</v>
      </c>
      <c r="BV15" s="187">
        <v>14287</v>
      </c>
      <c r="BW15" s="188">
        <v>670</v>
      </c>
      <c r="BX15" s="194">
        <v>2</v>
      </c>
    </row>
    <row r="16" spans="1:78" x14ac:dyDescent="0.25">
      <c r="A16" s="141" t="s">
        <v>230</v>
      </c>
      <c r="B16" s="141" t="s">
        <v>76</v>
      </c>
      <c r="C16" s="168">
        <v>188.81</v>
      </c>
      <c r="D16" s="169">
        <v>131.37</v>
      </c>
      <c r="E16" s="169">
        <v>111.69</v>
      </c>
      <c r="F16" s="169">
        <v>196.95</v>
      </c>
      <c r="G16" s="169">
        <v>0.08</v>
      </c>
      <c r="H16" s="169">
        <v>356.67</v>
      </c>
      <c r="I16" s="169">
        <v>409.17</v>
      </c>
      <c r="J16" s="169">
        <v>465.16</v>
      </c>
      <c r="K16" s="169">
        <v>50.3</v>
      </c>
      <c r="L16" s="357">
        <v>0.55000000000000004</v>
      </c>
      <c r="M16" s="168">
        <v>45.5</v>
      </c>
      <c r="N16" s="169">
        <v>13.89</v>
      </c>
      <c r="O16" s="169">
        <v>31.91</v>
      </c>
      <c r="P16" s="169">
        <v>0.76</v>
      </c>
      <c r="Q16" s="169">
        <v>0.32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0.39</v>
      </c>
      <c r="X16" s="169">
        <v>4.92</v>
      </c>
      <c r="Y16" s="169">
        <v>0</v>
      </c>
      <c r="Z16" s="169">
        <v>0</v>
      </c>
      <c r="AA16" s="169">
        <v>0</v>
      </c>
      <c r="AB16" s="170">
        <v>634.12999999999988</v>
      </c>
      <c r="AC16" s="170">
        <v>1281.3</v>
      </c>
      <c r="AD16" s="170">
        <v>92.06</v>
      </c>
      <c r="AE16" s="170">
        <v>0.95</v>
      </c>
      <c r="AF16" s="359">
        <v>2008.4399999999998</v>
      </c>
      <c r="AG16" s="187">
        <v>1</v>
      </c>
      <c r="AH16" s="188">
        <v>0</v>
      </c>
      <c r="AI16" s="188">
        <v>0</v>
      </c>
      <c r="AJ16" s="188">
        <v>18</v>
      </c>
      <c r="AK16" s="188">
        <v>26</v>
      </c>
      <c r="AL16" s="188">
        <v>4</v>
      </c>
      <c r="AM16" s="188">
        <v>71</v>
      </c>
      <c r="AN16" s="188">
        <v>119</v>
      </c>
      <c r="AO16" s="188">
        <v>5</v>
      </c>
      <c r="AP16" s="188">
        <v>12</v>
      </c>
      <c r="AQ16" s="188">
        <v>0</v>
      </c>
      <c r="AR16" s="188">
        <v>0</v>
      </c>
      <c r="AS16" s="176">
        <v>190</v>
      </c>
      <c r="AT16" s="176">
        <v>0</v>
      </c>
      <c r="AU16" s="176">
        <v>200</v>
      </c>
      <c r="AV16" s="176">
        <v>390</v>
      </c>
      <c r="AW16" s="176">
        <v>0</v>
      </c>
      <c r="AX16" s="176">
        <v>0</v>
      </c>
      <c r="AY16" s="176">
        <v>500</v>
      </c>
      <c r="AZ16" s="176">
        <v>0</v>
      </c>
      <c r="BA16" s="176">
        <v>0</v>
      </c>
      <c r="BB16" s="176">
        <v>0</v>
      </c>
      <c r="BC16" s="176">
        <v>0</v>
      </c>
      <c r="BD16" s="176">
        <v>0</v>
      </c>
      <c r="BE16" s="176">
        <v>915</v>
      </c>
      <c r="BF16" s="176">
        <v>0</v>
      </c>
      <c r="BG16" s="176">
        <v>0</v>
      </c>
      <c r="BH16" s="176">
        <v>0</v>
      </c>
      <c r="BI16" s="176">
        <v>0</v>
      </c>
      <c r="BJ16" s="176">
        <v>0</v>
      </c>
      <c r="BK16" s="192">
        <v>1</v>
      </c>
      <c r="BL16" s="192">
        <v>48</v>
      </c>
      <c r="BM16" s="192">
        <v>207</v>
      </c>
      <c r="BN16" s="170">
        <v>1280</v>
      </c>
      <c r="BO16" s="175">
        <v>915</v>
      </c>
      <c r="BP16" s="168">
        <v>1126.8</v>
      </c>
      <c r="BQ16" s="176">
        <v>0</v>
      </c>
      <c r="BR16" s="176">
        <v>411</v>
      </c>
      <c r="BS16" s="176">
        <v>1112.0999999999999</v>
      </c>
      <c r="BT16" s="176">
        <v>285</v>
      </c>
      <c r="BU16" s="180">
        <v>0</v>
      </c>
      <c r="BV16" s="187">
        <v>30576</v>
      </c>
      <c r="BW16" s="188">
        <v>80</v>
      </c>
      <c r="BX16" s="194">
        <v>4</v>
      </c>
    </row>
    <row r="17" spans="1:76" x14ac:dyDescent="0.25">
      <c r="A17" s="141" t="s">
        <v>78</v>
      </c>
      <c r="B17" s="141" t="s">
        <v>79</v>
      </c>
      <c r="C17" s="168">
        <v>60.72</v>
      </c>
      <c r="D17" s="169">
        <v>174.47</v>
      </c>
      <c r="E17" s="169">
        <v>125.59</v>
      </c>
      <c r="F17" s="169">
        <v>107.74</v>
      </c>
      <c r="G17" s="169">
        <v>0</v>
      </c>
      <c r="H17" s="169">
        <v>91.98</v>
      </c>
      <c r="I17" s="169">
        <v>255.3</v>
      </c>
      <c r="J17" s="169">
        <v>273.60000000000002</v>
      </c>
      <c r="K17" s="169">
        <v>16.2</v>
      </c>
      <c r="L17" s="357">
        <v>0</v>
      </c>
      <c r="M17" s="168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70">
        <v>468.52</v>
      </c>
      <c r="AC17" s="170">
        <v>637.08000000000015</v>
      </c>
      <c r="AD17" s="170">
        <v>0</v>
      </c>
      <c r="AE17" s="170">
        <v>0</v>
      </c>
      <c r="AF17" s="359">
        <v>1105.6000000000001</v>
      </c>
      <c r="AG17" s="187">
        <v>0</v>
      </c>
      <c r="AH17" s="188">
        <v>114</v>
      </c>
      <c r="AI17" s="188">
        <v>0</v>
      </c>
      <c r="AJ17" s="188">
        <v>8</v>
      </c>
      <c r="AK17" s="188">
        <v>59</v>
      </c>
      <c r="AL17" s="188">
        <v>0</v>
      </c>
      <c r="AM17" s="188">
        <v>18</v>
      </c>
      <c r="AN17" s="188">
        <v>37</v>
      </c>
      <c r="AO17" s="188">
        <v>0</v>
      </c>
      <c r="AP17" s="188">
        <v>1</v>
      </c>
      <c r="AQ17" s="188">
        <v>0</v>
      </c>
      <c r="AR17" s="188">
        <v>0</v>
      </c>
      <c r="AS17" s="176">
        <v>1000</v>
      </c>
      <c r="AT17" s="176">
        <v>0</v>
      </c>
      <c r="AU17" s="176">
        <v>0</v>
      </c>
      <c r="AV17" s="176">
        <v>0</v>
      </c>
      <c r="AW17" s="176">
        <v>0</v>
      </c>
      <c r="AX17" s="176">
        <v>0</v>
      </c>
      <c r="AY17" s="176">
        <v>0</v>
      </c>
      <c r="AZ17" s="176">
        <v>0</v>
      </c>
      <c r="BA17" s="176">
        <v>0</v>
      </c>
      <c r="BB17" s="176">
        <v>0</v>
      </c>
      <c r="BC17" s="176">
        <v>0</v>
      </c>
      <c r="BD17" s="176">
        <v>0</v>
      </c>
      <c r="BE17" s="176">
        <v>0</v>
      </c>
      <c r="BF17" s="176">
        <v>0</v>
      </c>
      <c r="BG17" s="176">
        <v>0</v>
      </c>
      <c r="BH17" s="176">
        <v>0</v>
      </c>
      <c r="BI17" s="176">
        <v>0</v>
      </c>
      <c r="BJ17" s="176">
        <v>0</v>
      </c>
      <c r="BK17" s="192">
        <v>114</v>
      </c>
      <c r="BL17" s="192">
        <v>67</v>
      </c>
      <c r="BM17" s="192">
        <v>56</v>
      </c>
      <c r="BN17" s="170">
        <v>1000</v>
      </c>
      <c r="BO17" s="175">
        <v>0</v>
      </c>
      <c r="BP17" s="168">
        <v>702.7</v>
      </c>
      <c r="BQ17" s="176">
        <v>0</v>
      </c>
      <c r="BR17" s="176">
        <v>0</v>
      </c>
      <c r="BS17" s="176">
        <v>0</v>
      </c>
      <c r="BT17" s="176">
        <v>0</v>
      </c>
      <c r="BU17" s="180">
        <v>0</v>
      </c>
      <c r="BV17" s="187">
        <v>14907</v>
      </c>
      <c r="BW17" s="188">
        <v>796</v>
      </c>
      <c r="BX17" s="194">
        <v>3</v>
      </c>
    </row>
    <row r="18" spans="1:76" x14ac:dyDescent="0.25">
      <c r="A18" s="141" t="s">
        <v>80</v>
      </c>
      <c r="B18" s="141" t="s">
        <v>81</v>
      </c>
      <c r="C18" s="168">
        <v>25</v>
      </c>
      <c r="D18" s="169">
        <v>25</v>
      </c>
      <c r="E18" s="169">
        <v>25</v>
      </c>
      <c r="F18" s="169">
        <v>177</v>
      </c>
      <c r="G18" s="169">
        <v>0</v>
      </c>
      <c r="H18" s="169">
        <v>100</v>
      </c>
      <c r="I18" s="169">
        <v>40</v>
      </c>
      <c r="J18" s="169">
        <v>40</v>
      </c>
      <c r="K18" s="169">
        <v>221</v>
      </c>
      <c r="L18" s="357">
        <v>0</v>
      </c>
      <c r="M18" s="168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0</v>
      </c>
      <c r="AB18" s="170">
        <v>252</v>
      </c>
      <c r="AC18" s="170">
        <v>401</v>
      </c>
      <c r="AD18" s="170">
        <v>0</v>
      </c>
      <c r="AE18" s="170">
        <v>0</v>
      </c>
      <c r="AF18" s="359">
        <v>653</v>
      </c>
      <c r="AG18" s="187">
        <v>82</v>
      </c>
      <c r="AH18" s="188">
        <v>27</v>
      </c>
      <c r="AI18" s="188">
        <v>0</v>
      </c>
      <c r="AJ18" s="188">
        <v>111</v>
      </c>
      <c r="AK18" s="188">
        <v>30</v>
      </c>
      <c r="AL18" s="188">
        <v>7</v>
      </c>
      <c r="AM18" s="188">
        <v>0</v>
      </c>
      <c r="AN18" s="188">
        <v>0</v>
      </c>
      <c r="AO18" s="188">
        <v>1</v>
      </c>
      <c r="AP18" s="188">
        <v>0</v>
      </c>
      <c r="AQ18" s="188">
        <v>0</v>
      </c>
      <c r="AR18" s="188">
        <v>0</v>
      </c>
      <c r="AS18" s="176">
        <v>0</v>
      </c>
      <c r="AT18" s="176">
        <v>0</v>
      </c>
      <c r="AU18" s="176">
        <v>0</v>
      </c>
      <c r="AV18" s="176">
        <v>0</v>
      </c>
      <c r="AW18" s="176">
        <v>0</v>
      </c>
      <c r="AX18" s="176">
        <v>0</v>
      </c>
      <c r="AY18" s="176">
        <v>0</v>
      </c>
      <c r="AZ18" s="176">
        <v>0</v>
      </c>
      <c r="BA18" s="176">
        <v>0</v>
      </c>
      <c r="BB18" s="176">
        <v>0</v>
      </c>
      <c r="BC18" s="176">
        <v>0</v>
      </c>
      <c r="BD18" s="176">
        <v>0</v>
      </c>
      <c r="BE18" s="176">
        <v>0</v>
      </c>
      <c r="BF18" s="176">
        <v>0</v>
      </c>
      <c r="BG18" s="176">
        <v>0</v>
      </c>
      <c r="BH18" s="176">
        <v>0</v>
      </c>
      <c r="BI18" s="176">
        <v>0</v>
      </c>
      <c r="BJ18" s="176">
        <v>0</v>
      </c>
      <c r="BK18" s="192">
        <v>109</v>
      </c>
      <c r="BL18" s="192">
        <v>148</v>
      </c>
      <c r="BM18" s="192">
        <v>1</v>
      </c>
      <c r="BN18" s="170">
        <v>0</v>
      </c>
      <c r="BO18" s="175">
        <v>0</v>
      </c>
      <c r="BP18" s="168">
        <v>0</v>
      </c>
      <c r="BQ18" s="176">
        <v>0</v>
      </c>
      <c r="BR18" s="176">
        <v>0</v>
      </c>
      <c r="BS18" s="176">
        <v>0</v>
      </c>
      <c r="BT18" s="176">
        <v>0</v>
      </c>
      <c r="BU18" s="180">
        <v>0</v>
      </c>
      <c r="BV18" s="187">
        <v>13755</v>
      </c>
      <c r="BW18" s="188">
        <v>398</v>
      </c>
      <c r="BX18" s="194">
        <v>4</v>
      </c>
    </row>
    <row r="19" spans="1:76" x14ac:dyDescent="0.25">
      <c r="A19" s="141" t="s">
        <v>82</v>
      </c>
      <c r="B19" s="141" t="s">
        <v>83</v>
      </c>
      <c r="C19" s="168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357">
        <v>0</v>
      </c>
      <c r="M19" s="168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70">
        <v>0</v>
      </c>
      <c r="AC19" s="170">
        <v>0</v>
      </c>
      <c r="AD19" s="170">
        <v>0</v>
      </c>
      <c r="AE19" s="170">
        <v>0</v>
      </c>
      <c r="AF19" s="359">
        <v>0</v>
      </c>
      <c r="AG19" s="187">
        <v>0</v>
      </c>
      <c r="AH19" s="188">
        <v>0</v>
      </c>
      <c r="AI19" s="188">
        <v>0</v>
      </c>
      <c r="AJ19" s="188"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v>0</v>
      </c>
      <c r="AS19" s="176">
        <v>0</v>
      </c>
      <c r="AT19" s="176">
        <v>0</v>
      </c>
      <c r="AU19" s="176">
        <v>0</v>
      </c>
      <c r="AV19" s="176">
        <v>350</v>
      </c>
      <c r="AW19" s="176">
        <v>0</v>
      </c>
      <c r="AX19" s="176">
        <v>0</v>
      </c>
      <c r="AY19" s="176">
        <v>0</v>
      </c>
      <c r="AZ19" s="176">
        <v>0</v>
      </c>
      <c r="BA19" s="176">
        <v>0</v>
      </c>
      <c r="BB19" s="176">
        <v>0</v>
      </c>
      <c r="BC19" s="176">
        <v>0</v>
      </c>
      <c r="BD19" s="176">
        <v>0</v>
      </c>
      <c r="BE19" s="176">
        <v>0</v>
      </c>
      <c r="BF19" s="176">
        <v>0</v>
      </c>
      <c r="BG19" s="176">
        <v>0</v>
      </c>
      <c r="BH19" s="176">
        <v>0</v>
      </c>
      <c r="BI19" s="176">
        <v>0</v>
      </c>
      <c r="BJ19" s="176">
        <v>0</v>
      </c>
      <c r="BK19" s="192">
        <v>0</v>
      </c>
      <c r="BL19" s="192">
        <v>0</v>
      </c>
      <c r="BM19" s="192">
        <v>0</v>
      </c>
      <c r="BN19" s="170">
        <v>350</v>
      </c>
      <c r="BO19" s="175">
        <v>0</v>
      </c>
      <c r="BP19" s="168">
        <v>1509.2</v>
      </c>
      <c r="BQ19" s="176">
        <v>481.8</v>
      </c>
      <c r="BR19" s="176">
        <v>481.8</v>
      </c>
      <c r="BS19" s="176">
        <v>0</v>
      </c>
      <c r="BT19" s="176">
        <v>0</v>
      </c>
      <c r="BU19" s="180">
        <v>0</v>
      </c>
      <c r="BV19" s="187">
        <v>0</v>
      </c>
      <c r="BW19" s="188">
        <v>0</v>
      </c>
      <c r="BX19" s="194">
        <v>3</v>
      </c>
    </row>
    <row r="20" spans="1:76" x14ac:dyDescent="0.25">
      <c r="A20" s="141" t="s">
        <v>10</v>
      </c>
      <c r="B20" s="141" t="s">
        <v>84</v>
      </c>
      <c r="C20" s="168">
        <v>156.05000000000001</v>
      </c>
      <c r="D20" s="169">
        <v>259.12</v>
      </c>
      <c r="E20" s="169">
        <v>56.21</v>
      </c>
      <c r="F20" s="169">
        <v>268.07</v>
      </c>
      <c r="G20" s="169">
        <v>0.71</v>
      </c>
      <c r="H20" s="169">
        <v>126.39</v>
      </c>
      <c r="I20" s="169">
        <v>196.3</v>
      </c>
      <c r="J20" s="169">
        <v>180.17</v>
      </c>
      <c r="K20" s="169">
        <v>14.4</v>
      </c>
      <c r="L20" s="357">
        <v>0.93</v>
      </c>
      <c r="M20" s="168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1.87</v>
      </c>
      <c r="X20" s="169">
        <v>18.72</v>
      </c>
      <c r="Y20" s="169">
        <v>1.45</v>
      </c>
      <c r="Z20" s="169">
        <v>0.56000000000000005</v>
      </c>
      <c r="AA20" s="169">
        <v>0</v>
      </c>
      <c r="AB20" s="170">
        <v>762.05000000000007</v>
      </c>
      <c r="AC20" s="170">
        <v>517.26</v>
      </c>
      <c r="AD20" s="170">
        <v>0</v>
      </c>
      <c r="AE20" s="170">
        <v>1.6400000000000001</v>
      </c>
      <c r="AF20" s="359">
        <v>1280.95</v>
      </c>
      <c r="AG20" s="187">
        <v>10</v>
      </c>
      <c r="AH20" s="188">
        <v>611</v>
      </c>
      <c r="AI20" s="188">
        <v>5</v>
      </c>
      <c r="AJ20" s="188">
        <v>10</v>
      </c>
      <c r="AK20" s="188">
        <v>16</v>
      </c>
      <c r="AL20" s="188">
        <v>0</v>
      </c>
      <c r="AM20" s="188">
        <v>74</v>
      </c>
      <c r="AN20" s="188">
        <v>50</v>
      </c>
      <c r="AO20" s="188">
        <v>14</v>
      </c>
      <c r="AP20" s="188">
        <v>13</v>
      </c>
      <c r="AQ20" s="188">
        <v>2</v>
      </c>
      <c r="AR20" s="188">
        <v>3</v>
      </c>
      <c r="AS20" s="176">
        <v>1858</v>
      </c>
      <c r="AT20" s="176">
        <v>100</v>
      </c>
      <c r="AU20" s="176">
        <v>0</v>
      </c>
      <c r="AV20" s="176">
        <v>220</v>
      </c>
      <c r="AW20" s="176">
        <v>0</v>
      </c>
      <c r="AX20" s="176">
        <v>0</v>
      </c>
      <c r="AY20" s="176">
        <v>440</v>
      </c>
      <c r="AZ20" s="176">
        <v>0</v>
      </c>
      <c r="BA20" s="176">
        <v>0</v>
      </c>
      <c r="BB20" s="176">
        <v>736</v>
      </c>
      <c r="BC20" s="176">
        <v>0</v>
      </c>
      <c r="BD20" s="176">
        <v>0</v>
      </c>
      <c r="BE20" s="176">
        <v>0</v>
      </c>
      <c r="BF20" s="176">
        <v>0</v>
      </c>
      <c r="BG20" s="176">
        <v>0</v>
      </c>
      <c r="BH20" s="176">
        <v>0</v>
      </c>
      <c r="BI20" s="176">
        <v>0</v>
      </c>
      <c r="BJ20" s="176">
        <v>0</v>
      </c>
      <c r="BK20" s="192">
        <v>626</v>
      </c>
      <c r="BL20" s="192">
        <v>26</v>
      </c>
      <c r="BM20" s="192">
        <v>156</v>
      </c>
      <c r="BN20" s="170">
        <v>2618</v>
      </c>
      <c r="BO20" s="175">
        <v>736</v>
      </c>
      <c r="BP20" s="168">
        <v>1040.8</v>
      </c>
      <c r="BQ20" s="176">
        <v>0</v>
      </c>
      <c r="BR20" s="176">
        <v>0</v>
      </c>
      <c r="BS20" s="176">
        <v>0</v>
      </c>
      <c r="BT20" s="176">
        <v>0</v>
      </c>
      <c r="BU20" s="180">
        <v>0</v>
      </c>
      <c r="BV20" s="187">
        <v>23773</v>
      </c>
      <c r="BW20" s="188">
        <v>1026</v>
      </c>
      <c r="BX20" s="194">
        <v>6</v>
      </c>
    </row>
    <row r="21" spans="1:76" x14ac:dyDescent="0.25">
      <c r="A21" s="141" t="s">
        <v>85</v>
      </c>
      <c r="B21" s="141" t="s">
        <v>86</v>
      </c>
      <c r="C21" s="168">
        <v>24.4</v>
      </c>
      <c r="D21" s="169">
        <v>34.9</v>
      </c>
      <c r="E21" s="169">
        <v>11.1</v>
      </c>
      <c r="F21" s="169">
        <v>18.5</v>
      </c>
      <c r="G21" s="169">
        <v>0.6</v>
      </c>
      <c r="H21" s="169">
        <v>174.5</v>
      </c>
      <c r="I21" s="169">
        <v>100.3</v>
      </c>
      <c r="J21" s="169">
        <v>135.5</v>
      </c>
      <c r="K21" s="169">
        <v>10.7</v>
      </c>
      <c r="L21" s="357">
        <v>0.9</v>
      </c>
      <c r="M21" s="168">
        <v>50</v>
      </c>
      <c r="N21" s="169">
        <v>25.6</v>
      </c>
      <c r="O21" s="169">
        <v>34.799999999999997</v>
      </c>
      <c r="P21" s="169">
        <v>0.6</v>
      </c>
      <c r="Q21" s="169">
        <v>0.2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7.5</v>
      </c>
      <c r="X21" s="169">
        <v>37.4</v>
      </c>
      <c r="Y21" s="169">
        <v>0</v>
      </c>
      <c r="Z21" s="169">
        <v>5.9</v>
      </c>
      <c r="AA21" s="169">
        <v>0</v>
      </c>
      <c r="AB21" s="170">
        <v>139.69999999999999</v>
      </c>
      <c r="AC21" s="170">
        <v>421</v>
      </c>
      <c r="AD21" s="170">
        <v>110.99999999999999</v>
      </c>
      <c r="AE21" s="170">
        <v>1.7</v>
      </c>
      <c r="AF21" s="359">
        <v>673.40000000000009</v>
      </c>
      <c r="AG21" s="187">
        <v>0</v>
      </c>
      <c r="AH21" s="188">
        <v>0</v>
      </c>
      <c r="AI21" s="188">
        <v>0</v>
      </c>
      <c r="AJ21" s="188">
        <v>0</v>
      </c>
      <c r="AK21" s="188">
        <v>212</v>
      </c>
      <c r="AL21" s="188">
        <v>2</v>
      </c>
      <c r="AM21" s="188">
        <v>32</v>
      </c>
      <c r="AN21" s="188">
        <v>60</v>
      </c>
      <c r="AO21" s="188">
        <v>9</v>
      </c>
      <c r="AP21" s="188">
        <v>4</v>
      </c>
      <c r="AQ21" s="188">
        <v>10</v>
      </c>
      <c r="AR21" s="188">
        <v>0</v>
      </c>
      <c r="AS21" s="176">
        <v>1006</v>
      </c>
      <c r="AT21" s="176">
        <v>711</v>
      </c>
      <c r="AU21" s="176">
        <v>0</v>
      </c>
      <c r="AV21" s="176">
        <v>315</v>
      </c>
      <c r="AW21" s="176">
        <v>0</v>
      </c>
      <c r="AX21" s="176">
        <v>0</v>
      </c>
      <c r="AY21" s="176">
        <v>444</v>
      </c>
      <c r="AZ21" s="176">
        <v>0</v>
      </c>
      <c r="BA21" s="176">
        <v>0</v>
      </c>
      <c r="BB21" s="176">
        <v>0</v>
      </c>
      <c r="BC21" s="176">
        <v>0</v>
      </c>
      <c r="BD21" s="176">
        <v>0</v>
      </c>
      <c r="BE21" s="176">
        <v>0</v>
      </c>
      <c r="BF21" s="176">
        <v>0</v>
      </c>
      <c r="BG21" s="176">
        <v>0</v>
      </c>
      <c r="BH21" s="176">
        <v>0</v>
      </c>
      <c r="BI21" s="176">
        <v>0</v>
      </c>
      <c r="BJ21" s="176">
        <v>0</v>
      </c>
      <c r="BK21" s="192">
        <v>0</v>
      </c>
      <c r="BL21" s="192">
        <v>214</v>
      </c>
      <c r="BM21" s="192">
        <v>115</v>
      </c>
      <c r="BN21" s="170">
        <v>2476</v>
      </c>
      <c r="BO21" s="175">
        <v>0</v>
      </c>
      <c r="BP21" s="168">
        <v>311</v>
      </c>
      <c r="BQ21" s="176">
        <v>0</v>
      </c>
      <c r="BR21" s="176">
        <v>878</v>
      </c>
      <c r="BS21" s="176">
        <v>0</v>
      </c>
      <c r="BT21" s="176">
        <v>0</v>
      </c>
      <c r="BU21" s="180">
        <v>0</v>
      </c>
      <c r="BV21" s="187">
        <v>15739</v>
      </c>
      <c r="BW21" s="188">
        <v>1800</v>
      </c>
      <c r="BX21" s="194">
        <v>25</v>
      </c>
    </row>
    <row r="22" spans="1:76" x14ac:dyDescent="0.25">
      <c r="A22" s="141" t="s">
        <v>11</v>
      </c>
      <c r="B22" s="141" t="s">
        <v>87</v>
      </c>
      <c r="C22" s="168">
        <v>18.399999999999999</v>
      </c>
      <c r="D22" s="169">
        <v>63.89</v>
      </c>
      <c r="E22" s="169">
        <v>35.869999999999997</v>
      </c>
      <c r="F22" s="169">
        <v>36.799999999999997</v>
      </c>
      <c r="G22" s="169">
        <v>0.54100000000000004</v>
      </c>
      <c r="H22" s="169">
        <v>61.14</v>
      </c>
      <c r="I22" s="169">
        <v>182.12</v>
      </c>
      <c r="J22" s="169">
        <v>233.92</v>
      </c>
      <c r="K22" s="169">
        <v>8.0310000000000006</v>
      </c>
      <c r="L22" s="357">
        <v>1.6459999999999999</v>
      </c>
      <c r="M22" s="168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70">
        <v>154.95999999999998</v>
      </c>
      <c r="AC22" s="170">
        <v>485.21099999999996</v>
      </c>
      <c r="AD22" s="170">
        <v>0</v>
      </c>
      <c r="AE22" s="170">
        <v>2.1869999999999998</v>
      </c>
      <c r="AF22" s="359">
        <v>642.35799999999995</v>
      </c>
      <c r="AG22" s="187">
        <v>3</v>
      </c>
      <c r="AH22" s="188">
        <v>85</v>
      </c>
      <c r="AI22" s="188">
        <v>0</v>
      </c>
      <c r="AJ22" s="188">
        <v>4</v>
      </c>
      <c r="AK22" s="188">
        <v>27</v>
      </c>
      <c r="AL22" s="188">
        <v>2</v>
      </c>
      <c r="AM22" s="188">
        <v>12</v>
      </c>
      <c r="AN22" s="188">
        <v>34</v>
      </c>
      <c r="AO22" s="188">
        <v>1</v>
      </c>
      <c r="AP22" s="188">
        <v>3</v>
      </c>
      <c r="AQ22" s="188">
        <v>6</v>
      </c>
      <c r="AR22" s="188">
        <v>0</v>
      </c>
      <c r="AS22" s="176">
        <v>0</v>
      </c>
      <c r="AT22" s="176">
        <v>0</v>
      </c>
      <c r="AU22" s="176">
        <v>0</v>
      </c>
      <c r="AV22" s="176">
        <v>0</v>
      </c>
      <c r="AW22" s="176">
        <v>240</v>
      </c>
      <c r="AX22" s="176">
        <v>0</v>
      </c>
      <c r="AY22" s="176">
        <v>0</v>
      </c>
      <c r="AZ22" s="176">
        <v>0</v>
      </c>
      <c r="BA22" s="176">
        <v>450</v>
      </c>
      <c r="BB22" s="176">
        <v>0</v>
      </c>
      <c r="BC22" s="176">
        <v>0</v>
      </c>
      <c r="BD22" s="176">
        <v>0</v>
      </c>
      <c r="BE22" s="176">
        <v>986</v>
      </c>
      <c r="BF22" s="176">
        <v>0</v>
      </c>
      <c r="BG22" s="176">
        <v>0</v>
      </c>
      <c r="BH22" s="176">
        <v>0</v>
      </c>
      <c r="BI22" s="176">
        <v>0</v>
      </c>
      <c r="BJ22" s="176">
        <v>0</v>
      </c>
      <c r="BK22" s="192">
        <v>88</v>
      </c>
      <c r="BL22" s="192">
        <v>33</v>
      </c>
      <c r="BM22" s="192">
        <v>56</v>
      </c>
      <c r="BN22" s="170">
        <v>690</v>
      </c>
      <c r="BO22" s="175">
        <v>986</v>
      </c>
      <c r="BP22" s="168">
        <v>704.3</v>
      </c>
      <c r="BQ22" s="176">
        <v>180</v>
      </c>
      <c r="BR22" s="176">
        <v>0</v>
      </c>
      <c r="BS22" s="176">
        <v>0</v>
      </c>
      <c r="BT22" s="176">
        <v>0</v>
      </c>
      <c r="BU22" s="180">
        <v>0</v>
      </c>
      <c r="BV22" s="187">
        <v>10376</v>
      </c>
      <c r="BW22" s="188">
        <v>1031</v>
      </c>
      <c r="BX22" s="194">
        <v>6</v>
      </c>
    </row>
    <row r="23" spans="1:76" x14ac:dyDescent="0.25">
      <c r="A23" s="141" t="s">
        <v>231</v>
      </c>
      <c r="B23" s="141" t="s">
        <v>88</v>
      </c>
      <c r="C23" s="168">
        <v>34.228999999999999</v>
      </c>
      <c r="D23" s="169">
        <v>37.029000000000003</v>
      </c>
      <c r="E23" s="169">
        <v>41.570999999999998</v>
      </c>
      <c r="F23" s="169">
        <v>99.198999999999998</v>
      </c>
      <c r="G23" s="169">
        <v>0.52900000000000003</v>
      </c>
      <c r="H23" s="169">
        <v>229.68700000000001</v>
      </c>
      <c r="I23" s="169">
        <v>188.99100000000001</v>
      </c>
      <c r="J23" s="169">
        <v>282.81099999999998</v>
      </c>
      <c r="K23" s="169">
        <v>33.433</v>
      </c>
      <c r="L23" s="357">
        <v>2.6720000000000002</v>
      </c>
      <c r="M23" s="168">
        <v>48.387</v>
      </c>
      <c r="N23" s="169">
        <v>5.1589999999999998</v>
      </c>
      <c r="O23" s="169">
        <v>22.172999999999998</v>
      </c>
      <c r="P23" s="169">
        <v>0.7</v>
      </c>
      <c r="Q23" s="169">
        <v>0.71099999999999997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0.85799999999999998</v>
      </c>
      <c r="Y23" s="169">
        <v>7.0000000000000007E-2</v>
      </c>
      <c r="Z23" s="169">
        <v>0.17899999999999999</v>
      </c>
      <c r="AA23" s="169">
        <v>0</v>
      </c>
      <c r="AB23" s="170">
        <v>213.13500000000002</v>
      </c>
      <c r="AC23" s="170">
        <v>734.92200000000003</v>
      </c>
      <c r="AD23" s="170">
        <v>76.418999999999997</v>
      </c>
      <c r="AE23" s="170">
        <v>3.9119999999999999</v>
      </c>
      <c r="AF23" s="359">
        <v>1028.3880000000001</v>
      </c>
      <c r="AG23" s="187">
        <v>0</v>
      </c>
      <c r="AH23" s="188">
        <v>180</v>
      </c>
      <c r="AI23" s="188">
        <v>1</v>
      </c>
      <c r="AJ23" s="188">
        <v>17</v>
      </c>
      <c r="AK23" s="188">
        <v>181</v>
      </c>
      <c r="AL23" s="188">
        <v>2</v>
      </c>
      <c r="AM23" s="188">
        <v>13</v>
      </c>
      <c r="AN23" s="188">
        <v>13</v>
      </c>
      <c r="AO23" s="188">
        <v>0</v>
      </c>
      <c r="AP23" s="188">
        <v>2</v>
      </c>
      <c r="AQ23" s="188">
        <v>1</v>
      </c>
      <c r="AR23" s="188">
        <v>0</v>
      </c>
      <c r="AS23" s="176">
        <v>0</v>
      </c>
      <c r="AT23" s="176">
        <v>0</v>
      </c>
      <c r="AU23" s="176">
        <v>0</v>
      </c>
      <c r="AV23" s="176">
        <v>0</v>
      </c>
      <c r="AW23" s="176">
        <v>0</v>
      </c>
      <c r="AX23" s="176">
        <v>0</v>
      </c>
      <c r="AY23" s="176">
        <v>0</v>
      </c>
      <c r="AZ23" s="176">
        <v>0</v>
      </c>
      <c r="BA23" s="176">
        <v>0</v>
      </c>
      <c r="BB23" s="176">
        <v>0</v>
      </c>
      <c r="BC23" s="176">
        <v>0</v>
      </c>
      <c r="BD23" s="176">
        <v>0</v>
      </c>
      <c r="BE23" s="176">
        <v>0</v>
      </c>
      <c r="BF23" s="176">
        <v>0</v>
      </c>
      <c r="BG23" s="176">
        <v>0</v>
      </c>
      <c r="BH23" s="176">
        <v>2078</v>
      </c>
      <c r="BI23" s="176">
        <v>0</v>
      </c>
      <c r="BJ23" s="176">
        <v>1900</v>
      </c>
      <c r="BK23" s="192">
        <v>181</v>
      </c>
      <c r="BL23" s="192">
        <v>200</v>
      </c>
      <c r="BM23" s="192">
        <v>29</v>
      </c>
      <c r="BN23" s="170">
        <v>0</v>
      </c>
      <c r="BO23" s="175">
        <v>3978</v>
      </c>
      <c r="BP23" s="168">
        <v>1672</v>
      </c>
      <c r="BQ23" s="176">
        <v>0</v>
      </c>
      <c r="BR23" s="176">
        <v>0</v>
      </c>
      <c r="BS23" s="176">
        <v>0</v>
      </c>
      <c r="BT23" s="176">
        <v>0</v>
      </c>
      <c r="BU23" s="180">
        <v>0</v>
      </c>
      <c r="BV23" s="187">
        <v>15472</v>
      </c>
      <c r="BW23" s="188">
        <v>1371</v>
      </c>
      <c r="BX23" s="194">
        <v>20</v>
      </c>
    </row>
    <row r="24" spans="1:76" x14ac:dyDescent="0.25">
      <c r="A24" s="141" t="s">
        <v>89</v>
      </c>
      <c r="B24" s="141" t="s">
        <v>90</v>
      </c>
      <c r="C24" s="168">
        <v>1.2</v>
      </c>
      <c r="D24" s="169">
        <v>0</v>
      </c>
      <c r="E24" s="169">
        <v>0</v>
      </c>
      <c r="F24" s="169">
        <v>0</v>
      </c>
      <c r="G24" s="169">
        <v>0</v>
      </c>
      <c r="H24" s="169">
        <v>41.4</v>
      </c>
      <c r="I24" s="169">
        <v>0</v>
      </c>
      <c r="J24" s="169">
        <v>0</v>
      </c>
      <c r="K24" s="169">
        <v>0</v>
      </c>
      <c r="L24" s="357">
        <v>0</v>
      </c>
      <c r="M24" s="168">
        <v>76.099999999999994</v>
      </c>
      <c r="N24" s="169">
        <v>0</v>
      </c>
      <c r="O24" s="169">
        <v>0</v>
      </c>
      <c r="P24" s="169">
        <v>0</v>
      </c>
      <c r="Q24" s="169">
        <v>0</v>
      </c>
      <c r="R24" s="169">
        <v>83.4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70">
        <v>1.2</v>
      </c>
      <c r="AC24" s="170">
        <v>41.4</v>
      </c>
      <c r="AD24" s="170">
        <v>159.5</v>
      </c>
      <c r="AE24" s="170">
        <v>0</v>
      </c>
      <c r="AF24" s="359">
        <v>202.1</v>
      </c>
      <c r="AG24" s="187">
        <v>0</v>
      </c>
      <c r="AH24" s="188">
        <v>0</v>
      </c>
      <c r="AI24" s="188">
        <v>0</v>
      </c>
      <c r="AJ24" s="188">
        <v>0</v>
      </c>
      <c r="AK24" s="188">
        <v>0</v>
      </c>
      <c r="AL24" s="188">
        <v>0</v>
      </c>
      <c r="AM24" s="188">
        <v>1</v>
      </c>
      <c r="AN24" s="188">
        <v>0</v>
      </c>
      <c r="AO24" s="188">
        <v>0</v>
      </c>
      <c r="AP24" s="188">
        <v>0</v>
      </c>
      <c r="AQ24" s="188">
        <v>0</v>
      </c>
      <c r="AR24" s="188">
        <v>0</v>
      </c>
      <c r="AS24" s="176">
        <v>0</v>
      </c>
      <c r="AT24" s="176">
        <v>0</v>
      </c>
      <c r="AU24" s="176">
        <v>0</v>
      </c>
      <c r="AV24" s="176">
        <v>0</v>
      </c>
      <c r="AW24" s="176">
        <v>0</v>
      </c>
      <c r="AX24" s="176">
        <v>0</v>
      </c>
      <c r="AY24" s="176">
        <v>404</v>
      </c>
      <c r="AZ24" s="176">
        <v>0</v>
      </c>
      <c r="BA24" s="176">
        <v>0</v>
      </c>
      <c r="BB24" s="176">
        <v>421</v>
      </c>
      <c r="BC24" s="176">
        <v>0</v>
      </c>
      <c r="BD24" s="176">
        <v>0</v>
      </c>
      <c r="BE24" s="176">
        <v>0</v>
      </c>
      <c r="BF24" s="176">
        <v>0</v>
      </c>
      <c r="BG24" s="176">
        <v>0</v>
      </c>
      <c r="BH24" s="176">
        <v>3317</v>
      </c>
      <c r="BI24" s="176">
        <v>0</v>
      </c>
      <c r="BJ24" s="176">
        <v>0</v>
      </c>
      <c r="BK24" s="192">
        <v>0</v>
      </c>
      <c r="BL24" s="192">
        <v>0</v>
      </c>
      <c r="BM24" s="192">
        <v>1</v>
      </c>
      <c r="BN24" s="170">
        <v>404</v>
      </c>
      <c r="BO24" s="175">
        <v>3738</v>
      </c>
      <c r="BP24" s="168">
        <v>0</v>
      </c>
      <c r="BQ24" s="176">
        <v>0</v>
      </c>
      <c r="BR24" s="176">
        <v>0</v>
      </c>
      <c r="BS24" s="176">
        <v>0</v>
      </c>
      <c r="BT24" s="176">
        <v>0</v>
      </c>
      <c r="BU24" s="180">
        <v>0</v>
      </c>
      <c r="BV24" s="187">
        <v>1914</v>
      </c>
      <c r="BW24" s="188">
        <v>3042</v>
      </c>
      <c r="BX24" s="194">
        <v>44</v>
      </c>
    </row>
    <row r="25" spans="1:76" x14ac:dyDescent="0.25">
      <c r="A25" s="141" t="s">
        <v>15</v>
      </c>
      <c r="B25" s="141" t="s">
        <v>91</v>
      </c>
      <c r="C25" s="168">
        <v>31.2</v>
      </c>
      <c r="D25" s="169">
        <v>41.2</v>
      </c>
      <c r="E25" s="169">
        <v>21.1</v>
      </c>
      <c r="F25" s="169">
        <v>98.2</v>
      </c>
      <c r="G25" s="169">
        <v>0.4</v>
      </c>
      <c r="H25" s="169">
        <v>260.39999999999998</v>
      </c>
      <c r="I25" s="169">
        <v>272.3</v>
      </c>
      <c r="J25" s="169">
        <v>219.1</v>
      </c>
      <c r="K25" s="169">
        <v>40.5</v>
      </c>
      <c r="L25" s="357">
        <v>1.2</v>
      </c>
      <c r="M25" s="168">
        <v>20.6</v>
      </c>
      <c r="N25" s="169">
        <v>10.9</v>
      </c>
      <c r="O25" s="169">
        <v>13.1</v>
      </c>
      <c r="P25" s="169">
        <v>0.5</v>
      </c>
      <c r="Q25" s="169">
        <v>0.6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2.2999999999999998</v>
      </c>
      <c r="X25" s="169">
        <v>30.8</v>
      </c>
      <c r="Y25" s="169">
        <v>4.5999999999999996</v>
      </c>
      <c r="Z25" s="169">
        <v>4.0999999999999996</v>
      </c>
      <c r="AA25" s="169">
        <v>0.1</v>
      </c>
      <c r="AB25" s="170">
        <v>233.5</v>
      </c>
      <c r="AC25" s="170">
        <v>792.30000000000007</v>
      </c>
      <c r="AD25" s="170">
        <v>45.1</v>
      </c>
      <c r="AE25" s="170">
        <v>2.3000000000000003</v>
      </c>
      <c r="AF25" s="359">
        <v>1073.2</v>
      </c>
      <c r="AG25" s="187">
        <v>0</v>
      </c>
      <c r="AH25" s="188">
        <v>0</v>
      </c>
      <c r="AI25" s="188">
        <v>0</v>
      </c>
      <c r="AJ25" s="188">
        <v>7</v>
      </c>
      <c r="AK25" s="188">
        <v>13</v>
      </c>
      <c r="AL25" s="188">
        <v>2</v>
      </c>
      <c r="AM25" s="188">
        <v>20</v>
      </c>
      <c r="AN25" s="188">
        <v>61</v>
      </c>
      <c r="AO25" s="188">
        <v>3</v>
      </c>
      <c r="AP25" s="188">
        <v>3</v>
      </c>
      <c r="AQ25" s="188">
        <v>22</v>
      </c>
      <c r="AR25" s="188">
        <v>3</v>
      </c>
      <c r="AS25" s="176">
        <v>528</v>
      </c>
      <c r="AT25" s="176">
        <v>986</v>
      </c>
      <c r="AU25" s="176">
        <v>0</v>
      </c>
      <c r="AV25" s="176">
        <v>1115</v>
      </c>
      <c r="AW25" s="176">
        <v>1428</v>
      </c>
      <c r="AX25" s="176">
        <v>1212</v>
      </c>
      <c r="AY25" s="176">
        <v>1924</v>
      </c>
      <c r="AZ25" s="176">
        <v>1181</v>
      </c>
      <c r="BA25" s="176">
        <v>1410</v>
      </c>
      <c r="BB25" s="176">
        <v>0</v>
      </c>
      <c r="BC25" s="176">
        <v>0</v>
      </c>
      <c r="BD25" s="176">
        <v>705</v>
      </c>
      <c r="BE25" s="176">
        <v>0</v>
      </c>
      <c r="BF25" s="176">
        <v>0</v>
      </c>
      <c r="BG25" s="176">
        <v>0</v>
      </c>
      <c r="BH25" s="176">
        <v>0</v>
      </c>
      <c r="BI25" s="176">
        <v>0</v>
      </c>
      <c r="BJ25" s="176">
        <v>5007</v>
      </c>
      <c r="BK25" s="192">
        <v>0</v>
      </c>
      <c r="BL25" s="192">
        <v>22</v>
      </c>
      <c r="BM25" s="192">
        <v>112</v>
      </c>
      <c r="BN25" s="170">
        <v>9784</v>
      </c>
      <c r="BO25" s="175">
        <v>5712</v>
      </c>
      <c r="BP25" s="168">
        <v>2305</v>
      </c>
      <c r="BQ25" s="176">
        <v>0</v>
      </c>
      <c r="BR25" s="176">
        <v>569</v>
      </c>
      <c r="BS25" s="176">
        <v>0</v>
      </c>
      <c r="BT25" s="176">
        <v>0</v>
      </c>
      <c r="BU25" s="180">
        <v>0</v>
      </c>
      <c r="BV25" s="187">
        <v>22167</v>
      </c>
      <c r="BW25" s="188">
        <v>1280</v>
      </c>
      <c r="BX25" s="194">
        <v>27</v>
      </c>
    </row>
    <row r="26" spans="1:76" x14ac:dyDescent="0.25">
      <c r="A26" s="141" t="s">
        <v>92</v>
      </c>
      <c r="B26" s="141" t="s">
        <v>93</v>
      </c>
      <c r="C26" s="168">
        <v>44</v>
      </c>
      <c r="D26" s="169">
        <v>110</v>
      </c>
      <c r="E26" s="169">
        <v>35</v>
      </c>
      <c r="F26" s="169">
        <v>45.14</v>
      </c>
      <c r="G26" s="169">
        <v>0.04</v>
      </c>
      <c r="H26" s="169">
        <v>72.19</v>
      </c>
      <c r="I26" s="169">
        <v>178.4</v>
      </c>
      <c r="J26" s="169">
        <v>168.82</v>
      </c>
      <c r="K26" s="169">
        <v>19.149999999999999</v>
      </c>
      <c r="L26" s="357">
        <v>0.22</v>
      </c>
      <c r="M26" s="168">
        <v>2.7</v>
      </c>
      <c r="N26" s="169">
        <v>6.39</v>
      </c>
      <c r="O26" s="169">
        <v>7.59</v>
      </c>
      <c r="P26" s="169">
        <v>0.51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2.59</v>
      </c>
      <c r="X26" s="169">
        <v>65.099999999999994</v>
      </c>
      <c r="Y26" s="169">
        <v>0.97</v>
      </c>
      <c r="Z26" s="169">
        <v>5.55</v>
      </c>
      <c r="AA26" s="169">
        <v>0</v>
      </c>
      <c r="AB26" s="170">
        <v>308.34999999999997</v>
      </c>
      <c r="AC26" s="170">
        <v>438.55999999999995</v>
      </c>
      <c r="AD26" s="170">
        <v>17.190000000000001</v>
      </c>
      <c r="AE26" s="170">
        <v>0.26</v>
      </c>
      <c r="AF26" s="359">
        <v>764.3599999999999</v>
      </c>
      <c r="AG26" s="187">
        <v>0</v>
      </c>
      <c r="AH26" s="188">
        <v>16</v>
      </c>
      <c r="AI26" s="188">
        <v>0</v>
      </c>
      <c r="AJ26" s="188">
        <v>1</v>
      </c>
      <c r="AK26" s="188">
        <v>30</v>
      </c>
      <c r="AL26" s="188">
        <v>1</v>
      </c>
      <c r="AM26" s="188">
        <v>8</v>
      </c>
      <c r="AN26" s="188">
        <v>66</v>
      </c>
      <c r="AO26" s="188">
        <v>3</v>
      </c>
      <c r="AP26" s="188">
        <v>3</v>
      </c>
      <c r="AQ26" s="188">
        <v>40</v>
      </c>
      <c r="AR26" s="188">
        <v>6</v>
      </c>
      <c r="AS26" s="176">
        <v>150</v>
      </c>
      <c r="AT26" s="176">
        <v>3060</v>
      </c>
      <c r="AU26" s="176">
        <v>720</v>
      </c>
      <c r="AV26" s="176">
        <v>3600</v>
      </c>
      <c r="AW26" s="176">
        <v>8050</v>
      </c>
      <c r="AX26" s="176">
        <v>350</v>
      </c>
      <c r="AY26" s="176">
        <v>3500</v>
      </c>
      <c r="AZ26" s="176">
        <v>2000</v>
      </c>
      <c r="BA26" s="176">
        <v>500</v>
      </c>
      <c r="BB26" s="176">
        <v>0</v>
      </c>
      <c r="BC26" s="176">
        <v>0</v>
      </c>
      <c r="BD26" s="176">
        <v>0</v>
      </c>
      <c r="BE26" s="176">
        <v>0</v>
      </c>
      <c r="BF26" s="176">
        <v>0</v>
      </c>
      <c r="BG26" s="176">
        <v>0</v>
      </c>
      <c r="BH26" s="176">
        <v>0</v>
      </c>
      <c r="BI26" s="176">
        <v>0</v>
      </c>
      <c r="BJ26" s="176">
        <v>2000</v>
      </c>
      <c r="BK26" s="192">
        <v>16</v>
      </c>
      <c r="BL26" s="192">
        <v>32</v>
      </c>
      <c r="BM26" s="192">
        <v>126</v>
      </c>
      <c r="BN26" s="170">
        <v>21930</v>
      </c>
      <c r="BO26" s="175">
        <v>2000</v>
      </c>
      <c r="BP26" s="168">
        <v>950</v>
      </c>
      <c r="BQ26" s="176">
        <v>1109</v>
      </c>
      <c r="BR26" s="176">
        <v>0</v>
      </c>
      <c r="BS26" s="176">
        <v>0</v>
      </c>
      <c r="BT26" s="176">
        <v>0</v>
      </c>
      <c r="BU26" s="180">
        <v>0</v>
      </c>
      <c r="BV26" s="187">
        <v>13797</v>
      </c>
      <c r="BW26" s="188">
        <v>1500</v>
      </c>
      <c r="BX26" s="194">
        <v>2</v>
      </c>
    </row>
    <row r="27" spans="1:76" x14ac:dyDescent="0.25">
      <c r="A27" s="141" t="s">
        <v>94</v>
      </c>
      <c r="B27" s="141" t="s">
        <v>95</v>
      </c>
      <c r="C27" s="168">
        <v>7.4</v>
      </c>
      <c r="D27" s="169">
        <v>8.6999999999999993</v>
      </c>
      <c r="E27" s="169">
        <v>10.1</v>
      </c>
      <c r="F27" s="169">
        <v>15.3</v>
      </c>
      <c r="G27" s="169">
        <v>0</v>
      </c>
      <c r="H27" s="169">
        <v>119.8</v>
      </c>
      <c r="I27" s="169">
        <v>98.2</v>
      </c>
      <c r="J27" s="169">
        <v>109.7</v>
      </c>
      <c r="K27" s="169">
        <v>8.6999999999999993</v>
      </c>
      <c r="L27" s="357">
        <v>0.8</v>
      </c>
      <c r="M27" s="168">
        <v>6.2</v>
      </c>
      <c r="N27" s="169">
        <v>16.899999999999999</v>
      </c>
      <c r="O27" s="169">
        <v>16.100000000000001</v>
      </c>
      <c r="P27" s="169">
        <v>0.04</v>
      </c>
      <c r="Q27" s="169">
        <v>0.2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70">
        <v>41.5</v>
      </c>
      <c r="AC27" s="170">
        <v>336.4</v>
      </c>
      <c r="AD27" s="170">
        <v>39.24</v>
      </c>
      <c r="AE27" s="170">
        <v>1</v>
      </c>
      <c r="AF27" s="359">
        <v>418.14</v>
      </c>
      <c r="AG27" s="187">
        <v>0</v>
      </c>
      <c r="AH27" s="188">
        <v>42</v>
      </c>
      <c r="AI27" s="188">
        <v>1</v>
      </c>
      <c r="AJ27" s="188">
        <v>5</v>
      </c>
      <c r="AK27" s="188">
        <v>14</v>
      </c>
      <c r="AL27" s="188">
        <v>3</v>
      </c>
      <c r="AM27" s="188">
        <v>6</v>
      </c>
      <c r="AN27" s="188">
        <v>24</v>
      </c>
      <c r="AO27" s="188">
        <v>7</v>
      </c>
      <c r="AP27" s="188">
        <v>1</v>
      </c>
      <c r="AQ27" s="188">
        <v>4</v>
      </c>
      <c r="AR27" s="188">
        <v>1</v>
      </c>
      <c r="AS27" s="176">
        <v>0</v>
      </c>
      <c r="AT27" s="176">
        <v>867</v>
      </c>
      <c r="AU27" s="176">
        <v>110</v>
      </c>
      <c r="AV27" s="176">
        <v>1180</v>
      </c>
      <c r="AW27" s="176">
        <v>763</v>
      </c>
      <c r="AX27" s="176">
        <v>0</v>
      </c>
      <c r="AY27" s="176">
        <v>1584</v>
      </c>
      <c r="AZ27" s="176">
        <v>0</v>
      </c>
      <c r="BA27" s="176">
        <v>0</v>
      </c>
      <c r="BB27" s="176">
        <v>0</v>
      </c>
      <c r="BC27" s="176">
        <v>0</v>
      </c>
      <c r="BD27" s="176">
        <v>0</v>
      </c>
      <c r="BE27" s="176">
        <v>0</v>
      </c>
      <c r="BF27" s="176">
        <v>0</v>
      </c>
      <c r="BG27" s="176">
        <v>0</v>
      </c>
      <c r="BH27" s="176">
        <v>1120</v>
      </c>
      <c r="BI27" s="176">
        <v>0</v>
      </c>
      <c r="BJ27" s="176">
        <v>0</v>
      </c>
      <c r="BK27" s="192">
        <v>43</v>
      </c>
      <c r="BL27" s="192">
        <v>22</v>
      </c>
      <c r="BM27" s="192">
        <v>43</v>
      </c>
      <c r="BN27" s="170">
        <v>4504</v>
      </c>
      <c r="BO27" s="175">
        <v>1120</v>
      </c>
      <c r="BP27" s="168">
        <v>0</v>
      </c>
      <c r="BQ27" s="176">
        <v>0</v>
      </c>
      <c r="BR27" s="176">
        <v>0</v>
      </c>
      <c r="BS27" s="176">
        <v>0</v>
      </c>
      <c r="BT27" s="176">
        <v>421.1</v>
      </c>
      <c r="BU27" s="180">
        <v>0</v>
      </c>
      <c r="BV27" s="187">
        <v>10286</v>
      </c>
      <c r="BW27" s="188">
        <v>715</v>
      </c>
      <c r="BX27" s="194">
        <v>15</v>
      </c>
    </row>
    <row r="28" spans="1:76" x14ac:dyDescent="0.25">
      <c r="A28" s="141" t="s">
        <v>12</v>
      </c>
      <c r="B28" s="141" t="s">
        <v>96</v>
      </c>
      <c r="C28" s="168">
        <v>7.7720000000000002</v>
      </c>
      <c r="D28" s="169">
        <v>2.8000000000000001E-2</v>
      </c>
      <c r="E28" s="169">
        <v>0.85299999999999998</v>
      </c>
      <c r="F28" s="169">
        <v>4.851</v>
      </c>
      <c r="G28" s="169">
        <v>1.9790000000000001</v>
      </c>
      <c r="H28" s="169">
        <v>348.096</v>
      </c>
      <c r="I28" s="169">
        <v>1.3779999999999999</v>
      </c>
      <c r="J28" s="169">
        <v>29.332000000000001</v>
      </c>
      <c r="K28" s="169">
        <v>2.5409999999999999</v>
      </c>
      <c r="L28" s="357">
        <v>12.084</v>
      </c>
      <c r="M28" s="168">
        <v>75.387</v>
      </c>
      <c r="N28" s="169">
        <v>1.204</v>
      </c>
      <c r="O28" s="169">
        <v>6.31</v>
      </c>
      <c r="P28" s="169">
        <v>0.19900000000000001</v>
      </c>
      <c r="Q28" s="169">
        <v>0.76200000000000001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70">
        <v>13.504000000000001</v>
      </c>
      <c r="AC28" s="170">
        <v>381.34699999999998</v>
      </c>
      <c r="AD28" s="170">
        <v>83.1</v>
      </c>
      <c r="AE28" s="170">
        <v>14.824999999999999</v>
      </c>
      <c r="AF28" s="359">
        <v>492.77600000000001</v>
      </c>
      <c r="AG28" s="187">
        <v>3</v>
      </c>
      <c r="AH28" s="188">
        <v>0</v>
      </c>
      <c r="AI28" s="188">
        <v>0</v>
      </c>
      <c r="AJ28" s="188">
        <v>0</v>
      </c>
      <c r="AK28" s="188">
        <v>0</v>
      </c>
      <c r="AL28" s="188">
        <v>0</v>
      </c>
      <c r="AM28" s="188">
        <v>8</v>
      </c>
      <c r="AN28" s="188">
        <v>0</v>
      </c>
      <c r="AO28" s="188">
        <v>2</v>
      </c>
      <c r="AP28" s="188">
        <v>13</v>
      </c>
      <c r="AQ28" s="188">
        <v>0</v>
      </c>
      <c r="AR28" s="188">
        <v>1</v>
      </c>
      <c r="AS28" s="176">
        <v>0</v>
      </c>
      <c r="AT28" s="176">
        <v>0</v>
      </c>
      <c r="AU28" s="176">
        <v>0</v>
      </c>
      <c r="AV28" s="176">
        <v>0</v>
      </c>
      <c r="AW28" s="176">
        <v>0</v>
      </c>
      <c r="AX28" s="176">
        <v>300</v>
      </c>
      <c r="AY28" s="176">
        <v>500</v>
      </c>
      <c r="AZ28" s="176">
        <v>0</v>
      </c>
      <c r="BA28" s="176">
        <v>0</v>
      </c>
      <c r="BB28" s="176">
        <v>0</v>
      </c>
      <c r="BC28" s="176">
        <v>0</v>
      </c>
      <c r="BD28" s="176">
        <v>0</v>
      </c>
      <c r="BE28" s="176">
        <v>0</v>
      </c>
      <c r="BF28" s="176">
        <v>0</v>
      </c>
      <c r="BG28" s="176">
        <v>0</v>
      </c>
      <c r="BH28" s="176">
        <v>5400</v>
      </c>
      <c r="BI28" s="176">
        <v>0</v>
      </c>
      <c r="BJ28" s="176">
        <v>0</v>
      </c>
      <c r="BK28" s="192">
        <v>3</v>
      </c>
      <c r="BL28" s="192">
        <v>0</v>
      </c>
      <c r="BM28" s="192">
        <v>24</v>
      </c>
      <c r="BN28" s="170">
        <v>800</v>
      </c>
      <c r="BO28" s="175">
        <v>5400</v>
      </c>
      <c r="BP28" s="168">
        <v>0</v>
      </c>
      <c r="BQ28" s="176">
        <v>0</v>
      </c>
      <c r="BR28" s="176">
        <v>0</v>
      </c>
      <c r="BS28" s="176">
        <v>0</v>
      </c>
      <c r="BT28" s="176">
        <v>0</v>
      </c>
      <c r="BU28" s="180">
        <v>0</v>
      </c>
      <c r="BV28" s="187">
        <v>12985</v>
      </c>
      <c r="BW28" s="188">
        <v>2772</v>
      </c>
      <c r="BX28" s="194">
        <v>13</v>
      </c>
    </row>
    <row r="29" spans="1:76" x14ac:dyDescent="0.25">
      <c r="A29" s="141" t="s">
        <v>97</v>
      </c>
      <c r="B29" s="141" t="s">
        <v>98</v>
      </c>
      <c r="C29" s="168">
        <v>5.0469999999999997</v>
      </c>
      <c r="D29" s="169">
        <v>1.1839999999999999</v>
      </c>
      <c r="E29" s="169">
        <v>4.45</v>
      </c>
      <c r="F29" s="169">
        <v>0.499</v>
      </c>
      <c r="G29" s="169">
        <v>0.13600000000000001</v>
      </c>
      <c r="H29" s="169">
        <v>187.15600000000001</v>
      </c>
      <c r="I29" s="169">
        <v>23.184000000000001</v>
      </c>
      <c r="J29" s="169">
        <v>46.621000000000002</v>
      </c>
      <c r="K29" s="169">
        <v>1.8640000000000001</v>
      </c>
      <c r="L29" s="357">
        <v>4.2519999999999998</v>
      </c>
      <c r="M29" s="168">
        <v>67.412999999999997</v>
      </c>
      <c r="N29" s="169">
        <v>2.8239999999999998</v>
      </c>
      <c r="O29" s="169">
        <v>7.9279999999999999</v>
      </c>
      <c r="P29" s="169">
        <v>0.214</v>
      </c>
      <c r="Q29" s="169">
        <v>0.57399999999999995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70">
        <v>11.180000000000001</v>
      </c>
      <c r="AC29" s="170">
        <v>258.82499999999999</v>
      </c>
      <c r="AD29" s="170">
        <v>78.378999999999991</v>
      </c>
      <c r="AE29" s="170">
        <v>4.9619999999999997</v>
      </c>
      <c r="AF29" s="359">
        <v>353.346</v>
      </c>
      <c r="AG29" s="187">
        <v>1</v>
      </c>
      <c r="AH29" s="188">
        <v>0</v>
      </c>
      <c r="AI29" s="188">
        <v>0</v>
      </c>
      <c r="AJ29" s="188">
        <v>0</v>
      </c>
      <c r="AK29" s="188">
        <v>0</v>
      </c>
      <c r="AL29" s="188">
        <v>0</v>
      </c>
      <c r="AM29" s="188">
        <v>3</v>
      </c>
      <c r="AN29" s="188">
        <v>0</v>
      </c>
      <c r="AO29" s="188">
        <v>8</v>
      </c>
      <c r="AP29" s="188">
        <v>10</v>
      </c>
      <c r="AQ29" s="188">
        <v>0</v>
      </c>
      <c r="AR29" s="188">
        <v>1</v>
      </c>
      <c r="AS29" s="176">
        <v>970</v>
      </c>
      <c r="AT29" s="176">
        <v>0</v>
      </c>
      <c r="AU29" s="176">
        <v>0</v>
      </c>
      <c r="AV29" s="176">
        <v>360</v>
      </c>
      <c r="AW29" s="176">
        <v>0</v>
      </c>
      <c r="AX29" s="176">
        <v>0</v>
      </c>
      <c r="AY29" s="176">
        <v>0</v>
      </c>
      <c r="AZ29" s="176">
        <v>0</v>
      </c>
      <c r="BA29" s="176">
        <v>0</v>
      </c>
      <c r="BB29" s="176">
        <v>0</v>
      </c>
      <c r="BC29" s="176">
        <v>0</v>
      </c>
      <c r="BD29" s="176">
        <v>0</v>
      </c>
      <c r="BE29" s="176">
        <v>900</v>
      </c>
      <c r="BF29" s="176">
        <v>0</v>
      </c>
      <c r="BG29" s="176">
        <v>0</v>
      </c>
      <c r="BH29" s="176">
        <v>7100</v>
      </c>
      <c r="BI29" s="176">
        <v>0</v>
      </c>
      <c r="BJ29" s="176">
        <v>0</v>
      </c>
      <c r="BK29" s="192">
        <v>1</v>
      </c>
      <c r="BL29" s="192">
        <v>0</v>
      </c>
      <c r="BM29" s="192">
        <v>22</v>
      </c>
      <c r="BN29" s="170">
        <v>1330</v>
      </c>
      <c r="BO29" s="175">
        <v>8000</v>
      </c>
      <c r="BP29" s="168">
        <v>0</v>
      </c>
      <c r="BQ29" s="176">
        <v>0</v>
      </c>
      <c r="BR29" s="176">
        <v>0</v>
      </c>
      <c r="BS29" s="176">
        <v>0</v>
      </c>
      <c r="BT29" s="176">
        <v>0</v>
      </c>
      <c r="BU29" s="180">
        <v>0</v>
      </c>
      <c r="BV29" s="187">
        <v>10398</v>
      </c>
      <c r="BW29" s="188">
        <v>1533</v>
      </c>
      <c r="BX29" s="194">
        <v>31</v>
      </c>
    </row>
    <row r="30" spans="1:76" x14ac:dyDescent="0.25">
      <c r="A30" s="141" t="s">
        <v>99</v>
      </c>
      <c r="B30" s="141" t="s">
        <v>100</v>
      </c>
      <c r="C30" s="168">
        <v>1.64</v>
      </c>
      <c r="D30" s="169">
        <v>0.94</v>
      </c>
      <c r="E30" s="169">
        <v>1.52</v>
      </c>
      <c r="F30" s="169">
        <v>0</v>
      </c>
      <c r="G30" s="169">
        <v>0</v>
      </c>
      <c r="H30" s="169">
        <v>65.3</v>
      </c>
      <c r="I30" s="169">
        <v>37.421999999999997</v>
      </c>
      <c r="J30" s="169">
        <v>60.344000000000001</v>
      </c>
      <c r="K30" s="169">
        <v>7.8E-2</v>
      </c>
      <c r="L30" s="357">
        <v>5.6000000000000001E-2</v>
      </c>
      <c r="M30" s="168">
        <v>15.1</v>
      </c>
      <c r="N30" s="169">
        <v>8.6999999999999993</v>
      </c>
      <c r="O30" s="169">
        <v>13.9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70">
        <v>4.0999999999999996</v>
      </c>
      <c r="AC30" s="170">
        <v>163.14400000000001</v>
      </c>
      <c r="AD30" s="170">
        <v>37.699999999999996</v>
      </c>
      <c r="AE30" s="170">
        <v>5.6000000000000001E-2</v>
      </c>
      <c r="AF30" s="359">
        <v>205</v>
      </c>
      <c r="AG30" s="187">
        <v>2</v>
      </c>
      <c r="AH30" s="188">
        <v>0</v>
      </c>
      <c r="AI30" s="188">
        <v>0</v>
      </c>
      <c r="AJ30" s="188"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1</v>
      </c>
      <c r="AR30" s="188">
        <v>0</v>
      </c>
      <c r="AS30" s="176">
        <v>112</v>
      </c>
      <c r="AT30" s="176">
        <v>130</v>
      </c>
      <c r="AU30" s="176">
        <v>0</v>
      </c>
      <c r="AV30" s="176">
        <v>0</v>
      </c>
      <c r="AW30" s="176">
        <v>0</v>
      </c>
      <c r="AX30" s="176">
        <v>0</v>
      </c>
      <c r="AY30" s="176">
        <v>0</v>
      </c>
      <c r="AZ30" s="176">
        <v>0</v>
      </c>
      <c r="BA30" s="176">
        <v>0</v>
      </c>
      <c r="BB30" s="176">
        <v>0</v>
      </c>
      <c r="BC30" s="176">
        <v>0</v>
      </c>
      <c r="BD30" s="176">
        <v>0</v>
      </c>
      <c r="BE30" s="176">
        <v>0</v>
      </c>
      <c r="BF30" s="176">
        <v>0</v>
      </c>
      <c r="BG30" s="176">
        <v>0</v>
      </c>
      <c r="BH30" s="176">
        <v>0</v>
      </c>
      <c r="BI30" s="176">
        <v>0</v>
      </c>
      <c r="BJ30" s="176">
        <v>0</v>
      </c>
      <c r="BK30" s="192">
        <v>2</v>
      </c>
      <c r="BL30" s="192">
        <v>0</v>
      </c>
      <c r="BM30" s="192">
        <v>1</v>
      </c>
      <c r="BN30" s="170">
        <v>242</v>
      </c>
      <c r="BO30" s="175">
        <v>0</v>
      </c>
      <c r="BP30" s="168">
        <v>0</v>
      </c>
      <c r="BQ30" s="176">
        <v>0</v>
      </c>
      <c r="BR30" s="176">
        <v>0</v>
      </c>
      <c r="BS30" s="176">
        <v>0</v>
      </c>
      <c r="BT30" s="176">
        <v>0</v>
      </c>
      <c r="BU30" s="180">
        <v>0</v>
      </c>
      <c r="BV30" s="187">
        <v>3493</v>
      </c>
      <c r="BW30" s="188">
        <v>510</v>
      </c>
      <c r="BX30" s="194">
        <v>14</v>
      </c>
    </row>
    <row r="31" spans="1:76" x14ac:dyDescent="0.25">
      <c r="A31" s="141" t="s">
        <v>101</v>
      </c>
      <c r="B31" s="141" t="s">
        <v>102</v>
      </c>
      <c r="C31" s="168">
        <v>4.7</v>
      </c>
      <c r="D31" s="169">
        <v>19.7</v>
      </c>
      <c r="E31" s="169">
        <v>8.4</v>
      </c>
      <c r="F31" s="169">
        <v>36.5</v>
      </c>
      <c r="G31" s="169">
        <v>0</v>
      </c>
      <c r="H31" s="169">
        <v>49.8</v>
      </c>
      <c r="I31" s="169">
        <v>303</v>
      </c>
      <c r="J31" s="169">
        <v>282.5</v>
      </c>
      <c r="K31" s="169">
        <v>10</v>
      </c>
      <c r="L31" s="357">
        <v>0</v>
      </c>
      <c r="M31" s="168">
        <v>1.9</v>
      </c>
      <c r="N31" s="169">
        <v>21.7</v>
      </c>
      <c r="O31" s="169">
        <v>24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70">
        <v>69.3</v>
      </c>
      <c r="AC31" s="170">
        <v>645.29999999999995</v>
      </c>
      <c r="AD31" s="170">
        <v>47.599999999999994</v>
      </c>
      <c r="AE31" s="170">
        <v>0</v>
      </c>
      <c r="AF31" s="359">
        <v>762.19999999999993</v>
      </c>
      <c r="AG31" s="187">
        <v>0</v>
      </c>
      <c r="AH31" s="188">
        <v>131</v>
      </c>
      <c r="AI31" s="188">
        <v>0</v>
      </c>
      <c r="AJ31" s="188">
        <v>0</v>
      </c>
      <c r="AK31" s="188">
        <v>18</v>
      </c>
      <c r="AL31" s="188">
        <v>1</v>
      </c>
      <c r="AM31" s="188">
        <v>0</v>
      </c>
      <c r="AN31" s="188">
        <v>2</v>
      </c>
      <c r="AO31" s="188">
        <v>2</v>
      </c>
      <c r="AP31" s="188">
        <v>1</v>
      </c>
      <c r="AQ31" s="188">
        <v>2</v>
      </c>
      <c r="AR31" s="188">
        <v>0</v>
      </c>
      <c r="AS31" s="176">
        <v>0</v>
      </c>
      <c r="AT31" s="176">
        <v>1780</v>
      </c>
      <c r="AU31" s="176">
        <v>640</v>
      </c>
      <c r="AV31" s="176">
        <v>370</v>
      </c>
      <c r="AW31" s="176">
        <v>540</v>
      </c>
      <c r="AX31" s="176">
        <v>0</v>
      </c>
      <c r="AY31" s="176">
        <v>0</v>
      </c>
      <c r="AZ31" s="176">
        <v>490</v>
      </c>
      <c r="BA31" s="176">
        <v>1000</v>
      </c>
      <c r="BB31" s="176">
        <v>0</v>
      </c>
      <c r="BC31" s="176">
        <v>1600</v>
      </c>
      <c r="BD31" s="176">
        <v>0</v>
      </c>
      <c r="BE31" s="176">
        <v>0</v>
      </c>
      <c r="BF31" s="176">
        <v>0</v>
      </c>
      <c r="BG31" s="176">
        <v>2000</v>
      </c>
      <c r="BH31" s="176">
        <v>0</v>
      </c>
      <c r="BI31" s="176">
        <v>0</v>
      </c>
      <c r="BJ31" s="176">
        <v>1200</v>
      </c>
      <c r="BK31" s="192">
        <v>131</v>
      </c>
      <c r="BL31" s="192">
        <v>19</v>
      </c>
      <c r="BM31" s="192">
        <v>7</v>
      </c>
      <c r="BN31" s="170">
        <v>4820</v>
      </c>
      <c r="BO31" s="175">
        <v>4800</v>
      </c>
      <c r="BP31" s="168">
        <v>225</v>
      </c>
      <c r="BQ31" s="176">
        <v>0</v>
      </c>
      <c r="BR31" s="176">
        <v>0</v>
      </c>
      <c r="BS31" s="176">
        <v>0</v>
      </c>
      <c r="BT31" s="176">
        <v>0</v>
      </c>
      <c r="BU31" s="180">
        <v>0</v>
      </c>
      <c r="BV31" s="187">
        <v>13368</v>
      </c>
      <c r="BW31" s="188">
        <v>695</v>
      </c>
      <c r="BX31" s="194">
        <v>31</v>
      </c>
    </row>
    <row r="32" spans="1:76" x14ac:dyDescent="0.25">
      <c r="A32" s="141" t="s">
        <v>13</v>
      </c>
      <c r="B32" s="141" t="s">
        <v>103</v>
      </c>
      <c r="C32" s="168">
        <v>46.8</v>
      </c>
      <c r="D32" s="169">
        <v>54.4</v>
      </c>
      <c r="E32" s="169">
        <v>25.4</v>
      </c>
      <c r="F32" s="169">
        <v>60.6</v>
      </c>
      <c r="G32" s="169">
        <v>0</v>
      </c>
      <c r="H32" s="169">
        <v>151</v>
      </c>
      <c r="I32" s="169">
        <v>117.4</v>
      </c>
      <c r="J32" s="169">
        <v>111.4</v>
      </c>
      <c r="K32" s="169">
        <v>14.8</v>
      </c>
      <c r="L32" s="357">
        <v>2</v>
      </c>
      <c r="M32" s="168">
        <v>9.6</v>
      </c>
      <c r="N32" s="169">
        <v>4.8</v>
      </c>
      <c r="O32" s="169">
        <v>4.8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8.5</v>
      </c>
      <c r="X32" s="169">
        <v>320.10000000000002</v>
      </c>
      <c r="Y32" s="169">
        <v>16.5</v>
      </c>
      <c r="Z32" s="169">
        <v>68.8</v>
      </c>
      <c r="AA32" s="169">
        <v>0</v>
      </c>
      <c r="AB32" s="170">
        <v>601.1</v>
      </c>
      <c r="AC32" s="170">
        <v>394.59999999999997</v>
      </c>
      <c r="AD32" s="170">
        <v>19.2</v>
      </c>
      <c r="AE32" s="170">
        <v>2</v>
      </c>
      <c r="AF32" s="359">
        <v>1016.9000000000001</v>
      </c>
      <c r="AG32" s="187">
        <v>0</v>
      </c>
      <c r="AH32" s="188">
        <v>882</v>
      </c>
      <c r="AI32" s="188">
        <v>0</v>
      </c>
      <c r="AJ32" s="188">
        <v>7</v>
      </c>
      <c r="AK32" s="188">
        <v>73</v>
      </c>
      <c r="AL32" s="188">
        <v>4</v>
      </c>
      <c r="AM32" s="188">
        <v>11</v>
      </c>
      <c r="AN32" s="188">
        <v>125</v>
      </c>
      <c r="AO32" s="188">
        <v>8</v>
      </c>
      <c r="AP32" s="188">
        <v>36</v>
      </c>
      <c r="AQ32" s="188">
        <v>0</v>
      </c>
      <c r="AR32" s="188">
        <v>0</v>
      </c>
      <c r="AS32" s="176">
        <v>0</v>
      </c>
      <c r="AT32" s="176">
        <v>0</v>
      </c>
      <c r="AU32" s="176">
        <v>0</v>
      </c>
      <c r="AV32" s="176">
        <v>0</v>
      </c>
      <c r="AW32" s="176">
        <v>0</v>
      </c>
      <c r="AX32" s="176">
        <v>0</v>
      </c>
      <c r="AY32" s="176">
        <v>0</v>
      </c>
      <c r="AZ32" s="176">
        <v>0</v>
      </c>
      <c r="BA32" s="176">
        <v>0</v>
      </c>
      <c r="BB32" s="176">
        <v>0</v>
      </c>
      <c r="BC32" s="176">
        <v>0</v>
      </c>
      <c r="BD32" s="176">
        <v>0</v>
      </c>
      <c r="BE32" s="176">
        <v>0</v>
      </c>
      <c r="BF32" s="176">
        <v>0</v>
      </c>
      <c r="BG32" s="176">
        <v>0</v>
      </c>
      <c r="BH32" s="176">
        <v>0</v>
      </c>
      <c r="BI32" s="176">
        <v>0</v>
      </c>
      <c r="BJ32" s="176">
        <v>0</v>
      </c>
      <c r="BK32" s="192">
        <v>882</v>
      </c>
      <c r="BL32" s="192">
        <v>84</v>
      </c>
      <c r="BM32" s="192">
        <v>180</v>
      </c>
      <c r="BN32" s="170">
        <v>0</v>
      </c>
      <c r="BO32" s="175">
        <v>0</v>
      </c>
      <c r="BP32" s="168">
        <v>530</v>
      </c>
      <c r="BQ32" s="176">
        <v>340</v>
      </c>
      <c r="BR32" s="176">
        <v>0</v>
      </c>
      <c r="BS32" s="176">
        <v>0</v>
      </c>
      <c r="BT32" s="176">
        <v>0</v>
      </c>
      <c r="BU32" s="180">
        <v>0</v>
      </c>
      <c r="BV32" s="187">
        <v>25243</v>
      </c>
      <c r="BW32" s="188">
        <v>1113</v>
      </c>
      <c r="BX32" s="194">
        <v>6</v>
      </c>
    </row>
    <row r="33" spans="1:76" x14ac:dyDescent="0.25">
      <c r="A33" s="141" t="s">
        <v>14</v>
      </c>
      <c r="B33" s="141" t="s">
        <v>104</v>
      </c>
      <c r="C33" s="168">
        <v>170.565</v>
      </c>
      <c r="D33" s="169">
        <v>309.46699999999998</v>
      </c>
      <c r="E33" s="169">
        <v>72.096000000000004</v>
      </c>
      <c r="F33" s="169">
        <v>321.91500000000002</v>
      </c>
      <c r="G33" s="169">
        <v>0.26200000000000001</v>
      </c>
      <c r="H33" s="169">
        <v>202.482</v>
      </c>
      <c r="I33" s="169">
        <v>253.47499999999999</v>
      </c>
      <c r="J33" s="169">
        <v>299.18900000000002</v>
      </c>
      <c r="K33" s="169">
        <v>40.167999999999999</v>
      </c>
      <c r="L33" s="357">
        <v>1.147</v>
      </c>
      <c r="M33" s="168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0.312</v>
      </c>
      <c r="X33" s="169">
        <v>162.60499999999999</v>
      </c>
      <c r="Y33" s="169">
        <v>106.327</v>
      </c>
      <c r="Z33" s="169">
        <v>36.241999999999997</v>
      </c>
      <c r="AA33" s="169">
        <v>0</v>
      </c>
      <c r="AB33" s="170">
        <v>1179.529</v>
      </c>
      <c r="AC33" s="170">
        <v>795.31399999999996</v>
      </c>
      <c r="AD33" s="170">
        <v>0</v>
      </c>
      <c r="AE33" s="170">
        <v>1.409</v>
      </c>
      <c r="AF33" s="359">
        <v>1976.252</v>
      </c>
      <c r="AG33" s="187">
        <v>0</v>
      </c>
      <c r="AH33" s="188">
        <v>2854</v>
      </c>
      <c r="AI33" s="188">
        <v>0</v>
      </c>
      <c r="AJ33" s="188">
        <v>44</v>
      </c>
      <c r="AK33" s="188">
        <v>112</v>
      </c>
      <c r="AL33" s="188">
        <v>11</v>
      </c>
      <c r="AM33" s="188">
        <v>59</v>
      </c>
      <c r="AN33" s="188">
        <v>60</v>
      </c>
      <c r="AO33" s="188">
        <v>5</v>
      </c>
      <c r="AP33" s="188">
        <v>9</v>
      </c>
      <c r="AQ33" s="188">
        <v>0</v>
      </c>
      <c r="AR33" s="188">
        <v>0</v>
      </c>
      <c r="AS33" s="176">
        <v>350</v>
      </c>
      <c r="AT33" s="176">
        <v>0</v>
      </c>
      <c r="AU33" s="176">
        <v>170</v>
      </c>
      <c r="AV33" s="176">
        <v>0</v>
      </c>
      <c r="AW33" s="176">
        <v>0</v>
      </c>
      <c r="AX33" s="176">
        <v>0</v>
      </c>
      <c r="AY33" s="176">
        <v>0</v>
      </c>
      <c r="AZ33" s="176">
        <v>0</v>
      </c>
      <c r="BA33" s="176">
        <v>0</v>
      </c>
      <c r="BB33" s="176">
        <v>0</v>
      </c>
      <c r="BC33" s="176">
        <v>0</v>
      </c>
      <c r="BD33" s="176">
        <v>0</v>
      </c>
      <c r="BE33" s="176">
        <v>0</v>
      </c>
      <c r="BF33" s="176">
        <v>0</v>
      </c>
      <c r="BG33" s="176">
        <v>0</v>
      </c>
      <c r="BH33" s="176">
        <v>0</v>
      </c>
      <c r="BI33" s="176">
        <v>0</v>
      </c>
      <c r="BJ33" s="176">
        <v>1500</v>
      </c>
      <c r="BK33" s="192">
        <v>2854</v>
      </c>
      <c r="BL33" s="192">
        <v>167</v>
      </c>
      <c r="BM33" s="192">
        <v>133</v>
      </c>
      <c r="BN33" s="170">
        <v>520</v>
      </c>
      <c r="BO33" s="175">
        <v>1500</v>
      </c>
      <c r="BP33" s="168">
        <v>124</v>
      </c>
      <c r="BQ33" s="176">
        <v>0</v>
      </c>
      <c r="BR33" s="176">
        <v>709</v>
      </c>
      <c r="BS33" s="176">
        <v>0</v>
      </c>
      <c r="BT33" s="176">
        <v>0</v>
      </c>
      <c r="BU33" s="180">
        <v>0</v>
      </c>
      <c r="BV33" s="187">
        <v>33312</v>
      </c>
      <c r="BW33" s="188">
        <v>1893</v>
      </c>
      <c r="BX33" s="194">
        <v>12</v>
      </c>
    </row>
    <row r="34" spans="1:76" x14ac:dyDescent="0.25">
      <c r="A34" s="141" t="s">
        <v>105</v>
      </c>
      <c r="B34" s="141" t="s">
        <v>106</v>
      </c>
      <c r="C34" s="168">
        <v>64.400000000000006</v>
      </c>
      <c r="D34" s="169">
        <v>211.8</v>
      </c>
      <c r="E34" s="169">
        <v>94.9</v>
      </c>
      <c r="F34" s="169">
        <v>143</v>
      </c>
      <c r="G34" s="169">
        <v>1</v>
      </c>
      <c r="H34" s="169">
        <v>198.3</v>
      </c>
      <c r="I34" s="169">
        <v>204.9</v>
      </c>
      <c r="J34" s="169">
        <v>220.6</v>
      </c>
      <c r="K34" s="169">
        <v>16.399999999999999</v>
      </c>
      <c r="L34" s="357">
        <v>0.2</v>
      </c>
      <c r="M34" s="168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0.5</v>
      </c>
      <c r="X34" s="169">
        <v>36.9</v>
      </c>
      <c r="Y34" s="169">
        <v>0.1</v>
      </c>
      <c r="Z34" s="169">
        <v>6.4</v>
      </c>
      <c r="AA34" s="169">
        <v>0</v>
      </c>
      <c r="AB34" s="170">
        <v>558</v>
      </c>
      <c r="AC34" s="170">
        <v>640.20000000000005</v>
      </c>
      <c r="AD34" s="170">
        <v>0</v>
      </c>
      <c r="AE34" s="170">
        <v>1.2</v>
      </c>
      <c r="AF34" s="359">
        <v>1199.4000000000001</v>
      </c>
      <c r="AG34" s="187">
        <v>341</v>
      </c>
      <c r="AH34" s="188">
        <v>0</v>
      </c>
      <c r="AI34" s="188">
        <v>0</v>
      </c>
      <c r="AJ34" s="188">
        <v>135</v>
      </c>
      <c r="AK34" s="188">
        <v>0</v>
      </c>
      <c r="AL34" s="188">
        <v>0</v>
      </c>
      <c r="AM34" s="188">
        <v>30</v>
      </c>
      <c r="AN34" s="188">
        <v>0</v>
      </c>
      <c r="AO34" s="188">
        <v>0</v>
      </c>
      <c r="AP34" s="188">
        <v>0</v>
      </c>
      <c r="AQ34" s="188">
        <v>0</v>
      </c>
      <c r="AR34" s="188">
        <v>0</v>
      </c>
      <c r="AS34" s="176">
        <v>0</v>
      </c>
      <c r="AT34" s="176">
        <v>0</v>
      </c>
      <c r="AU34" s="176">
        <v>0</v>
      </c>
      <c r="AV34" s="176">
        <v>0</v>
      </c>
      <c r="AW34" s="176">
        <v>0</v>
      </c>
      <c r="AX34" s="176">
        <v>0</v>
      </c>
      <c r="AY34" s="176">
        <v>1360</v>
      </c>
      <c r="AZ34" s="176">
        <v>0</v>
      </c>
      <c r="BA34" s="176">
        <v>0</v>
      </c>
      <c r="BB34" s="176">
        <v>800</v>
      </c>
      <c r="BC34" s="176">
        <v>0</v>
      </c>
      <c r="BD34" s="176">
        <v>0</v>
      </c>
      <c r="BE34" s="176">
        <v>0</v>
      </c>
      <c r="BF34" s="176">
        <v>0</v>
      </c>
      <c r="BG34" s="176">
        <v>0</v>
      </c>
      <c r="BH34" s="176">
        <v>0</v>
      </c>
      <c r="BI34" s="176">
        <v>0</v>
      </c>
      <c r="BJ34" s="176">
        <v>0</v>
      </c>
      <c r="BK34" s="192">
        <v>341</v>
      </c>
      <c r="BL34" s="192">
        <v>135</v>
      </c>
      <c r="BM34" s="192">
        <v>30</v>
      </c>
      <c r="BN34" s="170">
        <v>1360</v>
      </c>
      <c r="BO34" s="175">
        <v>800</v>
      </c>
      <c r="BP34" s="168">
        <v>1325</v>
      </c>
      <c r="BQ34" s="176">
        <v>0</v>
      </c>
      <c r="BR34" s="176">
        <v>0</v>
      </c>
      <c r="BS34" s="176">
        <v>0</v>
      </c>
      <c r="BT34" s="176">
        <v>0</v>
      </c>
      <c r="BU34" s="180">
        <v>0</v>
      </c>
      <c r="BV34" s="187">
        <v>18788</v>
      </c>
      <c r="BW34" s="188">
        <v>0</v>
      </c>
      <c r="BX34" s="194">
        <v>0</v>
      </c>
    </row>
    <row r="35" spans="1:76" x14ac:dyDescent="0.25">
      <c r="A35" s="141" t="s">
        <v>232</v>
      </c>
      <c r="B35" s="141" t="s">
        <v>107</v>
      </c>
      <c r="C35" s="168">
        <v>9.73</v>
      </c>
      <c r="D35" s="169">
        <v>28.4</v>
      </c>
      <c r="E35" s="169">
        <v>10.24</v>
      </c>
      <c r="F35" s="169">
        <v>44.69</v>
      </c>
      <c r="G35" s="169">
        <v>0.51</v>
      </c>
      <c r="H35" s="169">
        <v>109.49</v>
      </c>
      <c r="I35" s="169">
        <v>96.28</v>
      </c>
      <c r="J35" s="169">
        <v>84.55</v>
      </c>
      <c r="K35" s="169">
        <v>27.18</v>
      </c>
      <c r="L35" s="357">
        <v>2.0299999999999998</v>
      </c>
      <c r="M35" s="168">
        <v>4.57</v>
      </c>
      <c r="N35" s="169">
        <v>1.82</v>
      </c>
      <c r="O35" s="169">
        <v>1.49</v>
      </c>
      <c r="P35" s="169">
        <v>0.14000000000000001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0.55000000000000004</v>
      </c>
      <c r="X35" s="169">
        <v>92.15</v>
      </c>
      <c r="Y35" s="169">
        <v>2.82</v>
      </c>
      <c r="Z35" s="169">
        <v>51.9</v>
      </c>
      <c r="AA35" s="169">
        <v>0</v>
      </c>
      <c r="AB35" s="170">
        <v>240.48</v>
      </c>
      <c r="AC35" s="170">
        <v>317.5</v>
      </c>
      <c r="AD35" s="170">
        <v>8.0200000000000014</v>
      </c>
      <c r="AE35" s="170">
        <v>2.54</v>
      </c>
      <c r="AF35" s="359">
        <v>568.54</v>
      </c>
      <c r="AG35" s="187">
        <v>0</v>
      </c>
      <c r="AH35" s="188">
        <v>0</v>
      </c>
      <c r="AI35" s="188">
        <v>0</v>
      </c>
      <c r="AJ35" s="188">
        <v>4</v>
      </c>
      <c r="AK35" s="188">
        <v>435</v>
      </c>
      <c r="AL35" s="188">
        <v>0</v>
      </c>
      <c r="AM35" s="188">
        <v>13</v>
      </c>
      <c r="AN35" s="188">
        <v>44</v>
      </c>
      <c r="AO35" s="188">
        <v>0</v>
      </c>
      <c r="AP35" s="188">
        <v>12</v>
      </c>
      <c r="AQ35" s="188">
        <v>29</v>
      </c>
      <c r="AR35" s="188">
        <v>4</v>
      </c>
      <c r="AS35" s="176">
        <v>600</v>
      </c>
      <c r="AT35" s="176">
        <v>0</v>
      </c>
      <c r="AU35" s="176">
        <v>0</v>
      </c>
      <c r="AV35" s="176">
        <v>300</v>
      </c>
      <c r="AW35" s="176">
        <v>0</v>
      </c>
      <c r="AX35" s="176">
        <v>0</v>
      </c>
      <c r="AY35" s="176">
        <v>0</v>
      </c>
      <c r="AZ35" s="176">
        <v>0</v>
      </c>
      <c r="BA35" s="176">
        <v>0</v>
      </c>
      <c r="BB35" s="176">
        <v>0</v>
      </c>
      <c r="BC35" s="176">
        <v>0</v>
      </c>
      <c r="BD35" s="176">
        <v>0</v>
      </c>
      <c r="BE35" s="176">
        <v>0</v>
      </c>
      <c r="BF35" s="176">
        <v>0</v>
      </c>
      <c r="BG35" s="176">
        <v>0</v>
      </c>
      <c r="BH35" s="176">
        <v>0</v>
      </c>
      <c r="BI35" s="176">
        <v>0</v>
      </c>
      <c r="BJ35" s="176">
        <v>0</v>
      </c>
      <c r="BK35" s="192">
        <v>0</v>
      </c>
      <c r="BL35" s="192">
        <v>439</v>
      </c>
      <c r="BM35" s="192">
        <v>102</v>
      </c>
      <c r="BN35" s="170">
        <v>900</v>
      </c>
      <c r="BO35" s="175">
        <v>0</v>
      </c>
      <c r="BP35" s="168">
        <v>491</v>
      </c>
      <c r="BQ35" s="176">
        <v>0</v>
      </c>
      <c r="BR35" s="176">
        <v>208</v>
      </c>
      <c r="BS35" s="176">
        <v>0</v>
      </c>
      <c r="BT35" s="176">
        <v>0</v>
      </c>
      <c r="BU35" s="180">
        <v>0</v>
      </c>
      <c r="BV35" s="187">
        <v>13981</v>
      </c>
      <c r="BW35" s="188">
        <v>142</v>
      </c>
      <c r="BX35" s="194">
        <v>4</v>
      </c>
    </row>
    <row r="36" spans="1:76" x14ac:dyDescent="0.25">
      <c r="A36" s="141" t="s">
        <v>108</v>
      </c>
      <c r="B36" s="141" t="s">
        <v>109</v>
      </c>
      <c r="C36" s="168">
        <v>101.59</v>
      </c>
      <c r="D36" s="169">
        <v>249.17</v>
      </c>
      <c r="E36" s="169">
        <v>86.29</v>
      </c>
      <c r="F36" s="169">
        <v>19.8</v>
      </c>
      <c r="G36" s="169">
        <v>0.32</v>
      </c>
      <c r="H36" s="169">
        <v>85.12</v>
      </c>
      <c r="I36" s="169">
        <v>215.95</v>
      </c>
      <c r="J36" s="169">
        <v>183.56</v>
      </c>
      <c r="K36" s="169">
        <v>21.46</v>
      </c>
      <c r="L36" s="357">
        <v>0.55000000000000004</v>
      </c>
      <c r="M36" s="168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0.4</v>
      </c>
      <c r="X36" s="169">
        <v>34.35</v>
      </c>
      <c r="Y36" s="169">
        <v>2.86</v>
      </c>
      <c r="Z36" s="169">
        <v>0.33</v>
      </c>
      <c r="AA36" s="169">
        <v>0</v>
      </c>
      <c r="AB36" s="170">
        <v>494.79</v>
      </c>
      <c r="AC36" s="170">
        <v>506.09</v>
      </c>
      <c r="AD36" s="170">
        <v>0</v>
      </c>
      <c r="AE36" s="170">
        <v>0.87000000000000011</v>
      </c>
      <c r="AF36" s="359">
        <v>1001.75</v>
      </c>
      <c r="AG36" s="187">
        <v>0</v>
      </c>
      <c r="AH36" s="188">
        <v>369</v>
      </c>
      <c r="AI36" s="188">
        <v>2</v>
      </c>
      <c r="AJ36" s="188">
        <v>0</v>
      </c>
      <c r="AK36" s="188">
        <v>5</v>
      </c>
      <c r="AL36" s="188">
        <v>0</v>
      </c>
      <c r="AM36" s="188">
        <v>1</v>
      </c>
      <c r="AN36" s="188">
        <v>58</v>
      </c>
      <c r="AO36" s="188">
        <v>0</v>
      </c>
      <c r="AP36" s="188">
        <v>4</v>
      </c>
      <c r="AQ36" s="188">
        <v>56</v>
      </c>
      <c r="AR36" s="188">
        <v>1</v>
      </c>
      <c r="AS36" s="176">
        <v>320</v>
      </c>
      <c r="AT36" s="176">
        <v>3474</v>
      </c>
      <c r="AU36" s="176">
        <v>0</v>
      </c>
      <c r="AV36" s="176">
        <v>2060</v>
      </c>
      <c r="AW36" s="176">
        <v>4708</v>
      </c>
      <c r="AX36" s="176">
        <v>0</v>
      </c>
      <c r="AY36" s="176">
        <v>5000</v>
      </c>
      <c r="AZ36" s="176">
        <v>7500</v>
      </c>
      <c r="BA36" s="176">
        <v>0</v>
      </c>
      <c r="BB36" s="176">
        <v>620</v>
      </c>
      <c r="BC36" s="176">
        <v>1240</v>
      </c>
      <c r="BD36" s="176">
        <v>0</v>
      </c>
      <c r="BE36" s="176">
        <v>1845</v>
      </c>
      <c r="BF36" s="176">
        <v>900</v>
      </c>
      <c r="BG36" s="176">
        <v>0</v>
      </c>
      <c r="BH36" s="176">
        <v>6000</v>
      </c>
      <c r="BI36" s="176">
        <v>1060</v>
      </c>
      <c r="BJ36" s="176">
        <v>1580</v>
      </c>
      <c r="BK36" s="192">
        <v>371</v>
      </c>
      <c r="BL36" s="192">
        <v>5</v>
      </c>
      <c r="BM36" s="192">
        <v>120</v>
      </c>
      <c r="BN36" s="170">
        <v>23062</v>
      </c>
      <c r="BO36" s="175">
        <v>13245</v>
      </c>
      <c r="BP36" s="168">
        <v>920</v>
      </c>
      <c r="BQ36" s="176">
        <v>0</v>
      </c>
      <c r="BR36" s="176">
        <v>59</v>
      </c>
      <c r="BS36" s="176">
        <v>0</v>
      </c>
      <c r="BT36" s="176">
        <v>0</v>
      </c>
      <c r="BU36" s="180">
        <v>0</v>
      </c>
      <c r="BV36" s="187">
        <v>15040</v>
      </c>
      <c r="BW36" s="188">
        <v>800</v>
      </c>
      <c r="BX36" s="194">
        <v>30</v>
      </c>
    </row>
    <row r="37" spans="1:76" x14ac:dyDescent="0.25">
      <c r="A37" s="141" t="s">
        <v>110</v>
      </c>
      <c r="B37" s="141" t="s">
        <v>111</v>
      </c>
      <c r="C37" s="168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357">
        <v>0</v>
      </c>
      <c r="M37" s="168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70">
        <v>0</v>
      </c>
      <c r="AC37" s="170">
        <v>0</v>
      </c>
      <c r="AD37" s="170">
        <v>0</v>
      </c>
      <c r="AE37" s="170">
        <v>0</v>
      </c>
      <c r="AF37" s="359">
        <v>0</v>
      </c>
      <c r="AG37" s="187">
        <v>0</v>
      </c>
      <c r="AH37" s="188">
        <v>0</v>
      </c>
      <c r="AI37" s="188">
        <v>0</v>
      </c>
      <c r="AJ37" s="188">
        <v>0</v>
      </c>
      <c r="AK37" s="188">
        <v>0</v>
      </c>
      <c r="AL37" s="188">
        <v>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v>0</v>
      </c>
      <c r="AS37" s="176">
        <v>0</v>
      </c>
      <c r="AT37" s="176">
        <v>0</v>
      </c>
      <c r="AU37" s="176">
        <v>0</v>
      </c>
      <c r="AV37" s="176">
        <v>0</v>
      </c>
      <c r="AW37" s="176">
        <v>0</v>
      </c>
      <c r="AX37" s="176">
        <v>0</v>
      </c>
      <c r="AY37" s="176">
        <v>0</v>
      </c>
      <c r="AZ37" s="176">
        <v>0</v>
      </c>
      <c r="BA37" s="176">
        <v>0</v>
      </c>
      <c r="BB37" s="176">
        <v>0</v>
      </c>
      <c r="BC37" s="176">
        <v>0</v>
      </c>
      <c r="BD37" s="176">
        <v>0</v>
      </c>
      <c r="BE37" s="176">
        <v>0</v>
      </c>
      <c r="BF37" s="176">
        <v>0</v>
      </c>
      <c r="BG37" s="176">
        <v>0</v>
      </c>
      <c r="BH37" s="176">
        <v>0</v>
      </c>
      <c r="BI37" s="176">
        <v>0</v>
      </c>
      <c r="BJ37" s="176">
        <v>0</v>
      </c>
      <c r="BK37" s="192">
        <v>0</v>
      </c>
      <c r="BL37" s="192">
        <v>0</v>
      </c>
      <c r="BM37" s="192">
        <v>0</v>
      </c>
      <c r="BN37" s="170">
        <v>0</v>
      </c>
      <c r="BO37" s="175">
        <v>0</v>
      </c>
      <c r="BP37" s="168">
        <v>0</v>
      </c>
      <c r="BQ37" s="176">
        <v>0</v>
      </c>
      <c r="BR37" s="176">
        <v>1589</v>
      </c>
      <c r="BS37" s="176">
        <v>0</v>
      </c>
      <c r="BT37" s="176">
        <v>0</v>
      </c>
      <c r="BU37" s="180">
        <v>0</v>
      </c>
      <c r="BV37" s="187">
        <v>0</v>
      </c>
      <c r="BW37" s="188">
        <v>0</v>
      </c>
      <c r="BX37" s="194">
        <v>1</v>
      </c>
    </row>
    <row r="38" spans="1:76" x14ac:dyDescent="0.25">
      <c r="A38" s="141" t="s">
        <v>216</v>
      </c>
      <c r="B38" s="141" t="s">
        <v>112</v>
      </c>
      <c r="C38" s="168">
        <v>52.222999999999999</v>
      </c>
      <c r="D38" s="169">
        <v>12.558999999999999</v>
      </c>
      <c r="E38" s="169">
        <v>15.55</v>
      </c>
      <c r="F38" s="169">
        <v>57.606999999999999</v>
      </c>
      <c r="G38" s="169">
        <v>0</v>
      </c>
      <c r="H38" s="169">
        <v>402.11900000000003</v>
      </c>
      <c r="I38" s="169">
        <v>393.28899999999999</v>
      </c>
      <c r="J38" s="169">
        <v>459.108</v>
      </c>
      <c r="K38" s="169">
        <v>33.902000000000001</v>
      </c>
      <c r="L38" s="357">
        <v>0.52200000000000002</v>
      </c>
      <c r="M38" s="168">
        <v>42.65</v>
      </c>
      <c r="N38" s="169">
        <v>33.709000000000003</v>
      </c>
      <c r="O38" s="169">
        <v>51.378</v>
      </c>
      <c r="P38" s="169">
        <v>1.0249999999999999</v>
      </c>
      <c r="Q38" s="169">
        <v>0.20100000000000001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0.16400000000000001</v>
      </c>
      <c r="X38" s="169">
        <v>6.9640000000000004</v>
      </c>
      <c r="Y38" s="169">
        <v>0</v>
      </c>
      <c r="Z38" s="169">
        <v>0.66900000000000004</v>
      </c>
      <c r="AA38" s="169">
        <v>0</v>
      </c>
      <c r="AB38" s="170">
        <v>145.73599999999999</v>
      </c>
      <c r="AC38" s="170">
        <v>1288.4180000000001</v>
      </c>
      <c r="AD38" s="170">
        <v>128.762</v>
      </c>
      <c r="AE38" s="170">
        <v>0.72300000000000009</v>
      </c>
      <c r="AF38" s="359">
        <v>1563.6389999999999</v>
      </c>
      <c r="AG38" s="187">
        <v>0</v>
      </c>
      <c r="AH38" s="188">
        <v>17</v>
      </c>
      <c r="AI38" s="188">
        <v>0</v>
      </c>
      <c r="AJ38" s="188">
        <v>8</v>
      </c>
      <c r="AK38" s="188">
        <v>16</v>
      </c>
      <c r="AL38" s="188">
        <v>0</v>
      </c>
      <c r="AM38" s="188">
        <v>30</v>
      </c>
      <c r="AN38" s="188">
        <v>56</v>
      </c>
      <c r="AO38" s="188">
        <v>5</v>
      </c>
      <c r="AP38" s="188">
        <v>15</v>
      </c>
      <c r="AQ38" s="188">
        <v>4</v>
      </c>
      <c r="AR38" s="188">
        <v>2</v>
      </c>
      <c r="AS38" s="176">
        <v>0</v>
      </c>
      <c r="AT38" s="176">
        <v>0</v>
      </c>
      <c r="AU38" s="176">
        <v>0</v>
      </c>
      <c r="AV38" s="176">
        <v>250</v>
      </c>
      <c r="AW38" s="176">
        <v>0</v>
      </c>
      <c r="AX38" s="176">
        <v>420</v>
      </c>
      <c r="AY38" s="176">
        <v>0</v>
      </c>
      <c r="AZ38" s="176">
        <v>0</v>
      </c>
      <c r="BA38" s="176">
        <v>0</v>
      </c>
      <c r="BB38" s="176">
        <v>0</v>
      </c>
      <c r="BC38" s="176">
        <v>0</v>
      </c>
      <c r="BD38" s="176">
        <v>0</v>
      </c>
      <c r="BE38" s="176">
        <v>0</v>
      </c>
      <c r="BF38" s="176">
        <v>0</v>
      </c>
      <c r="BG38" s="176">
        <v>0</v>
      </c>
      <c r="BH38" s="176">
        <v>0</v>
      </c>
      <c r="BI38" s="176">
        <v>0</v>
      </c>
      <c r="BJ38" s="176">
        <v>0</v>
      </c>
      <c r="BK38" s="192">
        <v>17</v>
      </c>
      <c r="BL38" s="192">
        <v>24</v>
      </c>
      <c r="BM38" s="192">
        <v>112</v>
      </c>
      <c r="BN38" s="170">
        <v>670</v>
      </c>
      <c r="BO38" s="175">
        <v>0</v>
      </c>
      <c r="BP38" s="168">
        <v>0</v>
      </c>
      <c r="BQ38" s="176">
        <v>0</v>
      </c>
      <c r="BR38" s="176">
        <v>0</v>
      </c>
      <c r="BS38" s="176">
        <v>0</v>
      </c>
      <c r="BT38" s="176">
        <v>0</v>
      </c>
      <c r="BU38" s="180">
        <v>0</v>
      </c>
      <c r="BV38" s="187">
        <v>35972</v>
      </c>
      <c r="BW38" s="188">
        <v>2187</v>
      </c>
      <c r="BX38" s="194">
        <v>31</v>
      </c>
    </row>
    <row r="39" spans="1:76" x14ac:dyDescent="0.25">
      <c r="A39" s="141" t="s">
        <v>16</v>
      </c>
      <c r="B39" s="141" t="s">
        <v>113</v>
      </c>
      <c r="C39" s="168">
        <v>37.299999999999997</v>
      </c>
      <c r="D39" s="169">
        <v>96.3</v>
      </c>
      <c r="E39" s="169">
        <v>9.5</v>
      </c>
      <c r="F39" s="169">
        <v>87.6</v>
      </c>
      <c r="G39" s="169">
        <v>0</v>
      </c>
      <c r="H39" s="169">
        <v>231</v>
      </c>
      <c r="I39" s="169">
        <v>57</v>
      </c>
      <c r="J39" s="169">
        <v>78.400000000000006</v>
      </c>
      <c r="K39" s="169">
        <v>22.6</v>
      </c>
      <c r="L39" s="357">
        <v>2.1</v>
      </c>
      <c r="M39" s="168">
        <v>3.9</v>
      </c>
      <c r="N39" s="169">
        <v>0.3</v>
      </c>
      <c r="O39" s="169">
        <v>1</v>
      </c>
      <c r="P39" s="169">
        <v>0.2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170">
        <v>230.7</v>
      </c>
      <c r="AC39" s="170">
        <v>389</v>
      </c>
      <c r="AD39" s="170">
        <v>5.4</v>
      </c>
      <c r="AE39" s="170">
        <v>2.1</v>
      </c>
      <c r="AF39" s="359">
        <v>627.20000000000005</v>
      </c>
      <c r="AG39" s="187">
        <v>0</v>
      </c>
      <c r="AH39" s="188">
        <v>282</v>
      </c>
      <c r="AI39" s="188">
        <v>0</v>
      </c>
      <c r="AJ39" s="188">
        <v>0</v>
      </c>
      <c r="AK39" s="188">
        <v>0</v>
      </c>
      <c r="AL39" s="188">
        <v>0</v>
      </c>
      <c r="AM39" s="188">
        <v>149</v>
      </c>
      <c r="AN39" s="188">
        <v>44</v>
      </c>
      <c r="AO39" s="188">
        <v>12</v>
      </c>
      <c r="AP39" s="188">
        <v>30</v>
      </c>
      <c r="AQ39" s="188">
        <v>4</v>
      </c>
      <c r="AR39" s="188">
        <v>0</v>
      </c>
      <c r="AS39" s="176">
        <v>1810</v>
      </c>
      <c r="AT39" s="176">
        <v>0</v>
      </c>
      <c r="AU39" s="176">
        <v>0</v>
      </c>
      <c r="AV39" s="176">
        <v>1400</v>
      </c>
      <c r="AW39" s="176">
        <v>0</v>
      </c>
      <c r="AX39" s="176">
        <v>870</v>
      </c>
      <c r="AY39" s="176">
        <v>2000</v>
      </c>
      <c r="AZ39" s="176">
        <v>0</v>
      </c>
      <c r="BA39" s="176">
        <v>0</v>
      </c>
      <c r="BB39" s="176">
        <v>0</v>
      </c>
      <c r="BC39" s="176">
        <v>0</v>
      </c>
      <c r="BD39" s="176">
        <v>0</v>
      </c>
      <c r="BE39" s="176">
        <v>0</v>
      </c>
      <c r="BF39" s="176">
        <v>0</v>
      </c>
      <c r="BG39" s="176">
        <v>0</v>
      </c>
      <c r="BH39" s="176">
        <v>0</v>
      </c>
      <c r="BI39" s="176">
        <v>0</v>
      </c>
      <c r="BJ39" s="176">
        <v>6000</v>
      </c>
      <c r="BK39" s="192">
        <v>282</v>
      </c>
      <c r="BL39" s="192">
        <v>0</v>
      </c>
      <c r="BM39" s="192">
        <v>239</v>
      </c>
      <c r="BN39" s="170">
        <v>6080</v>
      </c>
      <c r="BO39" s="175">
        <v>6000</v>
      </c>
      <c r="BP39" s="168">
        <v>0</v>
      </c>
      <c r="BQ39" s="176">
        <v>0</v>
      </c>
      <c r="BR39" s="176">
        <v>0</v>
      </c>
      <c r="BS39" s="176">
        <v>0</v>
      </c>
      <c r="BT39" s="176">
        <v>1078</v>
      </c>
      <c r="BU39" s="180">
        <v>0</v>
      </c>
      <c r="BV39" s="187">
        <v>12497</v>
      </c>
      <c r="BW39" s="188">
        <v>1224</v>
      </c>
      <c r="BX39" s="194">
        <v>10</v>
      </c>
    </row>
    <row r="40" spans="1:76" x14ac:dyDescent="0.25">
      <c r="A40" s="141" t="s">
        <v>217</v>
      </c>
      <c r="B40" s="141" t="s">
        <v>114</v>
      </c>
      <c r="C40" s="168">
        <v>136</v>
      </c>
      <c r="D40" s="169">
        <v>85</v>
      </c>
      <c r="E40" s="169">
        <v>58</v>
      </c>
      <c r="F40" s="169">
        <v>160</v>
      </c>
      <c r="G40" s="169">
        <v>3</v>
      </c>
      <c r="H40" s="169">
        <v>255</v>
      </c>
      <c r="I40" s="169">
        <v>213</v>
      </c>
      <c r="J40" s="169">
        <v>228</v>
      </c>
      <c r="K40" s="169">
        <v>27</v>
      </c>
      <c r="L40" s="357">
        <v>2</v>
      </c>
      <c r="M40" s="168">
        <v>15</v>
      </c>
      <c r="N40" s="169">
        <v>1</v>
      </c>
      <c r="O40" s="169">
        <v>1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9</v>
      </c>
      <c r="X40" s="169">
        <v>92</v>
      </c>
      <c r="Y40" s="169">
        <v>0</v>
      </c>
      <c r="Z40" s="169">
        <v>16</v>
      </c>
      <c r="AA40" s="169">
        <v>0</v>
      </c>
      <c r="AB40" s="170">
        <v>556</v>
      </c>
      <c r="AC40" s="170">
        <v>723</v>
      </c>
      <c r="AD40" s="170">
        <v>17</v>
      </c>
      <c r="AE40" s="170">
        <v>5</v>
      </c>
      <c r="AF40" s="359">
        <v>1301</v>
      </c>
      <c r="AG40" s="187">
        <v>0</v>
      </c>
      <c r="AH40" s="188">
        <v>143</v>
      </c>
      <c r="AI40" s="188">
        <v>0</v>
      </c>
      <c r="AJ40" s="188">
        <v>4</v>
      </c>
      <c r="AK40" s="188">
        <v>20</v>
      </c>
      <c r="AL40" s="188">
        <v>2</v>
      </c>
      <c r="AM40" s="188">
        <v>55</v>
      </c>
      <c r="AN40" s="188">
        <v>68</v>
      </c>
      <c r="AO40" s="188">
        <v>0</v>
      </c>
      <c r="AP40" s="188">
        <v>12</v>
      </c>
      <c r="AQ40" s="188">
        <v>3</v>
      </c>
      <c r="AR40" s="188">
        <v>1</v>
      </c>
      <c r="AS40" s="176">
        <v>1650</v>
      </c>
      <c r="AT40" s="176">
        <v>150</v>
      </c>
      <c r="AU40" s="176">
        <v>0</v>
      </c>
      <c r="AV40" s="176">
        <v>850</v>
      </c>
      <c r="AW40" s="176">
        <v>0</v>
      </c>
      <c r="AX40" s="176">
        <v>0</v>
      </c>
      <c r="AY40" s="176">
        <v>0</v>
      </c>
      <c r="AZ40" s="176">
        <v>500</v>
      </c>
      <c r="BA40" s="176">
        <v>0</v>
      </c>
      <c r="BB40" s="176">
        <v>0</v>
      </c>
      <c r="BC40" s="176">
        <v>0</v>
      </c>
      <c r="BD40" s="176">
        <v>0</v>
      </c>
      <c r="BE40" s="176">
        <v>0</v>
      </c>
      <c r="BF40" s="176">
        <v>0</v>
      </c>
      <c r="BG40" s="176">
        <v>0</v>
      </c>
      <c r="BH40" s="176">
        <v>0</v>
      </c>
      <c r="BI40" s="176">
        <v>0</v>
      </c>
      <c r="BJ40" s="176">
        <v>0</v>
      </c>
      <c r="BK40" s="192">
        <v>143</v>
      </c>
      <c r="BL40" s="192">
        <v>26</v>
      </c>
      <c r="BM40" s="192">
        <v>139</v>
      </c>
      <c r="BN40" s="170">
        <v>3150</v>
      </c>
      <c r="BO40" s="175">
        <v>0</v>
      </c>
      <c r="BP40" s="168">
        <v>2195</v>
      </c>
      <c r="BQ40" s="176">
        <v>0</v>
      </c>
      <c r="BR40" s="176">
        <v>0</v>
      </c>
      <c r="BS40" s="176">
        <v>0</v>
      </c>
      <c r="BT40" s="176">
        <v>0</v>
      </c>
      <c r="BU40" s="180">
        <v>0</v>
      </c>
      <c r="BV40" s="187">
        <v>30783</v>
      </c>
      <c r="BW40" s="188">
        <v>2301</v>
      </c>
      <c r="BX40" s="194">
        <v>50</v>
      </c>
    </row>
    <row r="41" spans="1:76" x14ac:dyDescent="0.25">
      <c r="A41" s="141" t="s">
        <v>115</v>
      </c>
      <c r="B41" s="141" t="s">
        <v>116</v>
      </c>
      <c r="C41" s="168">
        <v>0</v>
      </c>
      <c r="D41" s="169">
        <v>12</v>
      </c>
      <c r="E41" s="169">
        <v>7</v>
      </c>
      <c r="F41" s="169">
        <v>0</v>
      </c>
      <c r="G41" s="169">
        <v>0</v>
      </c>
      <c r="H41" s="169">
        <v>0</v>
      </c>
      <c r="I41" s="169">
        <v>229</v>
      </c>
      <c r="J41" s="169">
        <v>130</v>
      </c>
      <c r="K41" s="169">
        <v>0</v>
      </c>
      <c r="L41" s="357">
        <v>0</v>
      </c>
      <c r="M41" s="168">
        <v>0</v>
      </c>
      <c r="N41" s="169">
        <v>122</v>
      </c>
      <c r="O41" s="169">
        <v>68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70">
        <v>19</v>
      </c>
      <c r="AC41" s="170">
        <v>359</v>
      </c>
      <c r="AD41" s="170">
        <v>190</v>
      </c>
      <c r="AE41" s="170">
        <v>0</v>
      </c>
      <c r="AF41" s="359">
        <v>568</v>
      </c>
      <c r="AG41" s="187">
        <v>0</v>
      </c>
      <c r="AH41" s="188">
        <v>2</v>
      </c>
      <c r="AI41" s="188">
        <v>0</v>
      </c>
      <c r="AJ41" s="188">
        <v>0</v>
      </c>
      <c r="AK41" s="188">
        <v>0</v>
      </c>
      <c r="AL41" s="188">
        <v>1</v>
      </c>
      <c r="AM41" s="188">
        <v>0</v>
      </c>
      <c r="AN41" s="188">
        <v>11</v>
      </c>
      <c r="AO41" s="188">
        <v>10</v>
      </c>
      <c r="AP41" s="188">
        <v>0</v>
      </c>
      <c r="AQ41" s="188">
        <v>1</v>
      </c>
      <c r="AR41" s="188">
        <v>1</v>
      </c>
      <c r="AS41" s="176">
        <v>0</v>
      </c>
      <c r="AT41" s="176">
        <v>0</v>
      </c>
      <c r="AU41" s="176">
        <v>0</v>
      </c>
      <c r="AV41" s="176">
        <v>0</v>
      </c>
      <c r="AW41" s="176">
        <v>0</v>
      </c>
      <c r="AX41" s="176">
        <v>0</v>
      </c>
      <c r="AY41" s="176">
        <v>0</v>
      </c>
      <c r="AZ41" s="176">
        <v>0</v>
      </c>
      <c r="BA41" s="176">
        <v>0</v>
      </c>
      <c r="BB41" s="176">
        <v>0</v>
      </c>
      <c r="BC41" s="176">
        <v>0</v>
      </c>
      <c r="BD41" s="176">
        <v>0</v>
      </c>
      <c r="BE41" s="176">
        <v>0</v>
      </c>
      <c r="BF41" s="176">
        <v>0</v>
      </c>
      <c r="BG41" s="176">
        <v>0</v>
      </c>
      <c r="BH41" s="176">
        <v>0</v>
      </c>
      <c r="BI41" s="176">
        <v>0</v>
      </c>
      <c r="BJ41" s="176">
        <v>0</v>
      </c>
      <c r="BK41" s="192">
        <v>2</v>
      </c>
      <c r="BL41" s="192">
        <v>1</v>
      </c>
      <c r="BM41" s="192">
        <v>23</v>
      </c>
      <c r="BN41" s="170">
        <v>0</v>
      </c>
      <c r="BO41" s="175">
        <v>0</v>
      </c>
      <c r="BP41" s="168">
        <v>0</v>
      </c>
      <c r="BQ41" s="176">
        <v>0</v>
      </c>
      <c r="BR41" s="176">
        <v>0</v>
      </c>
      <c r="BS41" s="176">
        <v>0</v>
      </c>
      <c r="BT41" s="176">
        <v>0</v>
      </c>
      <c r="BU41" s="180">
        <v>0</v>
      </c>
      <c r="BV41" s="187">
        <v>8014</v>
      </c>
      <c r="BW41" s="188">
        <v>436</v>
      </c>
      <c r="BX41" s="194">
        <v>9</v>
      </c>
    </row>
    <row r="42" spans="1:76" x14ac:dyDescent="0.25">
      <c r="A42" s="141" t="s">
        <v>117</v>
      </c>
      <c r="B42" s="141" t="s">
        <v>118</v>
      </c>
      <c r="C42" s="168">
        <v>10</v>
      </c>
      <c r="D42" s="169">
        <v>0</v>
      </c>
      <c r="E42" s="169">
        <v>5</v>
      </c>
      <c r="F42" s="169">
        <v>0</v>
      </c>
      <c r="G42" s="169">
        <v>0</v>
      </c>
      <c r="H42" s="169">
        <v>147</v>
      </c>
      <c r="I42" s="169">
        <v>0</v>
      </c>
      <c r="J42" s="169">
        <v>58</v>
      </c>
      <c r="K42" s="169">
        <v>0</v>
      </c>
      <c r="L42" s="357">
        <v>0</v>
      </c>
      <c r="M42" s="168">
        <v>29</v>
      </c>
      <c r="N42" s="169">
        <v>0</v>
      </c>
      <c r="O42" s="169">
        <v>14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70">
        <v>15</v>
      </c>
      <c r="AC42" s="170">
        <v>205</v>
      </c>
      <c r="AD42" s="170">
        <v>43</v>
      </c>
      <c r="AE42" s="170">
        <v>0</v>
      </c>
      <c r="AF42" s="359">
        <v>263</v>
      </c>
      <c r="AG42" s="187">
        <v>0</v>
      </c>
      <c r="AH42" s="188">
        <v>1</v>
      </c>
      <c r="AI42" s="188">
        <v>0</v>
      </c>
      <c r="AJ42" s="188">
        <v>0</v>
      </c>
      <c r="AK42" s="188">
        <v>3</v>
      </c>
      <c r="AL42" s="188">
        <v>0</v>
      </c>
      <c r="AM42" s="188">
        <v>0</v>
      </c>
      <c r="AN42" s="188">
        <v>0</v>
      </c>
      <c r="AO42" s="188">
        <v>0</v>
      </c>
      <c r="AP42" s="188">
        <v>0</v>
      </c>
      <c r="AQ42" s="188">
        <v>1</v>
      </c>
      <c r="AR42" s="188">
        <v>0</v>
      </c>
      <c r="AS42" s="176">
        <v>112</v>
      </c>
      <c r="AT42" s="176">
        <v>0</v>
      </c>
      <c r="AU42" s="176">
        <v>0</v>
      </c>
      <c r="AV42" s="176">
        <v>0</v>
      </c>
      <c r="AW42" s="176">
        <v>0</v>
      </c>
      <c r="AX42" s="176">
        <v>0</v>
      </c>
      <c r="AY42" s="176">
        <v>0</v>
      </c>
      <c r="AZ42" s="176">
        <v>420</v>
      </c>
      <c r="BA42" s="176">
        <v>0</v>
      </c>
      <c r="BB42" s="176">
        <v>0</v>
      </c>
      <c r="BC42" s="176">
        <v>0</v>
      </c>
      <c r="BD42" s="176">
        <v>620</v>
      </c>
      <c r="BE42" s="176">
        <v>0</v>
      </c>
      <c r="BF42" s="176">
        <v>0</v>
      </c>
      <c r="BG42" s="176">
        <v>0</v>
      </c>
      <c r="BH42" s="176">
        <v>0</v>
      </c>
      <c r="BI42" s="176">
        <v>0</v>
      </c>
      <c r="BJ42" s="176">
        <v>0</v>
      </c>
      <c r="BK42" s="192">
        <v>1</v>
      </c>
      <c r="BL42" s="192">
        <v>3</v>
      </c>
      <c r="BM42" s="192">
        <v>1</v>
      </c>
      <c r="BN42" s="170">
        <v>532</v>
      </c>
      <c r="BO42" s="175">
        <v>620</v>
      </c>
      <c r="BP42" s="168">
        <v>0</v>
      </c>
      <c r="BQ42" s="176">
        <v>0</v>
      </c>
      <c r="BR42" s="176">
        <v>0</v>
      </c>
      <c r="BS42" s="176">
        <v>0</v>
      </c>
      <c r="BT42" s="176">
        <v>0</v>
      </c>
      <c r="BU42" s="180">
        <v>0</v>
      </c>
      <c r="BV42" s="187">
        <v>5031</v>
      </c>
      <c r="BW42" s="188">
        <v>511</v>
      </c>
      <c r="BX42" s="194">
        <v>18</v>
      </c>
    </row>
    <row r="43" spans="1:76" x14ac:dyDescent="0.25">
      <c r="A43" s="141" t="s">
        <v>119</v>
      </c>
      <c r="B43" s="141" t="s">
        <v>120</v>
      </c>
      <c r="C43" s="168">
        <v>11</v>
      </c>
      <c r="D43" s="169">
        <v>0</v>
      </c>
      <c r="E43" s="169">
        <v>4</v>
      </c>
      <c r="F43" s="169">
        <v>0</v>
      </c>
      <c r="G43" s="169">
        <v>0</v>
      </c>
      <c r="H43" s="169">
        <v>318</v>
      </c>
      <c r="I43" s="169">
        <v>0</v>
      </c>
      <c r="J43" s="169">
        <v>87</v>
      </c>
      <c r="K43" s="169">
        <v>0</v>
      </c>
      <c r="L43" s="357">
        <v>0</v>
      </c>
      <c r="M43" s="168">
        <v>54</v>
      </c>
      <c r="N43" s="169">
        <v>0</v>
      </c>
      <c r="O43" s="169">
        <v>15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70">
        <v>15</v>
      </c>
      <c r="AC43" s="170">
        <v>405</v>
      </c>
      <c r="AD43" s="170">
        <v>69</v>
      </c>
      <c r="AE43" s="170">
        <v>0</v>
      </c>
      <c r="AF43" s="359">
        <v>489</v>
      </c>
      <c r="AG43" s="187">
        <v>0</v>
      </c>
      <c r="AH43" s="188">
        <v>0</v>
      </c>
      <c r="AI43" s="188">
        <v>0</v>
      </c>
      <c r="AJ43" s="188">
        <v>0</v>
      </c>
      <c r="AK43" s="188">
        <v>0</v>
      </c>
      <c r="AL43" s="188">
        <v>0</v>
      </c>
      <c r="AM43" s="188">
        <v>0</v>
      </c>
      <c r="AN43" s="188">
        <v>1</v>
      </c>
      <c r="AO43" s="188">
        <v>0</v>
      </c>
      <c r="AP43" s="188">
        <v>0</v>
      </c>
      <c r="AQ43" s="188">
        <v>8</v>
      </c>
      <c r="AR43" s="188">
        <v>0</v>
      </c>
      <c r="AS43" s="176">
        <v>110</v>
      </c>
      <c r="AT43" s="176">
        <v>130</v>
      </c>
      <c r="AU43" s="176">
        <v>116</v>
      </c>
      <c r="AV43" s="176">
        <v>304</v>
      </c>
      <c r="AW43" s="176">
        <v>0</v>
      </c>
      <c r="AX43" s="176">
        <v>0</v>
      </c>
      <c r="AY43" s="176">
        <v>2070</v>
      </c>
      <c r="AZ43" s="176">
        <v>0</v>
      </c>
      <c r="BA43" s="176">
        <v>0</v>
      </c>
      <c r="BB43" s="176">
        <v>0</v>
      </c>
      <c r="BC43" s="176">
        <v>0</v>
      </c>
      <c r="BD43" s="176">
        <v>0</v>
      </c>
      <c r="BE43" s="176">
        <v>0</v>
      </c>
      <c r="BF43" s="176">
        <v>0</v>
      </c>
      <c r="BG43" s="176">
        <v>0</v>
      </c>
      <c r="BH43" s="176">
        <v>9500</v>
      </c>
      <c r="BI43" s="176">
        <v>0</v>
      </c>
      <c r="BJ43" s="176">
        <v>0</v>
      </c>
      <c r="BK43" s="192">
        <v>0</v>
      </c>
      <c r="BL43" s="192">
        <v>0</v>
      </c>
      <c r="BM43" s="192">
        <v>9</v>
      </c>
      <c r="BN43" s="170">
        <v>2730</v>
      </c>
      <c r="BO43" s="175">
        <v>9500</v>
      </c>
      <c r="BP43" s="168">
        <v>0</v>
      </c>
      <c r="BQ43" s="176">
        <v>0</v>
      </c>
      <c r="BR43" s="176">
        <v>0</v>
      </c>
      <c r="BS43" s="176">
        <v>0</v>
      </c>
      <c r="BT43" s="176">
        <v>0</v>
      </c>
      <c r="BU43" s="180">
        <v>0</v>
      </c>
      <c r="BV43" s="187">
        <v>9265</v>
      </c>
      <c r="BW43" s="188">
        <v>669</v>
      </c>
      <c r="BX43" s="194">
        <v>38</v>
      </c>
    </row>
    <row r="44" spans="1:76" x14ac:dyDescent="0.25">
      <c r="A44" s="141" t="s">
        <v>121</v>
      </c>
      <c r="B44" s="141" t="s">
        <v>122</v>
      </c>
      <c r="C44" s="168">
        <v>13</v>
      </c>
      <c r="D44" s="169">
        <v>0</v>
      </c>
      <c r="E44" s="169">
        <v>1</v>
      </c>
      <c r="F44" s="169">
        <v>0</v>
      </c>
      <c r="G44" s="169">
        <v>0</v>
      </c>
      <c r="H44" s="169">
        <v>532</v>
      </c>
      <c r="I44" s="169">
        <v>0</v>
      </c>
      <c r="J44" s="169">
        <v>78</v>
      </c>
      <c r="K44" s="169">
        <v>0</v>
      </c>
      <c r="L44" s="357">
        <v>0</v>
      </c>
      <c r="M44" s="168">
        <v>413</v>
      </c>
      <c r="N44" s="169">
        <v>0</v>
      </c>
      <c r="O44" s="169">
        <v>29</v>
      </c>
      <c r="P44" s="169">
        <v>0</v>
      </c>
      <c r="Q44" s="169">
        <v>0</v>
      </c>
      <c r="R44" s="169">
        <v>257</v>
      </c>
      <c r="S44" s="169">
        <v>0</v>
      </c>
      <c r="T44" s="169">
        <v>9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70">
        <v>14</v>
      </c>
      <c r="AC44" s="170">
        <v>610</v>
      </c>
      <c r="AD44" s="170">
        <v>708</v>
      </c>
      <c r="AE44" s="170">
        <v>0</v>
      </c>
      <c r="AF44" s="359">
        <v>1332</v>
      </c>
      <c r="AG44" s="187">
        <v>0</v>
      </c>
      <c r="AH44" s="188">
        <v>0</v>
      </c>
      <c r="AI44" s="188">
        <v>0</v>
      </c>
      <c r="AJ44" s="188">
        <v>0</v>
      </c>
      <c r="AK44" s="188">
        <v>1</v>
      </c>
      <c r="AL44" s="188">
        <v>5</v>
      </c>
      <c r="AM44" s="188">
        <v>12</v>
      </c>
      <c r="AN44" s="188">
        <v>14</v>
      </c>
      <c r="AO44" s="188">
        <v>2</v>
      </c>
      <c r="AP44" s="188">
        <v>12</v>
      </c>
      <c r="AQ44" s="188">
        <v>0</v>
      </c>
      <c r="AR44" s="188">
        <v>2</v>
      </c>
      <c r="AS44" s="176">
        <v>486</v>
      </c>
      <c r="AT44" s="176">
        <v>0</v>
      </c>
      <c r="AU44" s="176">
        <v>297</v>
      </c>
      <c r="AV44" s="176">
        <v>2147</v>
      </c>
      <c r="AW44" s="176">
        <v>0</v>
      </c>
      <c r="AX44" s="176">
        <v>0</v>
      </c>
      <c r="AY44" s="176">
        <v>3257</v>
      </c>
      <c r="AZ44" s="176">
        <v>0</v>
      </c>
      <c r="BA44" s="176">
        <v>0</v>
      </c>
      <c r="BB44" s="176">
        <v>1431</v>
      </c>
      <c r="BC44" s="176">
        <v>0</v>
      </c>
      <c r="BD44" s="176">
        <v>0</v>
      </c>
      <c r="BE44" s="176">
        <v>0</v>
      </c>
      <c r="BF44" s="176">
        <v>0</v>
      </c>
      <c r="BG44" s="176">
        <v>0</v>
      </c>
      <c r="BH44" s="176">
        <v>17200</v>
      </c>
      <c r="BI44" s="176">
        <v>0</v>
      </c>
      <c r="BJ44" s="176">
        <v>0</v>
      </c>
      <c r="BK44" s="192">
        <v>0</v>
      </c>
      <c r="BL44" s="192">
        <v>6</v>
      </c>
      <c r="BM44" s="192">
        <v>42</v>
      </c>
      <c r="BN44" s="170">
        <v>6187</v>
      </c>
      <c r="BO44" s="175">
        <v>18631</v>
      </c>
      <c r="BP44" s="168">
        <v>0</v>
      </c>
      <c r="BQ44" s="176">
        <v>0</v>
      </c>
      <c r="BR44" s="176">
        <v>0</v>
      </c>
      <c r="BS44" s="176">
        <v>0</v>
      </c>
      <c r="BT44" s="176">
        <v>0</v>
      </c>
      <c r="BU44" s="180">
        <v>0</v>
      </c>
      <c r="BV44" s="187">
        <v>20981</v>
      </c>
      <c r="BW44" s="188">
        <v>13674</v>
      </c>
      <c r="BX44" s="194">
        <v>369</v>
      </c>
    </row>
    <row r="45" spans="1:76" x14ac:dyDescent="0.25">
      <c r="A45" s="141" t="s">
        <v>123</v>
      </c>
      <c r="B45" s="141" t="s">
        <v>124</v>
      </c>
      <c r="C45" s="168">
        <v>1</v>
      </c>
      <c r="D45" s="169">
        <v>0</v>
      </c>
      <c r="E45" s="169">
        <v>0</v>
      </c>
      <c r="F45" s="169">
        <v>0</v>
      </c>
      <c r="G45" s="169">
        <v>0</v>
      </c>
      <c r="H45" s="169">
        <v>178</v>
      </c>
      <c r="I45" s="169">
        <v>0</v>
      </c>
      <c r="J45" s="169">
        <v>51</v>
      </c>
      <c r="K45" s="169">
        <v>0</v>
      </c>
      <c r="L45" s="357">
        <v>0</v>
      </c>
      <c r="M45" s="168">
        <v>34</v>
      </c>
      <c r="N45" s="169">
        <v>0</v>
      </c>
      <c r="O45" s="169">
        <v>7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70">
        <v>1</v>
      </c>
      <c r="AC45" s="170">
        <v>229</v>
      </c>
      <c r="AD45" s="170">
        <v>41</v>
      </c>
      <c r="AE45" s="170">
        <v>0</v>
      </c>
      <c r="AF45" s="359">
        <v>271</v>
      </c>
      <c r="AG45" s="187">
        <v>0</v>
      </c>
      <c r="AH45" s="188">
        <v>0</v>
      </c>
      <c r="AI45" s="188">
        <v>0</v>
      </c>
      <c r="AJ45" s="188">
        <v>0</v>
      </c>
      <c r="AK45" s="188">
        <v>1</v>
      </c>
      <c r="AL45" s="188">
        <v>2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v>0</v>
      </c>
      <c r="AS45" s="176">
        <v>0</v>
      </c>
      <c r="AT45" s="176">
        <v>0</v>
      </c>
      <c r="AU45" s="176">
        <v>0</v>
      </c>
      <c r="AV45" s="176">
        <v>0</v>
      </c>
      <c r="AW45" s="176">
        <v>0</v>
      </c>
      <c r="AX45" s="176">
        <v>0</v>
      </c>
      <c r="AY45" s="176">
        <v>0</v>
      </c>
      <c r="AZ45" s="176">
        <v>0</v>
      </c>
      <c r="BA45" s="176">
        <v>0</v>
      </c>
      <c r="BB45" s="176">
        <v>0</v>
      </c>
      <c r="BC45" s="176">
        <v>1400</v>
      </c>
      <c r="BD45" s="176">
        <v>0</v>
      </c>
      <c r="BE45" s="176">
        <v>0</v>
      </c>
      <c r="BF45" s="176">
        <v>0</v>
      </c>
      <c r="BG45" s="176">
        <v>0</v>
      </c>
      <c r="BH45" s="176">
        <v>0</v>
      </c>
      <c r="BI45" s="176">
        <v>0</v>
      </c>
      <c r="BJ45" s="176">
        <v>0</v>
      </c>
      <c r="BK45" s="192">
        <v>0</v>
      </c>
      <c r="BL45" s="192">
        <v>3</v>
      </c>
      <c r="BM45" s="192">
        <v>0</v>
      </c>
      <c r="BN45" s="170">
        <v>0</v>
      </c>
      <c r="BO45" s="175">
        <v>1400</v>
      </c>
      <c r="BP45" s="168">
        <v>0</v>
      </c>
      <c r="BQ45" s="176">
        <v>0</v>
      </c>
      <c r="BR45" s="176">
        <v>0</v>
      </c>
      <c r="BS45" s="176">
        <v>0</v>
      </c>
      <c r="BT45" s="176">
        <v>0</v>
      </c>
      <c r="BU45" s="180">
        <v>0</v>
      </c>
      <c r="BV45" s="187">
        <v>6164</v>
      </c>
      <c r="BW45" s="188">
        <v>871</v>
      </c>
      <c r="BX45" s="194">
        <v>13</v>
      </c>
    </row>
    <row r="46" spans="1:76" x14ac:dyDescent="0.25">
      <c r="A46" s="141" t="s">
        <v>125</v>
      </c>
      <c r="B46" s="141" t="s">
        <v>126</v>
      </c>
      <c r="C46" s="168">
        <v>33.110999999999997</v>
      </c>
      <c r="D46" s="169">
        <v>117.70399999999999</v>
      </c>
      <c r="E46" s="169">
        <v>58.896999999999998</v>
      </c>
      <c r="F46" s="169">
        <v>104.443</v>
      </c>
      <c r="G46" s="169">
        <v>0.68</v>
      </c>
      <c r="H46" s="169">
        <v>66.614000000000004</v>
      </c>
      <c r="I46" s="169">
        <v>365.58300000000003</v>
      </c>
      <c r="J46" s="169">
        <v>392.05099999999999</v>
      </c>
      <c r="K46" s="169">
        <v>17.756</v>
      </c>
      <c r="L46" s="357">
        <v>0.14099999999999999</v>
      </c>
      <c r="M46" s="168">
        <v>0.438</v>
      </c>
      <c r="N46" s="169">
        <v>18.942</v>
      </c>
      <c r="O46" s="169">
        <v>19.562999999999999</v>
      </c>
      <c r="P46" s="169">
        <v>0.221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0.64500000000000002</v>
      </c>
      <c r="X46" s="169">
        <v>30.353000000000002</v>
      </c>
      <c r="Y46" s="169">
        <v>0.56999999999999995</v>
      </c>
      <c r="Z46" s="169">
        <v>8.6229999999999993</v>
      </c>
      <c r="AA46" s="169">
        <v>0</v>
      </c>
      <c r="AB46" s="170">
        <v>354.346</v>
      </c>
      <c r="AC46" s="170">
        <v>842.00400000000002</v>
      </c>
      <c r="AD46" s="170">
        <v>39.163999999999994</v>
      </c>
      <c r="AE46" s="170">
        <v>0.82100000000000006</v>
      </c>
      <c r="AF46" s="359">
        <v>1236.3349999999998</v>
      </c>
      <c r="AG46" s="187">
        <v>2</v>
      </c>
      <c r="AH46" s="188">
        <v>189</v>
      </c>
      <c r="AI46" s="188">
        <v>0</v>
      </c>
      <c r="AJ46" s="188">
        <v>23</v>
      </c>
      <c r="AK46" s="188">
        <v>225</v>
      </c>
      <c r="AL46" s="188">
        <v>2</v>
      </c>
      <c r="AM46" s="188">
        <v>2</v>
      </c>
      <c r="AN46" s="188">
        <v>15</v>
      </c>
      <c r="AO46" s="188">
        <v>1</v>
      </c>
      <c r="AP46" s="188">
        <v>0</v>
      </c>
      <c r="AQ46" s="188">
        <v>0</v>
      </c>
      <c r="AR46" s="188">
        <v>0</v>
      </c>
      <c r="AS46" s="176">
        <v>0</v>
      </c>
      <c r="AT46" s="176">
        <v>0</v>
      </c>
      <c r="AU46" s="176">
        <v>0</v>
      </c>
      <c r="AV46" s="176">
        <v>0</v>
      </c>
      <c r="AW46" s="176">
        <v>0</v>
      </c>
      <c r="AX46" s="176">
        <v>0</v>
      </c>
      <c r="AY46" s="176">
        <v>0</v>
      </c>
      <c r="AZ46" s="176">
        <v>0</v>
      </c>
      <c r="BA46" s="176">
        <v>0</v>
      </c>
      <c r="BB46" s="176">
        <v>0</v>
      </c>
      <c r="BC46" s="176">
        <v>0</v>
      </c>
      <c r="BD46" s="176">
        <v>0</v>
      </c>
      <c r="BE46" s="176">
        <v>0</v>
      </c>
      <c r="BF46" s="176">
        <v>0</v>
      </c>
      <c r="BG46" s="176">
        <v>0</v>
      </c>
      <c r="BH46" s="176">
        <v>0</v>
      </c>
      <c r="BI46" s="176">
        <v>0</v>
      </c>
      <c r="BJ46" s="176">
        <v>0</v>
      </c>
      <c r="BK46" s="192">
        <v>191</v>
      </c>
      <c r="BL46" s="192">
        <v>250</v>
      </c>
      <c r="BM46" s="192">
        <v>18</v>
      </c>
      <c r="BN46" s="170">
        <v>0</v>
      </c>
      <c r="BO46" s="175">
        <v>0</v>
      </c>
      <c r="BP46" s="168">
        <v>1803</v>
      </c>
      <c r="BQ46" s="176">
        <v>0</v>
      </c>
      <c r="BR46" s="176">
        <v>52</v>
      </c>
      <c r="BS46" s="176">
        <v>0</v>
      </c>
      <c r="BT46" s="176">
        <v>0</v>
      </c>
      <c r="BU46" s="180">
        <v>0</v>
      </c>
      <c r="BV46" s="187">
        <v>20211</v>
      </c>
      <c r="BW46" s="188">
        <v>1516</v>
      </c>
      <c r="BX46" s="194">
        <v>9</v>
      </c>
    </row>
    <row r="47" spans="1:76" x14ac:dyDescent="0.25">
      <c r="A47" s="141" t="s">
        <v>218</v>
      </c>
      <c r="B47" s="141" t="s">
        <v>127</v>
      </c>
      <c r="C47" s="168">
        <v>40.46</v>
      </c>
      <c r="D47" s="169">
        <v>126.18</v>
      </c>
      <c r="E47" s="169">
        <v>69.03</v>
      </c>
      <c r="F47" s="169">
        <v>0</v>
      </c>
      <c r="G47" s="169">
        <v>0</v>
      </c>
      <c r="H47" s="169">
        <v>175.37</v>
      </c>
      <c r="I47" s="169">
        <v>451.95</v>
      </c>
      <c r="J47" s="169">
        <v>425.37</v>
      </c>
      <c r="K47" s="169">
        <v>37.32</v>
      </c>
      <c r="L47" s="357">
        <v>32.49</v>
      </c>
      <c r="M47" s="168">
        <v>13.53</v>
      </c>
      <c r="N47" s="169">
        <v>49.35</v>
      </c>
      <c r="O47" s="169">
        <v>54.22</v>
      </c>
      <c r="P47" s="169">
        <v>0.89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70">
        <v>235.67000000000002</v>
      </c>
      <c r="AC47" s="170">
        <v>1090.01</v>
      </c>
      <c r="AD47" s="170">
        <v>117.99</v>
      </c>
      <c r="AE47" s="170">
        <v>32.49</v>
      </c>
      <c r="AF47" s="359">
        <v>1476.16</v>
      </c>
      <c r="AG47" s="187">
        <v>0</v>
      </c>
      <c r="AH47" s="188">
        <v>53</v>
      </c>
      <c r="AI47" s="188">
        <v>0</v>
      </c>
      <c r="AJ47" s="188">
        <v>0</v>
      </c>
      <c r="AK47" s="188">
        <v>489</v>
      </c>
      <c r="AL47" s="188">
        <v>0</v>
      </c>
      <c r="AM47" s="188">
        <v>0</v>
      </c>
      <c r="AN47" s="188">
        <v>76</v>
      </c>
      <c r="AO47" s="188">
        <v>0</v>
      </c>
      <c r="AP47" s="188">
        <v>0</v>
      </c>
      <c r="AQ47" s="188">
        <v>18</v>
      </c>
      <c r="AR47" s="188">
        <v>0</v>
      </c>
      <c r="AS47" s="176">
        <v>0</v>
      </c>
      <c r="AT47" s="176">
        <v>436</v>
      </c>
      <c r="AU47" s="176">
        <v>0</v>
      </c>
      <c r="AV47" s="176">
        <v>0</v>
      </c>
      <c r="AW47" s="176">
        <v>436</v>
      </c>
      <c r="AX47" s="176">
        <v>0</v>
      </c>
      <c r="AY47" s="176">
        <v>0</v>
      </c>
      <c r="AZ47" s="176">
        <v>600</v>
      </c>
      <c r="BA47" s="176">
        <v>0</v>
      </c>
      <c r="BB47" s="176">
        <v>0</v>
      </c>
      <c r="BC47" s="176">
        <v>0</v>
      </c>
      <c r="BD47" s="176">
        <v>0</v>
      </c>
      <c r="BE47" s="176">
        <v>0</v>
      </c>
      <c r="BF47" s="176">
        <v>0</v>
      </c>
      <c r="BG47" s="176">
        <v>0</v>
      </c>
      <c r="BH47" s="176">
        <v>0</v>
      </c>
      <c r="BI47" s="176">
        <v>0</v>
      </c>
      <c r="BJ47" s="176">
        <v>0</v>
      </c>
      <c r="BK47" s="192">
        <v>53</v>
      </c>
      <c r="BL47" s="192">
        <v>489</v>
      </c>
      <c r="BM47" s="192">
        <v>94</v>
      </c>
      <c r="BN47" s="170">
        <v>1472</v>
      </c>
      <c r="BO47" s="175">
        <v>0</v>
      </c>
      <c r="BP47" s="168">
        <v>4911</v>
      </c>
      <c r="BQ47" s="176">
        <v>0</v>
      </c>
      <c r="BR47" s="176">
        <v>0</v>
      </c>
      <c r="BS47" s="176">
        <v>0</v>
      </c>
      <c r="BT47" s="176">
        <v>0</v>
      </c>
      <c r="BU47" s="180">
        <v>0</v>
      </c>
      <c r="BV47" s="187">
        <v>23329</v>
      </c>
      <c r="BW47" s="188">
        <v>2209</v>
      </c>
      <c r="BX47" s="194">
        <v>13</v>
      </c>
    </row>
    <row r="48" spans="1:76" x14ac:dyDescent="0.25">
      <c r="A48" s="141" t="s">
        <v>17</v>
      </c>
      <c r="B48" s="141" t="s">
        <v>128</v>
      </c>
      <c r="C48" s="168">
        <v>4.4059999999999997</v>
      </c>
      <c r="D48" s="169">
        <v>43.881999999999998</v>
      </c>
      <c r="E48" s="169">
        <v>22.277999999999999</v>
      </c>
      <c r="F48" s="169">
        <v>49.780999999999999</v>
      </c>
      <c r="G48" s="169">
        <v>0</v>
      </c>
      <c r="H48" s="169">
        <v>67.924000000000007</v>
      </c>
      <c r="I48" s="169">
        <v>176.04599999999999</v>
      </c>
      <c r="J48" s="169">
        <v>152.13499999999999</v>
      </c>
      <c r="K48" s="169">
        <v>3.4340000000000002</v>
      </c>
      <c r="L48" s="357">
        <v>0.23899999999999999</v>
      </c>
      <c r="M48" s="168">
        <v>10.169</v>
      </c>
      <c r="N48" s="169">
        <v>21.244</v>
      </c>
      <c r="O48" s="169">
        <v>27.122</v>
      </c>
      <c r="P48" s="169">
        <v>3.2000000000000001E-2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70">
        <v>120.34700000000001</v>
      </c>
      <c r="AC48" s="170">
        <v>399.53900000000004</v>
      </c>
      <c r="AD48" s="170">
        <v>58.566999999999993</v>
      </c>
      <c r="AE48" s="170">
        <v>0.23899999999999999</v>
      </c>
      <c r="AF48" s="359">
        <v>578.69200000000012</v>
      </c>
      <c r="AG48" s="187">
        <v>0</v>
      </c>
      <c r="AH48" s="188">
        <v>276</v>
      </c>
      <c r="AI48" s="188">
        <v>0</v>
      </c>
      <c r="AJ48" s="188">
        <v>1</v>
      </c>
      <c r="AK48" s="188">
        <v>0</v>
      </c>
      <c r="AL48" s="188">
        <v>0</v>
      </c>
      <c r="AM48" s="188">
        <v>2</v>
      </c>
      <c r="AN48" s="188">
        <v>15</v>
      </c>
      <c r="AO48" s="188">
        <v>4</v>
      </c>
      <c r="AP48" s="188">
        <v>1</v>
      </c>
      <c r="AQ48" s="188">
        <v>9</v>
      </c>
      <c r="AR48" s="188">
        <v>2</v>
      </c>
      <c r="AS48" s="176">
        <v>0</v>
      </c>
      <c r="AT48" s="176">
        <v>0</v>
      </c>
      <c r="AU48" s="176">
        <v>150</v>
      </c>
      <c r="AV48" s="176">
        <v>0</v>
      </c>
      <c r="AW48" s="176">
        <v>0</v>
      </c>
      <c r="AX48" s="176">
        <v>679</v>
      </c>
      <c r="AY48" s="176">
        <v>0</v>
      </c>
      <c r="AZ48" s="176">
        <v>0</v>
      </c>
      <c r="BA48" s="176">
        <v>1130</v>
      </c>
      <c r="BB48" s="176">
        <v>0</v>
      </c>
      <c r="BC48" s="176">
        <v>0</v>
      </c>
      <c r="BD48" s="176">
        <v>0</v>
      </c>
      <c r="BE48" s="176">
        <v>0</v>
      </c>
      <c r="BF48" s="176">
        <v>0</v>
      </c>
      <c r="BG48" s="176">
        <v>0</v>
      </c>
      <c r="BH48" s="176">
        <v>0</v>
      </c>
      <c r="BI48" s="176">
        <v>0</v>
      </c>
      <c r="BJ48" s="176">
        <v>0</v>
      </c>
      <c r="BK48" s="192">
        <v>276</v>
      </c>
      <c r="BL48" s="192">
        <v>1</v>
      </c>
      <c r="BM48" s="192">
        <v>33</v>
      </c>
      <c r="BN48" s="170">
        <v>1959</v>
      </c>
      <c r="BO48" s="175">
        <v>0</v>
      </c>
      <c r="BP48" s="168">
        <v>0</v>
      </c>
      <c r="BQ48" s="176">
        <v>256.5</v>
      </c>
      <c r="BR48" s="176">
        <v>0</v>
      </c>
      <c r="BS48" s="176">
        <v>0</v>
      </c>
      <c r="BT48" s="176">
        <v>0</v>
      </c>
      <c r="BU48" s="180">
        <v>0</v>
      </c>
      <c r="BV48" s="187">
        <v>10027</v>
      </c>
      <c r="BW48" s="188">
        <v>1058</v>
      </c>
      <c r="BX48" s="194">
        <v>13</v>
      </c>
    </row>
    <row r="49" spans="1:76" x14ac:dyDescent="0.25">
      <c r="A49" s="141" t="s">
        <v>129</v>
      </c>
      <c r="B49" s="141" t="s">
        <v>130</v>
      </c>
      <c r="C49" s="168">
        <v>0</v>
      </c>
      <c r="D49" s="169">
        <v>0.5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357">
        <v>0</v>
      </c>
      <c r="M49" s="168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70">
        <v>0.5</v>
      </c>
      <c r="AC49" s="170">
        <v>0</v>
      </c>
      <c r="AD49" s="170">
        <v>0</v>
      </c>
      <c r="AE49" s="170">
        <v>0</v>
      </c>
      <c r="AF49" s="359">
        <v>0.5</v>
      </c>
      <c r="AG49" s="187">
        <v>0</v>
      </c>
      <c r="AH49" s="188">
        <v>0</v>
      </c>
      <c r="AI49" s="188">
        <v>0</v>
      </c>
      <c r="AJ49" s="188">
        <v>0</v>
      </c>
      <c r="AK49" s="188">
        <v>0</v>
      </c>
      <c r="AL49" s="188">
        <v>0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v>0</v>
      </c>
      <c r="AS49" s="176">
        <v>0</v>
      </c>
      <c r="AT49" s="176">
        <v>0</v>
      </c>
      <c r="AU49" s="176">
        <v>0</v>
      </c>
      <c r="AV49" s="176">
        <v>0</v>
      </c>
      <c r="AW49" s="176">
        <v>0</v>
      </c>
      <c r="AX49" s="176">
        <v>0</v>
      </c>
      <c r="AY49" s="176">
        <v>0</v>
      </c>
      <c r="AZ49" s="176">
        <v>0</v>
      </c>
      <c r="BA49" s="176">
        <v>0</v>
      </c>
      <c r="BB49" s="176">
        <v>0</v>
      </c>
      <c r="BC49" s="176">
        <v>0</v>
      </c>
      <c r="BD49" s="176">
        <v>0</v>
      </c>
      <c r="BE49" s="176">
        <v>0</v>
      </c>
      <c r="BF49" s="176">
        <v>0</v>
      </c>
      <c r="BG49" s="176">
        <v>0</v>
      </c>
      <c r="BH49" s="176">
        <v>0</v>
      </c>
      <c r="BI49" s="176">
        <v>0</v>
      </c>
      <c r="BJ49" s="176">
        <v>0</v>
      </c>
      <c r="BK49" s="192">
        <v>0</v>
      </c>
      <c r="BL49" s="192">
        <v>0</v>
      </c>
      <c r="BM49" s="192">
        <v>0</v>
      </c>
      <c r="BN49" s="170">
        <v>0</v>
      </c>
      <c r="BO49" s="175">
        <v>0</v>
      </c>
      <c r="BP49" s="168">
        <v>227</v>
      </c>
      <c r="BQ49" s="176">
        <v>0</v>
      </c>
      <c r="BR49" s="176">
        <v>175</v>
      </c>
      <c r="BS49" s="176">
        <v>0</v>
      </c>
      <c r="BT49" s="176">
        <v>0</v>
      </c>
      <c r="BU49" s="180">
        <v>0</v>
      </c>
      <c r="BV49" s="187">
        <v>0</v>
      </c>
      <c r="BW49" s="188">
        <v>0</v>
      </c>
      <c r="BX49" s="194">
        <v>2</v>
      </c>
    </row>
    <row r="50" spans="1:76" x14ac:dyDescent="0.25">
      <c r="A50" s="141" t="s">
        <v>131</v>
      </c>
      <c r="B50" s="141" t="s">
        <v>132</v>
      </c>
      <c r="C50" s="168">
        <v>7.29</v>
      </c>
      <c r="D50" s="169">
        <v>4.3099999999999996</v>
      </c>
      <c r="E50" s="169">
        <v>0.36</v>
      </c>
      <c r="F50" s="169">
        <v>5.6</v>
      </c>
      <c r="G50" s="169">
        <v>0</v>
      </c>
      <c r="H50" s="169">
        <v>121.167</v>
      </c>
      <c r="I50" s="169">
        <v>24.74</v>
      </c>
      <c r="J50" s="169">
        <v>32.904000000000003</v>
      </c>
      <c r="K50" s="169">
        <v>6.29</v>
      </c>
      <c r="L50" s="357">
        <v>1.8271999999999999</v>
      </c>
      <c r="M50" s="168">
        <v>7.4</v>
      </c>
      <c r="N50" s="169">
        <v>3.59</v>
      </c>
      <c r="O50" s="169">
        <v>5.3</v>
      </c>
      <c r="P50" s="169">
        <v>0</v>
      </c>
      <c r="Q50" s="169">
        <v>0.02</v>
      </c>
      <c r="R50" s="169">
        <v>0.51</v>
      </c>
      <c r="S50" s="169">
        <v>0.02</v>
      </c>
      <c r="T50" s="169">
        <v>0.14000000000000001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70">
        <v>17.559999999999999</v>
      </c>
      <c r="AC50" s="170">
        <v>185.101</v>
      </c>
      <c r="AD50" s="170">
        <v>16.96</v>
      </c>
      <c r="AE50" s="170">
        <v>1.8472</v>
      </c>
      <c r="AF50" s="359">
        <v>221.4682</v>
      </c>
      <c r="AG50" s="187">
        <v>1</v>
      </c>
      <c r="AH50" s="188">
        <v>13</v>
      </c>
      <c r="AI50" s="188">
        <v>0</v>
      </c>
      <c r="AJ50" s="188">
        <v>2</v>
      </c>
      <c r="AK50" s="188">
        <v>5</v>
      </c>
      <c r="AL50" s="188">
        <v>0</v>
      </c>
      <c r="AM50" s="188">
        <v>2</v>
      </c>
      <c r="AN50" s="188">
        <v>1</v>
      </c>
      <c r="AO50" s="188">
        <v>1</v>
      </c>
      <c r="AP50" s="188">
        <v>9</v>
      </c>
      <c r="AQ50" s="188">
        <v>0</v>
      </c>
      <c r="AR50" s="188">
        <v>1</v>
      </c>
      <c r="AS50" s="176">
        <v>1776</v>
      </c>
      <c r="AT50" s="176">
        <v>632</v>
      </c>
      <c r="AU50" s="176">
        <v>104</v>
      </c>
      <c r="AV50" s="176">
        <v>0</v>
      </c>
      <c r="AW50" s="176">
        <v>0</v>
      </c>
      <c r="AX50" s="176">
        <v>0</v>
      </c>
      <c r="AY50" s="176">
        <v>0</v>
      </c>
      <c r="AZ50" s="176">
        <v>0</v>
      </c>
      <c r="BA50" s="176">
        <v>0</v>
      </c>
      <c r="BB50" s="176">
        <v>794</v>
      </c>
      <c r="BC50" s="176">
        <v>0</v>
      </c>
      <c r="BD50" s="176">
        <v>0</v>
      </c>
      <c r="BE50" s="176">
        <v>0</v>
      </c>
      <c r="BF50" s="176">
        <v>0</v>
      </c>
      <c r="BG50" s="176">
        <v>0</v>
      </c>
      <c r="BH50" s="176">
        <v>1275</v>
      </c>
      <c r="BI50" s="176">
        <v>0</v>
      </c>
      <c r="BJ50" s="176">
        <v>0</v>
      </c>
      <c r="BK50" s="192">
        <v>14</v>
      </c>
      <c r="BL50" s="192">
        <v>7</v>
      </c>
      <c r="BM50" s="192">
        <v>14</v>
      </c>
      <c r="BN50" s="170">
        <v>2512</v>
      </c>
      <c r="BO50" s="175">
        <v>2069</v>
      </c>
      <c r="BP50" s="168">
        <v>754</v>
      </c>
      <c r="BQ50" s="176">
        <v>0</v>
      </c>
      <c r="BR50" s="176">
        <v>0</v>
      </c>
      <c r="BS50" s="176">
        <v>0</v>
      </c>
      <c r="BT50" s="176">
        <v>0</v>
      </c>
      <c r="BU50" s="180">
        <v>0</v>
      </c>
      <c r="BV50" s="187">
        <v>6870</v>
      </c>
      <c r="BW50" s="188">
        <v>705</v>
      </c>
      <c r="BX50" s="194">
        <v>11</v>
      </c>
    </row>
    <row r="51" spans="1:76" x14ac:dyDescent="0.25">
      <c r="A51" s="141" t="s">
        <v>18</v>
      </c>
      <c r="B51" s="141" t="s">
        <v>133</v>
      </c>
      <c r="C51" s="168">
        <v>37</v>
      </c>
      <c r="D51" s="169">
        <v>46</v>
      </c>
      <c r="E51" s="169">
        <v>45</v>
      </c>
      <c r="F51" s="169">
        <v>70</v>
      </c>
      <c r="G51" s="169">
        <v>3</v>
      </c>
      <c r="H51" s="169">
        <v>134</v>
      </c>
      <c r="I51" s="169">
        <v>213</v>
      </c>
      <c r="J51" s="169">
        <v>240</v>
      </c>
      <c r="K51" s="169">
        <v>22</v>
      </c>
      <c r="L51" s="357">
        <v>6</v>
      </c>
      <c r="M51" s="168">
        <v>10</v>
      </c>
      <c r="N51" s="169">
        <v>2</v>
      </c>
      <c r="O51" s="169">
        <v>4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0</v>
      </c>
      <c r="Y51" s="169">
        <v>0</v>
      </c>
      <c r="Z51" s="169">
        <v>0</v>
      </c>
      <c r="AA51" s="169">
        <v>0</v>
      </c>
      <c r="AB51" s="170">
        <v>198</v>
      </c>
      <c r="AC51" s="170">
        <v>609</v>
      </c>
      <c r="AD51" s="170">
        <v>16</v>
      </c>
      <c r="AE51" s="170">
        <v>9</v>
      </c>
      <c r="AF51" s="359">
        <v>832</v>
      </c>
      <c r="AG51" s="187">
        <v>0</v>
      </c>
      <c r="AH51" s="188">
        <v>0</v>
      </c>
      <c r="AI51" s="188">
        <v>0</v>
      </c>
      <c r="AJ51" s="188">
        <v>1</v>
      </c>
      <c r="AK51" s="188">
        <v>12</v>
      </c>
      <c r="AL51" s="188">
        <v>0</v>
      </c>
      <c r="AM51" s="188">
        <v>11</v>
      </c>
      <c r="AN51" s="188">
        <v>34</v>
      </c>
      <c r="AO51" s="188">
        <v>0</v>
      </c>
      <c r="AP51" s="188">
        <v>5</v>
      </c>
      <c r="AQ51" s="188">
        <v>5</v>
      </c>
      <c r="AR51" s="188">
        <v>0</v>
      </c>
      <c r="AS51" s="176">
        <v>140</v>
      </c>
      <c r="AT51" s="176">
        <v>426</v>
      </c>
      <c r="AU51" s="176">
        <v>0</v>
      </c>
      <c r="AV51" s="176">
        <v>530</v>
      </c>
      <c r="AW51" s="176">
        <v>0</v>
      </c>
      <c r="AX51" s="176">
        <v>0</v>
      </c>
      <c r="AY51" s="176">
        <v>920</v>
      </c>
      <c r="AZ51" s="176">
        <v>0</v>
      </c>
      <c r="BA51" s="176">
        <v>0</v>
      </c>
      <c r="BB51" s="176">
        <v>0</v>
      </c>
      <c r="BC51" s="176">
        <v>0</v>
      </c>
      <c r="BD51" s="176">
        <v>0</v>
      </c>
      <c r="BE51" s="176">
        <v>0</v>
      </c>
      <c r="BF51" s="176">
        <v>0</v>
      </c>
      <c r="BG51" s="176">
        <v>0</v>
      </c>
      <c r="BH51" s="176">
        <v>0</v>
      </c>
      <c r="BI51" s="176">
        <v>0</v>
      </c>
      <c r="BJ51" s="176">
        <v>0</v>
      </c>
      <c r="BK51" s="192">
        <v>0</v>
      </c>
      <c r="BL51" s="192">
        <v>13</v>
      </c>
      <c r="BM51" s="192">
        <v>55</v>
      </c>
      <c r="BN51" s="170">
        <v>2016</v>
      </c>
      <c r="BO51" s="175">
        <v>0</v>
      </c>
      <c r="BP51" s="168">
        <v>628.6</v>
      </c>
      <c r="BQ51" s="176">
        <v>0</v>
      </c>
      <c r="BR51" s="176">
        <v>0</v>
      </c>
      <c r="BS51" s="176">
        <v>0</v>
      </c>
      <c r="BT51" s="176">
        <v>0</v>
      </c>
      <c r="BU51" s="180">
        <v>0</v>
      </c>
      <c r="BV51" s="187">
        <v>14139</v>
      </c>
      <c r="BW51" s="188">
        <v>854</v>
      </c>
      <c r="BX51" s="194">
        <v>7</v>
      </c>
    </row>
    <row r="52" spans="1:76" x14ac:dyDescent="0.25">
      <c r="A52" s="141" t="s">
        <v>26</v>
      </c>
      <c r="B52" s="141" t="s">
        <v>134</v>
      </c>
      <c r="C52" s="168">
        <v>0</v>
      </c>
      <c r="D52" s="169">
        <v>42.65</v>
      </c>
      <c r="E52" s="169">
        <v>0</v>
      </c>
      <c r="F52" s="169">
        <v>0</v>
      </c>
      <c r="G52" s="169">
        <v>0</v>
      </c>
      <c r="H52" s="169">
        <v>0</v>
      </c>
      <c r="I52" s="169">
        <v>123.51</v>
      </c>
      <c r="J52" s="169">
        <v>0</v>
      </c>
      <c r="K52" s="169">
        <v>0</v>
      </c>
      <c r="L52" s="357">
        <v>0</v>
      </c>
      <c r="M52" s="168">
        <v>0</v>
      </c>
      <c r="N52" s="169">
        <v>26.13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0</v>
      </c>
      <c r="Y52" s="169">
        <v>0</v>
      </c>
      <c r="Z52" s="169">
        <v>0</v>
      </c>
      <c r="AA52" s="169">
        <v>0</v>
      </c>
      <c r="AB52" s="170">
        <v>42.65</v>
      </c>
      <c r="AC52" s="170">
        <v>123.51</v>
      </c>
      <c r="AD52" s="170">
        <v>26.13</v>
      </c>
      <c r="AE52" s="170">
        <v>0</v>
      </c>
      <c r="AF52" s="359">
        <v>192.29</v>
      </c>
      <c r="AG52" s="187">
        <v>0</v>
      </c>
      <c r="AH52" s="188">
        <v>64</v>
      </c>
      <c r="AI52" s="188">
        <v>0</v>
      </c>
      <c r="AJ52" s="188">
        <v>0</v>
      </c>
      <c r="AK52" s="188">
        <v>0</v>
      </c>
      <c r="AL52" s="188">
        <v>0</v>
      </c>
      <c r="AM52" s="188">
        <v>0</v>
      </c>
      <c r="AN52" s="188">
        <v>14</v>
      </c>
      <c r="AO52" s="188">
        <v>0</v>
      </c>
      <c r="AP52" s="188">
        <v>0</v>
      </c>
      <c r="AQ52" s="188">
        <v>1</v>
      </c>
      <c r="AR52" s="188">
        <v>3</v>
      </c>
      <c r="AS52" s="176">
        <v>0</v>
      </c>
      <c r="AT52" s="176">
        <v>0</v>
      </c>
      <c r="AU52" s="176">
        <v>525</v>
      </c>
      <c r="AV52" s="176">
        <v>0</v>
      </c>
      <c r="AW52" s="176">
        <v>0</v>
      </c>
      <c r="AX52" s="176">
        <v>0</v>
      </c>
      <c r="AY52" s="176">
        <v>0</v>
      </c>
      <c r="AZ52" s="176">
        <v>0</v>
      </c>
      <c r="BA52" s="176">
        <v>0</v>
      </c>
      <c r="BB52" s="176">
        <v>0</v>
      </c>
      <c r="BC52" s="176">
        <v>0</v>
      </c>
      <c r="BD52" s="176">
        <v>0</v>
      </c>
      <c r="BE52" s="176">
        <v>0</v>
      </c>
      <c r="BF52" s="176">
        <v>0</v>
      </c>
      <c r="BG52" s="176">
        <v>0</v>
      </c>
      <c r="BH52" s="176">
        <v>0</v>
      </c>
      <c r="BI52" s="176">
        <v>0</v>
      </c>
      <c r="BJ52" s="176">
        <v>0</v>
      </c>
      <c r="BK52" s="192">
        <v>64</v>
      </c>
      <c r="BL52" s="192">
        <v>0</v>
      </c>
      <c r="BM52" s="192">
        <v>18</v>
      </c>
      <c r="BN52" s="170">
        <v>525</v>
      </c>
      <c r="BO52" s="175">
        <v>0</v>
      </c>
      <c r="BP52" s="168">
        <v>0</v>
      </c>
      <c r="BQ52" s="176">
        <v>0</v>
      </c>
      <c r="BR52" s="176">
        <v>0</v>
      </c>
      <c r="BS52" s="176">
        <v>0</v>
      </c>
      <c r="BT52" s="176">
        <v>0</v>
      </c>
      <c r="BU52" s="180">
        <v>0</v>
      </c>
      <c r="BV52" s="187">
        <v>3445</v>
      </c>
      <c r="BW52" s="188">
        <v>402</v>
      </c>
      <c r="BX52" s="194">
        <v>21</v>
      </c>
    </row>
    <row r="53" spans="1:76" x14ac:dyDescent="0.25">
      <c r="A53" s="141" t="s">
        <v>19</v>
      </c>
      <c r="B53" s="141" t="s">
        <v>135</v>
      </c>
      <c r="C53" s="168">
        <v>46.460999999999999</v>
      </c>
      <c r="D53" s="169">
        <v>97.587999999999994</v>
      </c>
      <c r="E53" s="169">
        <v>41.62</v>
      </c>
      <c r="F53" s="169">
        <v>130.28299999999999</v>
      </c>
      <c r="G53" s="169">
        <v>0.24</v>
      </c>
      <c r="H53" s="169">
        <v>116.035</v>
      </c>
      <c r="I53" s="169">
        <v>182.369</v>
      </c>
      <c r="J53" s="169">
        <v>187.63900000000001</v>
      </c>
      <c r="K53" s="169">
        <v>13.795999999999999</v>
      </c>
      <c r="L53" s="357">
        <v>1.456</v>
      </c>
      <c r="M53" s="168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0.24</v>
      </c>
      <c r="X53" s="169">
        <v>97.402000000000001</v>
      </c>
      <c r="Y53" s="169">
        <v>45.612000000000002</v>
      </c>
      <c r="Z53" s="169">
        <v>6.5739999999999998</v>
      </c>
      <c r="AA53" s="169">
        <v>0</v>
      </c>
      <c r="AB53" s="170">
        <v>465.78</v>
      </c>
      <c r="AC53" s="170">
        <v>499.839</v>
      </c>
      <c r="AD53" s="170">
        <v>0</v>
      </c>
      <c r="AE53" s="170">
        <v>1.696</v>
      </c>
      <c r="AF53" s="359">
        <v>967.31499999999994</v>
      </c>
      <c r="AG53" s="187">
        <v>1</v>
      </c>
      <c r="AH53" s="188">
        <v>8</v>
      </c>
      <c r="AI53" s="188">
        <v>0</v>
      </c>
      <c r="AJ53" s="188">
        <v>0</v>
      </c>
      <c r="AK53" s="188">
        <v>0</v>
      </c>
      <c r="AL53" s="188">
        <v>0</v>
      </c>
      <c r="AM53" s="188">
        <v>24</v>
      </c>
      <c r="AN53" s="188">
        <v>160</v>
      </c>
      <c r="AO53" s="188">
        <v>7</v>
      </c>
      <c r="AP53" s="188">
        <v>7</v>
      </c>
      <c r="AQ53" s="188">
        <v>10</v>
      </c>
      <c r="AR53" s="188">
        <v>0</v>
      </c>
      <c r="AS53" s="176">
        <v>1200</v>
      </c>
      <c r="AT53" s="176">
        <v>600</v>
      </c>
      <c r="AU53" s="176">
        <v>0</v>
      </c>
      <c r="AV53" s="176">
        <v>0</v>
      </c>
      <c r="AW53" s="176">
        <v>0</v>
      </c>
      <c r="AX53" s="176">
        <v>0</v>
      </c>
      <c r="AY53" s="176">
        <v>0</v>
      </c>
      <c r="AZ53" s="176">
        <v>0</v>
      </c>
      <c r="BA53" s="176">
        <v>0</v>
      </c>
      <c r="BB53" s="176">
        <v>0</v>
      </c>
      <c r="BC53" s="176">
        <v>0</v>
      </c>
      <c r="BD53" s="176">
        <v>0</v>
      </c>
      <c r="BE53" s="176">
        <v>0</v>
      </c>
      <c r="BF53" s="176">
        <v>0</v>
      </c>
      <c r="BG53" s="176">
        <v>0</v>
      </c>
      <c r="BH53" s="176">
        <v>0</v>
      </c>
      <c r="BI53" s="176">
        <v>0</v>
      </c>
      <c r="BJ53" s="176">
        <v>0</v>
      </c>
      <c r="BK53" s="192">
        <v>9</v>
      </c>
      <c r="BL53" s="192">
        <v>0</v>
      </c>
      <c r="BM53" s="192">
        <v>208</v>
      </c>
      <c r="BN53" s="170">
        <v>1800</v>
      </c>
      <c r="BO53" s="175">
        <v>0</v>
      </c>
      <c r="BP53" s="168">
        <v>826.32</v>
      </c>
      <c r="BQ53" s="176">
        <v>0</v>
      </c>
      <c r="BR53" s="176">
        <v>0</v>
      </c>
      <c r="BS53" s="176">
        <v>0</v>
      </c>
      <c r="BT53" s="176">
        <v>0</v>
      </c>
      <c r="BU53" s="180">
        <v>0</v>
      </c>
      <c r="BV53" s="187">
        <v>24285</v>
      </c>
      <c r="BW53" s="188">
        <v>978</v>
      </c>
      <c r="BX53" s="194">
        <v>4</v>
      </c>
    </row>
    <row r="54" spans="1:76" x14ac:dyDescent="0.25">
      <c r="A54" s="141" t="s">
        <v>136</v>
      </c>
      <c r="B54" s="141" t="s">
        <v>137</v>
      </c>
      <c r="C54" s="168">
        <v>7</v>
      </c>
      <c r="D54" s="169">
        <v>0</v>
      </c>
      <c r="E54" s="169">
        <v>0</v>
      </c>
      <c r="F54" s="169">
        <v>3</v>
      </c>
      <c r="G54" s="169">
        <v>0</v>
      </c>
      <c r="H54" s="169">
        <v>2</v>
      </c>
      <c r="I54" s="169">
        <v>0</v>
      </c>
      <c r="J54" s="169">
        <v>0</v>
      </c>
      <c r="K54" s="169">
        <v>0</v>
      </c>
      <c r="L54" s="357">
        <v>0</v>
      </c>
      <c r="M54" s="168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0</v>
      </c>
      <c r="AA54" s="169">
        <v>0</v>
      </c>
      <c r="AB54" s="170">
        <v>10</v>
      </c>
      <c r="AC54" s="170">
        <v>2</v>
      </c>
      <c r="AD54" s="170">
        <v>0</v>
      </c>
      <c r="AE54" s="170">
        <v>0</v>
      </c>
      <c r="AF54" s="359">
        <v>12</v>
      </c>
      <c r="AG54" s="187">
        <v>0</v>
      </c>
      <c r="AH54" s="188">
        <v>0</v>
      </c>
      <c r="AI54" s="188">
        <v>0</v>
      </c>
      <c r="AJ54" s="188">
        <v>0</v>
      </c>
      <c r="AK54" s="188">
        <v>0</v>
      </c>
      <c r="AL54" s="188">
        <v>0</v>
      </c>
      <c r="AM54" s="188">
        <v>0</v>
      </c>
      <c r="AN54" s="188">
        <v>0</v>
      </c>
      <c r="AO54" s="188">
        <v>0</v>
      </c>
      <c r="AP54" s="188">
        <v>0</v>
      </c>
      <c r="AQ54" s="188">
        <v>0</v>
      </c>
      <c r="AR54" s="188">
        <v>0</v>
      </c>
      <c r="AS54" s="176">
        <v>0</v>
      </c>
      <c r="AT54" s="176">
        <v>0</v>
      </c>
      <c r="AU54" s="176">
        <v>0</v>
      </c>
      <c r="AV54" s="176">
        <v>0</v>
      </c>
      <c r="AW54" s="176">
        <v>0</v>
      </c>
      <c r="AX54" s="176">
        <v>0</v>
      </c>
      <c r="AY54" s="176">
        <v>0</v>
      </c>
      <c r="AZ54" s="176">
        <v>0</v>
      </c>
      <c r="BA54" s="176">
        <v>0</v>
      </c>
      <c r="BB54" s="176">
        <v>0</v>
      </c>
      <c r="BC54" s="176">
        <v>0</v>
      </c>
      <c r="BD54" s="176">
        <v>0</v>
      </c>
      <c r="BE54" s="176">
        <v>0</v>
      </c>
      <c r="BF54" s="176">
        <v>0</v>
      </c>
      <c r="BG54" s="176">
        <v>0</v>
      </c>
      <c r="BH54" s="176">
        <v>3113</v>
      </c>
      <c r="BI54" s="176">
        <v>0</v>
      </c>
      <c r="BJ54" s="176">
        <v>0</v>
      </c>
      <c r="BK54" s="192">
        <v>0</v>
      </c>
      <c r="BL54" s="192">
        <v>0</v>
      </c>
      <c r="BM54" s="192">
        <v>0</v>
      </c>
      <c r="BN54" s="170">
        <v>0</v>
      </c>
      <c r="BO54" s="175">
        <v>3113</v>
      </c>
      <c r="BP54" s="168">
        <v>1008</v>
      </c>
      <c r="BQ54" s="176">
        <v>0</v>
      </c>
      <c r="BR54" s="176">
        <v>0</v>
      </c>
      <c r="BS54" s="176">
        <v>0</v>
      </c>
      <c r="BT54" s="176">
        <v>0</v>
      </c>
      <c r="BU54" s="180">
        <v>0</v>
      </c>
      <c r="BV54" s="187">
        <v>0</v>
      </c>
      <c r="BW54" s="188">
        <v>0</v>
      </c>
      <c r="BX54" s="194">
        <v>5</v>
      </c>
    </row>
    <row r="55" spans="1:76" x14ac:dyDescent="0.25">
      <c r="A55" s="141" t="s">
        <v>20</v>
      </c>
      <c r="B55" s="141" t="s">
        <v>138</v>
      </c>
      <c r="C55" s="168">
        <v>115.67</v>
      </c>
      <c r="D55" s="169">
        <v>59.49</v>
      </c>
      <c r="E55" s="169">
        <v>68.2</v>
      </c>
      <c r="F55" s="169">
        <v>45.09</v>
      </c>
      <c r="G55" s="169">
        <v>0.3</v>
      </c>
      <c r="H55" s="169">
        <v>157.24</v>
      </c>
      <c r="I55" s="169">
        <v>177.19</v>
      </c>
      <c r="J55" s="169">
        <v>213.06</v>
      </c>
      <c r="K55" s="169">
        <v>37.32</v>
      </c>
      <c r="L55" s="357">
        <v>0.4</v>
      </c>
      <c r="M55" s="168">
        <v>10.59</v>
      </c>
      <c r="N55" s="169">
        <v>3.65</v>
      </c>
      <c r="O55" s="169">
        <v>6.61</v>
      </c>
      <c r="P55" s="169">
        <v>0.82</v>
      </c>
      <c r="Q55" s="169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2.16</v>
      </c>
      <c r="X55" s="169">
        <v>26.93</v>
      </c>
      <c r="Y55" s="169">
        <v>0.91</v>
      </c>
      <c r="Z55" s="169">
        <v>14</v>
      </c>
      <c r="AA55" s="169">
        <v>0</v>
      </c>
      <c r="AB55" s="170">
        <v>332.45000000000005</v>
      </c>
      <c r="AC55" s="170">
        <v>584.81000000000006</v>
      </c>
      <c r="AD55" s="170">
        <v>21.67</v>
      </c>
      <c r="AE55" s="170">
        <v>0.7</v>
      </c>
      <c r="AF55" s="359">
        <v>939.63000000000011</v>
      </c>
      <c r="AG55" s="187">
        <v>5</v>
      </c>
      <c r="AH55" s="188">
        <v>25</v>
      </c>
      <c r="AI55" s="188">
        <v>0</v>
      </c>
      <c r="AJ55" s="188">
        <v>25</v>
      </c>
      <c r="AK55" s="188">
        <v>51</v>
      </c>
      <c r="AL55" s="188">
        <v>4</v>
      </c>
      <c r="AM55" s="188">
        <v>33</v>
      </c>
      <c r="AN55" s="188">
        <v>81</v>
      </c>
      <c r="AO55" s="188">
        <v>7</v>
      </c>
      <c r="AP55" s="188">
        <v>5</v>
      </c>
      <c r="AQ55" s="188">
        <v>18</v>
      </c>
      <c r="AR55" s="188">
        <v>4</v>
      </c>
      <c r="AS55" s="176">
        <v>500</v>
      </c>
      <c r="AT55" s="176">
        <v>718</v>
      </c>
      <c r="AU55" s="176">
        <v>0</v>
      </c>
      <c r="AV55" s="176">
        <v>517</v>
      </c>
      <c r="AW55" s="176">
        <v>475</v>
      </c>
      <c r="AX55" s="176">
        <v>0</v>
      </c>
      <c r="AY55" s="176">
        <v>0</v>
      </c>
      <c r="AZ55" s="176">
        <v>0</v>
      </c>
      <c r="BA55" s="176">
        <v>0</v>
      </c>
      <c r="BB55" s="176">
        <v>0</v>
      </c>
      <c r="BC55" s="176">
        <v>0</v>
      </c>
      <c r="BD55" s="176">
        <v>0</v>
      </c>
      <c r="BE55" s="176">
        <v>0</v>
      </c>
      <c r="BF55" s="176">
        <v>0</v>
      </c>
      <c r="BG55" s="176">
        <v>0</v>
      </c>
      <c r="BH55" s="176">
        <v>0</v>
      </c>
      <c r="BI55" s="176">
        <v>0</v>
      </c>
      <c r="BJ55" s="176">
        <v>0</v>
      </c>
      <c r="BK55" s="192">
        <v>30</v>
      </c>
      <c r="BL55" s="192">
        <v>80</v>
      </c>
      <c r="BM55" s="192">
        <v>148</v>
      </c>
      <c r="BN55" s="170">
        <v>2210</v>
      </c>
      <c r="BO55" s="175">
        <v>0</v>
      </c>
      <c r="BP55" s="168">
        <v>0</v>
      </c>
      <c r="BQ55" s="176">
        <v>0</v>
      </c>
      <c r="BR55" s="176">
        <v>0</v>
      </c>
      <c r="BS55" s="176">
        <v>0</v>
      </c>
      <c r="BT55" s="176">
        <v>0</v>
      </c>
      <c r="BU55" s="180">
        <v>0</v>
      </c>
      <c r="BV55" s="187">
        <v>15373</v>
      </c>
      <c r="BW55" s="188">
        <v>845</v>
      </c>
      <c r="BX55" s="194">
        <v>7</v>
      </c>
    </row>
    <row r="56" spans="1:76" x14ac:dyDescent="0.25">
      <c r="A56" s="141" t="s">
        <v>21</v>
      </c>
      <c r="B56" s="141" t="s">
        <v>139</v>
      </c>
      <c r="C56" s="168">
        <v>67.099999999999994</v>
      </c>
      <c r="D56" s="169">
        <v>89.6</v>
      </c>
      <c r="E56" s="169">
        <v>61.6</v>
      </c>
      <c r="F56" s="169">
        <v>41.8</v>
      </c>
      <c r="G56" s="169">
        <v>0</v>
      </c>
      <c r="H56" s="169">
        <v>100.9</v>
      </c>
      <c r="I56" s="169">
        <v>134.80000000000001</v>
      </c>
      <c r="J56" s="169">
        <v>92.7</v>
      </c>
      <c r="K56" s="169">
        <v>5.9</v>
      </c>
      <c r="L56" s="357">
        <v>0.06</v>
      </c>
      <c r="M56" s="168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69">
        <v>2.6</v>
      </c>
      <c r="Y56" s="169">
        <v>0.23</v>
      </c>
      <c r="Z56" s="169">
        <v>0.35</v>
      </c>
      <c r="AA56" s="169">
        <v>0</v>
      </c>
      <c r="AB56" s="170">
        <v>263.27999999999997</v>
      </c>
      <c r="AC56" s="170">
        <v>334.3</v>
      </c>
      <c r="AD56" s="170">
        <v>0</v>
      </c>
      <c r="AE56" s="170">
        <v>0.06</v>
      </c>
      <c r="AF56" s="359">
        <v>597.63999999999987</v>
      </c>
      <c r="AG56" s="187">
        <v>0</v>
      </c>
      <c r="AH56" s="188">
        <v>256</v>
      </c>
      <c r="AI56" s="188">
        <v>0</v>
      </c>
      <c r="AJ56" s="188">
        <v>5</v>
      </c>
      <c r="AK56" s="188">
        <v>13</v>
      </c>
      <c r="AL56" s="188">
        <v>2</v>
      </c>
      <c r="AM56" s="188">
        <v>38</v>
      </c>
      <c r="AN56" s="188">
        <v>12</v>
      </c>
      <c r="AO56" s="188">
        <v>5</v>
      </c>
      <c r="AP56" s="188">
        <v>7</v>
      </c>
      <c r="AQ56" s="188">
        <v>1</v>
      </c>
      <c r="AR56" s="188">
        <v>0</v>
      </c>
      <c r="AS56" s="176">
        <v>800.83</v>
      </c>
      <c r="AT56" s="176">
        <v>0</v>
      </c>
      <c r="AU56" s="176">
        <v>0</v>
      </c>
      <c r="AV56" s="176">
        <v>679.98</v>
      </c>
      <c r="AW56" s="176">
        <v>0</v>
      </c>
      <c r="AX56" s="176">
        <v>0</v>
      </c>
      <c r="AY56" s="176">
        <v>948.89</v>
      </c>
      <c r="AZ56" s="176">
        <v>0</v>
      </c>
      <c r="BA56" s="176">
        <v>0</v>
      </c>
      <c r="BB56" s="176">
        <v>0</v>
      </c>
      <c r="BC56" s="176">
        <v>0</v>
      </c>
      <c r="BD56" s="176">
        <v>0</v>
      </c>
      <c r="BE56" s="176">
        <v>0</v>
      </c>
      <c r="BF56" s="176">
        <v>0</v>
      </c>
      <c r="BG56" s="176">
        <v>0</v>
      </c>
      <c r="BH56" s="176">
        <v>0</v>
      </c>
      <c r="BI56" s="176">
        <v>0</v>
      </c>
      <c r="BJ56" s="176">
        <v>0</v>
      </c>
      <c r="BK56" s="192">
        <v>256</v>
      </c>
      <c r="BL56" s="192">
        <v>20</v>
      </c>
      <c r="BM56" s="192">
        <v>63</v>
      </c>
      <c r="BN56" s="170">
        <v>2429.6999999999998</v>
      </c>
      <c r="BO56" s="175">
        <v>0</v>
      </c>
      <c r="BP56" s="168">
        <v>382</v>
      </c>
      <c r="BQ56" s="176">
        <v>0</v>
      </c>
      <c r="BR56" s="176">
        <v>0</v>
      </c>
      <c r="BS56" s="176">
        <v>0</v>
      </c>
      <c r="BT56" s="176">
        <v>0</v>
      </c>
      <c r="BU56" s="180">
        <v>0</v>
      </c>
      <c r="BV56" s="187">
        <v>10550</v>
      </c>
      <c r="BW56" s="188">
        <v>0</v>
      </c>
      <c r="BX56" s="194">
        <v>0</v>
      </c>
    </row>
    <row r="57" spans="1:76" x14ac:dyDescent="0.25">
      <c r="A57" s="141" t="s">
        <v>22</v>
      </c>
      <c r="B57" s="141" t="s">
        <v>140</v>
      </c>
      <c r="C57" s="168">
        <v>87.623000000000005</v>
      </c>
      <c r="D57" s="169">
        <v>108.938</v>
      </c>
      <c r="E57" s="169">
        <v>71.19</v>
      </c>
      <c r="F57" s="169">
        <v>380.714</v>
      </c>
      <c r="G57" s="169">
        <v>0.105</v>
      </c>
      <c r="H57" s="169">
        <v>426.74</v>
      </c>
      <c r="I57" s="169">
        <v>358.51</v>
      </c>
      <c r="J57" s="169">
        <v>396.28</v>
      </c>
      <c r="K57" s="169">
        <v>41.38</v>
      </c>
      <c r="L57" s="357">
        <v>0.20799999999999999</v>
      </c>
      <c r="M57" s="168">
        <v>63.52</v>
      </c>
      <c r="N57" s="169">
        <v>10.884</v>
      </c>
      <c r="O57" s="169">
        <v>14.371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169">
        <v>0</v>
      </c>
      <c r="V57" s="169">
        <v>0</v>
      </c>
      <c r="W57" s="169">
        <v>0.89</v>
      </c>
      <c r="X57" s="169">
        <v>26.99</v>
      </c>
      <c r="Y57" s="169">
        <v>3.2709999999999999</v>
      </c>
      <c r="Z57" s="169">
        <v>3.9289999999999998</v>
      </c>
      <c r="AA57" s="169">
        <v>0</v>
      </c>
      <c r="AB57" s="170">
        <v>683.54499999999996</v>
      </c>
      <c r="AC57" s="170">
        <v>1222.9100000000001</v>
      </c>
      <c r="AD57" s="170">
        <v>88.774999999999991</v>
      </c>
      <c r="AE57" s="170">
        <v>0.313</v>
      </c>
      <c r="AF57" s="359">
        <v>1995.5430000000001</v>
      </c>
      <c r="AG57" s="187">
        <v>0</v>
      </c>
      <c r="AH57" s="188">
        <v>1572</v>
      </c>
      <c r="AI57" s="188">
        <v>0</v>
      </c>
      <c r="AJ57" s="188">
        <v>15</v>
      </c>
      <c r="AK57" s="188">
        <v>133</v>
      </c>
      <c r="AL57" s="188">
        <v>5</v>
      </c>
      <c r="AM57" s="188">
        <v>40</v>
      </c>
      <c r="AN57" s="188">
        <v>62</v>
      </c>
      <c r="AO57" s="188">
        <v>4</v>
      </c>
      <c r="AP57" s="188">
        <v>16</v>
      </c>
      <c r="AQ57" s="188">
        <v>4</v>
      </c>
      <c r="AR57" s="188">
        <v>3</v>
      </c>
      <c r="AS57" s="176">
        <v>965</v>
      </c>
      <c r="AT57" s="176">
        <v>0</v>
      </c>
      <c r="AU57" s="176">
        <v>0</v>
      </c>
      <c r="AV57" s="176">
        <v>1765</v>
      </c>
      <c r="AW57" s="176">
        <v>0</v>
      </c>
      <c r="AX57" s="176">
        <v>0</v>
      </c>
      <c r="AY57" s="176">
        <v>500</v>
      </c>
      <c r="AZ57" s="176">
        <v>0</v>
      </c>
      <c r="BA57" s="176">
        <v>0</v>
      </c>
      <c r="BB57" s="176">
        <v>700</v>
      </c>
      <c r="BC57" s="176">
        <v>0</v>
      </c>
      <c r="BD57" s="176">
        <v>0</v>
      </c>
      <c r="BE57" s="176">
        <v>0</v>
      </c>
      <c r="BF57" s="176">
        <v>0</v>
      </c>
      <c r="BG57" s="176">
        <v>0</v>
      </c>
      <c r="BH57" s="176">
        <v>3500</v>
      </c>
      <c r="BI57" s="176">
        <v>0</v>
      </c>
      <c r="BJ57" s="176">
        <v>0</v>
      </c>
      <c r="BK57" s="192">
        <v>1572</v>
      </c>
      <c r="BL57" s="192">
        <v>153</v>
      </c>
      <c r="BM57" s="192">
        <v>129</v>
      </c>
      <c r="BN57" s="170">
        <v>3230</v>
      </c>
      <c r="BO57" s="175">
        <v>4200</v>
      </c>
      <c r="BP57" s="168">
        <v>346.01</v>
      </c>
      <c r="BQ57" s="176">
        <v>57.6</v>
      </c>
      <c r="BR57" s="176">
        <v>0</v>
      </c>
      <c r="BS57" s="176">
        <v>0</v>
      </c>
      <c r="BT57" s="176">
        <v>0</v>
      </c>
      <c r="BU57" s="180">
        <v>0</v>
      </c>
      <c r="BV57" s="187">
        <v>23750</v>
      </c>
      <c r="BW57" s="188">
        <v>1889</v>
      </c>
      <c r="BX57" s="194">
        <v>32</v>
      </c>
    </row>
    <row r="58" spans="1:76" x14ac:dyDescent="0.25">
      <c r="A58" s="141" t="s">
        <v>23</v>
      </c>
      <c r="B58" s="141" t="s">
        <v>141</v>
      </c>
      <c r="C58" s="168">
        <v>4.68</v>
      </c>
      <c r="D58" s="169">
        <v>148.13</v>
      </c>
      <c r="E58" s="169">
        <v>24.9</v>
      </c>
      <c r="F58" s="169">
        <v>59.63</v>
      </c>
      <c r="G58" s="169">
        <v>0.51</v>
      </c>
      <c r="H58" s="169">
        <v>61.17</v>
      </c>
      <c r="I58" s="169">
        <v>290.58</v>
      </c>
      <c r="J58" s="169">
        <v>307.33999999999997</v>
      </c>
      <c r="K58" s="169">
        <v>11.93</v>
      </c>
      <c r="L58" s="357">
        <v>1.9</v>
      </c>
      <c r="M58" s="168">
        <v>0</v>
      </c>
      <c r="N58" s="169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169">
        <v>0</v>
      </c>
      <c r="V58" s="169">
        <v>0</v>
      </c>
      <c r="W58" s="169">
        <v>0</v>
      </c>
      <c r="X58" s="169">
        <v>0</v>
      </c>
      <c r="Y58" s="169">
        <v>0</v>
      </c>
      <c r="Z58" s="169">
        <v>0</v>
      </c>
      <c r="AA58" s="169">
        <v>0</v>
      </c>
      <c r="AB58" s="170">
        <v>237.34</v>
      </c>
      <c r="AC58" s="170">
        <v>671.01999999999987</v>
      </c>
      <c r="AD58" s="170">
        <v>0</v>
      </c>
      <c r="AE58" s="170">
        <v>2.41</v>
      </c>
      <c r="AF58" s="359">
        <v>910.76999999999987</v>
      </c>
      <c r="AG58" s="187">
        <v>0</v>
      </c>
      <c r="AH58" s="188">
        <v>188</v>
      </c>
      <c r="AI58" s="188">
        <v>0</v>
      </c>
      <c r="AJ58" s="188">
        <v>0</v>
      </c>
      <c r="AK58" s="188">
        <v>8</v>
      </c>
      <c r="AL58" s="188">
        <v>0</v>
      </c>
      <c r="AM58" s="188">
        <v>8</v>
      </c>
      <c r="AN58" s="188">
        <v>153</v>
      </c>
      <c r="AO58" s="188">
        <v>14</v>
      </c>
      <c r="AP58" s="188">
        <v>0</v>
      </c>
      <c r="AQ58" s="188">
        <v>0</v>
      </c>
      <c r="AR58" s="188">
        <v>0</v>
      </c>
      <c r="AS58" s="176">
        <v>0</v>
      </c>
      <c r="AT58" s="176">
        <v>0</v>
      </c>
      <c r="AU58" s="176">
        <v>0</v>
      </c>
      <c r="AV58" s="176">
        <v>0</v>
      </c>
      <c r="AW58" s="176">
        <v>1098</v>
      </c>
      <c r="AX58" s="176">
        <v>0</v>
      </c>
      <c r="AY58" s="176">
        <v>0</v>
      </c>
      <c r="AZ58" s="176">
        <v>450</v>
      </c>
      <c r="BA58" s="176">
        <v>0</v>
      </c>
      <c r="BB58" s="176">
        <v>0</v>
      </c>
      <c r="BC58" s="176">
        <v>1320</v>
      </c>
      <c r="BD58" s="176">
        <v>0</v>
      </c>
      <c r="BE58" s="176">
        <v>0</v>
      </c>
      <c r="BF58" s="176">
        <v>900</v>
      </c>
      <c r="BG58" s="176">
        <v>0</v>
      </c>
      <c r="BH58" s="176">
        <v>0</v>
      </c>
      <c r="BI58" s="176">
        <v>0</v>
      </c>
      <c r="BJ58" s="176">
        <v>1810</v>
      </c>
      <c r="BK58" s="192">
        <v>188</v>
      </c>
      <c r="BL58" s="192">
        <v>8</v>
      </c>
      <c r="BM58" s="192">
        <v>175</v>
      </c>
      <c r="BN58" s="170">
        <v>1548</v>
      </c>
      <c r="BO58" s="175">
        <v>4030</v>
      </c>
      <c r="BP58" s="168">
        <v>0</v>
      </c>
      <c r="BQ58" s="176">
        <v>0</v>
      </c>
      <c r="BR58" s="176">
        <v>790.2</v>
      </c>
      <c r="BS58" s="176">
        <v>0</v>
      </c>
      <c r="BT58" s="176">
        <v>370.3</v>
      </c>
      <c r="BU58" s="180">
        <v>0</v>
      </c>
      <c r="BV58" s="187">
        <v>14855</v>
      </c>
      <c r="BW58" s="188">
        <v>1115</v>
      </c>
      <c r="BX58" s="194">
        <v>17</v>
      </c>
    </row>
    <row r="59" spans="1:76" x14ac:dyDescent="0.25">
      <c r="A59" s="141" t="s">
        <v>142</v>
      </c>
      <c r="B59" s="141" t="s">
        <v>143</v>
      </c>
      <c r="C59" s="168">
        <v>25.65</v>
      </c>
      <c r="D59" s="169">
        <v>147.16999999999999</v>
      </c>
      <c r="E59" s="169">
        <v>78.930000000000007</v>
      </c>
      <c r="F59" s="169">
        <v>40.19</v>
      </c>
      <c r="G59" s="169">
        <v>0.5</v>
      </c>
      <c r="H59" s="169">
        <v>38.270000000000003</v>
      </c>
      <c r="I59" s="169">
        <v>104.94</v>
      </c>
      <c r="J59" s="169">
        <v>155.88</v>
      </c>
      <c r="K59" s="169">
        <v>5.33</v>
      </c>
      <c r="L59" s="357">
        <v>0</v>
      </c>
      <c r="M59" s="168">
        <v>0</v>
      </c>
      <c r="N59" s="169">
        <v>0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  <c r="U59" s="169">
        <v>0</v>
      </c>
      <c r="V59" s="169">
        <v>0</v>
      </c>
      <c r="W59" s="169">
        <v>1.46</v>
      </c>
      <c r="X59" s="169">
        <v>52.64</v>
      </c>
      <c r="Y59" s="169">
        <v>1.04</v>
      </c>
      <c r="Z59" s="169">
        <v>2.4900000000000002</v>
      </c>
      <c r="AA59" s="169">
        <v>0</v>
      </c>
      <c r="AB59" s="170">
        <v>349.57</v>
      </c>
      <c r="AC59" s="170">
        <v>304.42</v>
      </c>
      <c r="AD59" s="170">
        <v>0</v>
      </c>
      <c r="AE59" s="170">
        <v>0.5</v>
      </c>
      <c r="AF59" s="359">
        <v>654.49</v>
      </c>
      <c r="AG59" s="187">
        <v>1</v>
      </c>
      <c r="AH59" s="188">
        <v>73</v>
      </c>
      <c r="AI59" s="188">
        <v>0</v>
      </c>
      <c r="AJ59" s="188">
        <v>3</v>
      </c>
      <c r="AK59" s="188">
        <v>65</v>
      </c>
      <c r="AL59" s="188">
        <v>4</v>
      </c>
      <c r="AM59" s="188">
        <v>7</v>
      </c>
      <c r="AN59" s="188">
        <v>29</v>
      </c>
      <c r="AO59" s="188">
        <v>1</v>
      </c>
      <c r="AP59" s="188">
        <v>0</v>
      </c>
      <c r="AQ59" s="188">
        <v>0</v>
      </c>
      <c r="AR59" s="188">
        <v>0</v>
      </c>
      <c r="AS59" s="176">
        <v>0</v>
      </c>
      <c r="AT59" s="176">
        <v>0</v>
      </c>
      <c r="AU59" s="176">
        <v>0</v>
      </c>
      <c r="AV59" s="176">
        <v>0</v>
      </c>
      <c r="AW59" s="176">
        <v>0</v>
      </c>
      <c r="AX59" s="176">
        <v>0</v>
      </c>
      <c r="AY59" s="176">
        <v>0</v>
      </c>
      <c r="AZ59" s="176">
        <v>0</v>
      </c>
      <c r="BA59" s="176">
        <v>0</v>
      </c>
      <c r="BB59" s="176">
        <v>0</v>
      </c>
      <c r="BC59" s="176">
        <v>0</v>
      </c>
      <c r="BD59" s="176">
        <v>0</v>
      </c>
      <c r="BE59" s="176">
        <v>0</v>
      </c>
      <c r="BF59" s="176">
        <v>0</v>
      </c>
      <c r="BG59" s="176">
        <v>0</v>
      </c>
      <c r="BH59" s="176">
        <v>0</v>
      </c>
      <c r="BI59" s="176">
        <v>0</v>
      </c>
      <c r="BJ59" s="176">
        <v>0</v>
      </c>
      <c r="BK59" s="192">
        <v>74</v>
      </c>
      <c r="BL59" s="192">
        <v>72</v>
      </c>
      <c r="BM59" s="192">
        <v>37</v>
      </c>
      <c r="BN59" s="170">
        <v>0</v>
      </c>
      <c r="BO59" s="175">
        <v>0</v>
      </c>
      <c r="BP59" s="168">
        <v>511</v>
      </c>
      <c r="BQ59" s="176">
        <v>0</v>
      </c>
      <c r="BR59" s="176">
        <v>534</v>
      </c>
      <c r="BS59" s="176">
        <v>0</v>
      </c>
      <c r="BT59" s="176">
        <v>0</v>
      </c>
      <c r="BU59" s="180">
        <v>0</v>
      </c>
      <c r="BV59" s="187">
        <v>11130</v>
      </c>
      <c r="BW59" s="188">
        <v>529</v>
      </c>
      <c r="BX59" s="194">
        <v>0</v>
      </c>
    </row>
    <row r="60" spans="1:76" x14ac:dyDescent="0.25">
      <c r="A60" s="141" t="s">
        <v>241</v>
      </c>
      <c r="B60" s="141" t="s">
        <v>144</v>
      </c>
      <c r="C60" s="168">
        <v>0</v>
      </c>
      <c r="D60" s="169">
        <v>58</v>
      </c>
      <c r="E60" s="169">
        <v>0</v>
      </c>
      <c r="F60" s="169">
        <v>101</v>
      </c>
      <c r="G60" s="169">
        <v>0</v>
      </c>
      <c r="H60" s="169">
        <v>0</v>
      </c>
      <c r="I60" s="169">
        <v>201</v>
      </c>
      <c r="J60" s="169">
        <v>160</v>
      </c>
      <c r="K60" s="169">
        <v>10</v>
      </c>
      <c r="L60" s="357">
        <v>0</v>
      </c>
      <c r="M60" s="168">
        <v>0</v>
      </c>
      <c r="N60" s="169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169">
        <v>0</v>
      </c>
      <c r="V60" s="169">
        <v>0</v>
      </c>
      <c r="W60" s="169">
        <v>0</v>
      </c>
      <c r="X60" s="169">
        <v>80</v>
      </c>
      <c r="Y60" s="169">
        <v>0</v>
      </c>
      <c r="Z60" s="169">
        <v>10</v>
      </c>
      <c r="AA60" s="169">
        <v>0</v>
      </c>
      <c r="AB60" s="170">
        <v>249</v>
      </c>
      <c r="AC60" s="170">
        <v>371</v>
      </c>
      <c r="AD60" s="170">
        <v>0</v>
      </c>
      <c r="AE60" s="170">
        <v>0</v>
      </c>
      <c r="AF60" s="359">
        <v>620</v>
      </c>
      <c r="AG60" s="187">
        <v>0</v>
      </c>
      <c r="AH60" s="188">
        <v>112</v>
      </c>
      <c r="AI60" s="188">
        <v>0</v>
      </c>
      <c r="AJ60" s="188">
        <v>0</v>
      </c>
      <c r="AK60" s="188">
        <v>52</v>
      </c>
      <c r="AL60" s="188">
        <v>0</v>
      </c>
      <c r="AM60" s="188">
        <v>0</v>
      </c>
      <c r="AN60" s="188">
        <v>103</v>
      </c>
      <c r="AO60" s="188">
        <v>1</v>
      </c>
      <c r="AP60" s="188">
        <v>0</v>
      </c>
      <c r="AQ60" s="188">
        <v>67</v>
      </c>
      <c r="AR60" s="188">
        <v>3</v>
      </c>
      <c r="AS60" s="176">
        <v>0</v>
      </c>
      <c r="AT60" s="176">
        <v>320</v>
      </c>
      <c r="AU60" s="176">
        <v>0</v>
      </c>
      <c r="AV60" s="176">
        <v>0</v>
      </c>
      <c r="AW60" s="176">
        <v>0</v>
      </c>
      <c r="AX60" s="176">
        <v>345</v>
      </c>
      <c r="AY60" s="176">
        <v>0</v>
      </c>
      <c r="AZ60" s="176">
        <v>0</v>
      </c>
      <c r="BA60" s="176">
        <v>541</v>
      </c>
      <c r="BB60" s="176">
        <v>0</v>
      </c>
      <c r="BC60" s="176">
        <v>0</v>
      </c>
      <c r="BD60" s="176">
        <v>0</v>
      </c>
      <c r="BE60" s="176">
        <v>0</v>
      </c>
      <c r="BF60" s="176">
        <v>0</v>
      </c>
      <c r="BG60" s="176">
        <v>0</v>
      </c>
      <c r="BH60" s="176">
        <v>0</v>
      </c>
      <c r="BI60" s="176">
        <v>0</v>
      </c>
      <c r="BJ60" s="176">
        <v>0</v>
      </c>
      <c r="BK60" s="192">
        <v>112</v>
      </c>
      <c r="BL60" s="192">
        <v>52</v>
      </c>
      <c r="BM60" s="192">
        <v>174</v>
      </c>
      <c r="BN60" s="170">
        <v>1206</v>
      </c>
      <c r="BO60" s="175">
        <v>0</v>
      </c>
      <c r="BP60" s="168">
        <v>920</v>
      </c>
      <c r="BQ60" s="176">
        <v>0</v>
      </c>
      <c r="BR60" s="176">
        <v>0</v>
      </c>
      <c r="BS60" s="176">
        <v>0</v>
      </c>
      <c r="BT60" s="176">
        <v>0</v>
      </c>
      <c r="BU60" s="180">
        <v>0</v>
      </c>
      <c r="BV60" s="187">
        <v>10839</v>
      </c>
      <c r="BW60" s="188">
        <v>900</v>
      </c>
      <c r="BX60" s="194">
        <v>31</v>
      </c>
    </row>
    <row r="61" spans="1:76" x14ac:dyDescent="0.25">
      <c r="A61" s="141" t="s">
        <v>45</v>
      </c>
      <c r="B61" s="141" t="s">
        <v>145</v>
      </c>
      <c r="C61" s="168">
        <v>193.53</v>
      </c>
      <c r="D61" s="169">
        <v>196.23</v>
      </c>
      <c r="E61" s="169">
        <v>87.05</v>
      </c>
      <c r="F61" s="169">
        <v>244.14</v>
      </c>
      <c r="G61" s="169">
        <v>0.55400000000000005</v>
      </c>
      <c r="H61" s="169">
        <v>168.27</v>
      </c>
      <c r="I61" s="169">
        <v>258</v>
      </c>
      <c r="J61" s="169">
        <v>158.91999999999999</v>
      </c>
      <c r="K61" s="169">
        <v>52.55</v>
      </c>
      <c r="L61" s="357">
        <v>1.0760000000000001</v>
      </c>
      <c r="M61" s="168">
        <v>0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169">
        <v>0</v>
      </c>
      <c r="V61" s="169">
        <v>0</v>
      </c>
      <c r="W61" s="169">
        <v>4.07</v>
      </c>
      <c r="X61" s="169">
        <v>20.61</v>
      </c>
      <c r="Y61" s="169">
        <v>11.42</v>
      </c>
      <c r="Z61" s="169">
        <v>45.52</v>
      </c>
      <c r="AA61" s="169">
        <v>0</v>
      </c>
      <c r="AB61" s="170">
        <v>802.57</v>
      </c>
      <c r="AC61" s="170">
        <v>637.7399999999999</v>
      </c>
      <c r="AD61" s="170">
        <v>0</v>
      </c>
      <c r="AE61" s="170">
        <v>1.6300000000000001</v>
      </c>
      <c r="AF61" s="359">
        <v>1441.94</v>
      </c>
      <c r="AG61" s="187">
        <v>0</v>
      </c>
      <c r="AH61" s="188">
        <v>500</v>
      </c>
      <c r="AI61" s="188">
        <v>0</v>
      </c>
      <c r="AJ61" s="188">
        <v>39</v>
      </c>
      <c r="AK61" s="188">
        <v>329</v>
      </c>
      <c r="AL61" s="188">
        <v>0</v>
      </c>
      <c r="AM61" s="188">
        <v>95</v>
      </c>
      <c r="AN61" s="188">
        <v>156</v>
      </c>
      <c r="AO61" s="188">
        <v>4</v>
      </c>
      <c r="AP61" s="188">
        <v>27</v>
      </c>
      <c r="AQ61" s="188">
        <v>45</v>
      </c>
      <c r="AR61" s="188">
        <v>2</v>
      </c>
      <c r="AS61" s="176">
        <v>1260</v>
      </c>
      <c r="AT61" s="176">
        <v>3384</v>
      </c>
      <c r="AU61" s="176">
        <v>141</v>
      </c>
      <c r="AV61" s="176">
        <v>800</v>
      </c>
      <c r="AW61" s="176">
        <v>0</v>
      </c>
      <c r="AX61" s="176">
        <v>0</v>
      </c>
      <c r="AY61" s="176">
        <v>0</v>
      </c>
      <c r="AZ61" s="176">
        <v>0</v>
      </c>
      <c r="BA61" s="176">
        <v>0</v>
      </c>
      <c r="BB61" s="176">
        <v>0</v>
      </c>
      <c r="BC61" s="176">
        <v>0</v>
      </c>
      <c r="BD61" s="176">
        <v>0</v>
      </c>
      <c r="BE61" s="176">
        <v>0</v>
      </c>
      <c r="BF61" s="176">
        <v>0</v>
      </c>
      <c r="BG61" s="176">
        <v>0</v>
      </c>
      <c r="BH61" s="176">
        <v>0</v>
      </c>
      <c r="BI61" s="176">
        <v>0</v>
      </c>
      <c r="BJ61" s="176">
        <v>0</v>
      </c>
      <c r="BK61" s="192">
        <v>500</v>
      </c>
      <c r="BL61" s="192">
        <v>368</v>
      </c>
      <c r="BM61" s="192">
        <v>329</v>
      </c>
      <c r="BN61" s="170">
        <v>5585</v>
      </c>
      <c r="BO61" s="175">
        <v>0</v>
      </c>
      <c r="BP61" s="168">
        <v>0</v>
      </c>
      <c r="BQ61" s="176">
        <v>0</v>
      </c>
      <c r="BR61" s="176">
        <v>0</v>
      </c>
      <c r="BS61" s="176">
        <v>0</v>
      </c>
      <c r="BT61" s="176">
        <v>0</v>
      </c>
      <c r="BU61" s="180">
        <v>324.39999999999998</v>
      </c>
      <c r="BV61" s="187">
        <v>18800</v>
      </c>
      <c r="BW61" s="188">
        <v>859</v>
      </c>
      <c r="BX61" s="194">
        <v>5</v>
      </c>
    </row>
    <row r="62" spans="1:76" x14ac:dyDescent="0.25">
      <c r="A62" s="141" t="s">
        <v>24</v>
      </c>
      <c r="B62" s="141" t="s">
        <v>146</v>
      </c>
      <c r="C62" s="168">
        <v>4.57</v>
      </c>
      <c r="D62" s="169">
        <v>8.7899999999999991</v>
      </c>
      <c r="E62" s="169">
        <v>9.19</v>
      </c>
      <c r="F62" s="169">
        <v>1.62</v>
      </c>
      <c r="G62" s="169">
        <v>0</v>
      </c>
      <c r="H62" s="169">
        <v>167.3</v>
      </c>
      <c r="I62" s="169">
        <v>59.53</v>
      </c>
      <c r="J62" s="169">
        <v>84.09</v>
      </c>
      <c r="K62" s="169">
        <v>2.5499999999999998</v>
      </c>
      <c r="L62" s="357">
        <v>0.68</v>
      </c>
      <c r="M62" s="168">
        <v>56.54</v>
      </c>
      <c r="N62" s="169">
        <v>8.3800000000000008</v>
      </c>
      <c r="O62" s="169">
        <v>19.48</v>
      </c>
      <c r="P62" s="169">
        <v>0.12</v>
      </c>
      <c r="Q62" s="169">
        <v>0.03</v>
      </c>
      <c r="R62" s="169">
        <v>0</v>
      </c>
      <c r="S62" s="169">
        <v>0</v>
      </c>
      <c r="T62" s="169">
        <v>0</v>
      </c>
      <c r="U62" s="169">
        <v>0</v>
      </c>
      <c r="V62" s="169">
        <v>0</v>
      </c>
      <c r="W62" s="169">
        <v>0</v>
      </c>
      <c r="X62" s="169">
        <v>0</v>
      </c>
      <c r="Y62" s="169">
        <v>0</v>
      </c>
      <c r="Z62" s="169">
        <v>0</v>
      </c>
      <c r="AA62" s="169">
        <v>0</v>
      </c>
      <c r="AB62" s="170">
        <v>24.169999999999998</v>
      </c>
      <c r="AC62" s="170">
        <v>313.47000000000003</v>
      </c>
      <c r="AD62" s="170">
        <v>84.52000000000001</v>
      </c>
      <c r="AE62" s="170">
        <v>0.71000000000000008</v>
      </c>
      <c r="AF62" s="359">
        <v>422.87000000000006</v>
      </c>
      <c r="AG62" s="187">
        <v>0</v>
      </c>
      <c r="AH62" s="188">
        <v>0</v>
      </c>
      <c r="AI62" s="188">
        <v>2</v>
      </c>
      <c r="AJ62" s="188">
        <v>3</v>
      </c>
      <c r="AK62" s="188">
        <v>1</v>
      </c>
      <c r="AL62" s="188">
        <v>0</v>
      </c>
      <c r="AM62" s="188">
        <v>13</v>
      </c>
      <c r="AN62" s="188">
        <v>5</v>
      </c>
      <c r="AO62" s="188">
        <v>1</v>
      </c>
      <c r="AP62" s="188">
        <v>3</v>
      </c>
      <c r="AQ62" s="188">
        <v>0</v>
      </c>
      <c r="AR62" s="188">
        <v>0</v>
      </c>
      <c r="AS62" s="176">
        <v>242</v>
      </c>
      <c r="AT62" s="176">
        <v>0</v>
      </c>
      <c r="AU62" s="176">
        <v>0</v>
      </c>
      <c r="AV62" s="176">
        <v>350</v>
      </c>
      <c r="AW62" s="176">
        <v>0</v>
      </c>
      <c r="AX62" s="176">
        <v>0</v>
      </c>
      <c r="AY62" s="176">
        <v>458</v>
      </c>
      <c r="AZ62" s="176">
        <v>0</v>
      </c>
      <c r="BA62" s="176">
        <v>0</v>
      </c>
      <c r="BB62" s="176">
        <v>0</v>
      </c>
      <c r="BC62" s="176">
        <v>0</v>
      </c>
      <c r="BD62" s="176">
        <v>0</v>
      </c>
      <c r="BE62" s="176">
        <v>0</v>
      </c>
      <c r="BF62" s="176">
        <v>0</v>
      </c>
      <c r="BG62" s="176">
        <v>0</v>
      </c>
      <c r="BH62" s="176">
        <v>0</v>
      </c>
      <c r="BI62" s="176">
        <v>0</v>
      </c>
      <c r="BJ62" s="176">
        <v>0</v>
      </c>
      <c r="BK62" s="192">
        <v>2</v>
      </c>
      <c r="BL62" s="192">
        <v>4</v>
      </c>
      <c r="BM62" s="192">
        <v>22</v>
      </c>
      <c r="BN62" s="170">
        <v>1050</v>
      </c>
      <c r="BO62" s="175">
        <v>0</v>
      </c>
      <c r="BP62" s="168">
        <v>0</v>
      </c>
      <c r="BQ62" s="176">
        <v>0</v>
      </c>
      <c r="BR62" s="176">
        <v>0</v>
      </c>
      <c r="BS62" s="176">
        <v>0</v>
      </c>
      <c r="BT62" s="176">
        <v>0</v>
      </c>
      <c r="BU62" s="180">
        <v>0</v>
      </c>
      <c r="BV62" s="187">
        <v>9953</v>
      </c>
      <c r="BW62" s="188">
        <v>1439</v>
      </c>
      <c r="BX62" s="194">
        <v>18</v>
      </c>
    </row>
    <row r="63" spans="1:76" x14ac:dyDescent="0.25">
      <c r="A63" s="141" t="s">
        <v>219</v>
      </c>
      <c r="B63" s="141" t="s">
        <v>147</v>
      </c>
      <c r="C63" s="168">
        <v>48</v>
      </c>
      <c r="D63" s="169">
        <v>50</v>
      </c>
      <c r="E63" s="169">
        <v>16</v>
      </c>
      <c r="F63" s="169">
        <v>111</v>
      </c>
      <c r="G63" s="169">
        <v>1</v>
      </c>
      <c r="H63" s="169">
        <v>119</v>
      </c>
      <c r="I63" s="169">
        <v>251</v>
      </c>
      <c r="J63" s="169">
        <v>221</v>
      </c>
      <c r="K63" s="169">
        <v>100</v>
      </c>
      <c r="L63" s="357">
        <v>1</v>
      </c>
      <c r="M63" s="168">
        <v>8</v>
      </c>
      <c r="N63" s="169">
        <v>3</v>
      </c>
      <c r="O63" s="169">
        <v>4</v>
      </c>
      <c r="P63" s="169">
        <v>1</v>
      </c>
      <c r="Q63" s="169">
        <v>0</v>
      </c>
      <c r="R63" s="169">
        <v>0</v>
      </c>
      <c r="S63" s="169">
        <v>0</v>
      </c>
      <c r="T63" s="169">
        <v>0</v>
      </c>
      <c r="U63" s="169">
        <v>0</v>
      </c>
      <c r="V63" s="169">
        <v>0</v>
      </c>
      <c r="W63" s="169">
        <v>0</v>
      </c>
      <c r="X63" s="169">
        <v>13</v>
      </c>
      <c r="Y63" s="169">
        <v>0</v>
      </c>
      <c r="Z63" s="169">
        <v>2</v>
      </c>
      <c r="AA63" s="169">
        <v>0</v>
      </c>
      <c r="AB63" s="170">
        <v>240</v>
      </c>
      <c r="AC63" s="170">
        <v>691</v>
      </c>
      <c r="AD63" s="170">
        <v>16</v>
      </c>
      <c r="AE63" s="170">
        <v>2</v>
      </c>
      <c r="AF63" s="359">
        <v>949</v>
      </c>
      <c r="AG63" s="187">
        <v>2</v>
      </c>
      <c r="AH63" s="188">
        <v>5</v>
      </c>
      <c r="AI63" s="188">
        <v>0</v>
      </c>
      <c r="AJ63" s="188">
        <v>26</v>
      </c>
      <c r="AK63" s="188">
        <v>230</v>
      </c>
      <c r="AL63" s="188">
        <v>0</v>
      </c>
      <c r="AM63" s="188">
        <v>40</v>
      </c>
      <c r="AN63" s="188">
        <v>32</v>
      </c>
      <c r="AO63" s="188">
        <v>0</v>
      </c>
      <c r="AP63" s="188">
        <v>6</v>
      </c>
      <c r="AQ63" s="188">
        <v>2</v>
      </c>
      <c r="AR63" s="188">
        <v>0</v>
      </c>
      <c r="AS63" s="176">
        <v>450</v>
      </c>
      <c r="AT63" s="176">
        <v>0</v>
      </c>
      <c r="AU63" s="176">
        <v>950</v>
      </c>
      <c r="AV63" s="176">
        <v>400</v>
      </c>
      <c r="AW63" s="176">
        <v>0</v>
      </c>
      <c r="AX63" s="176">
        <v>0</v>
      </c>
      <c r="AY63" s="176">
        <v>0</v>
      </c>
      <c r="AZ63" s="176">
        <v>0</v>
      </c>
      <c r="BA63" s="176">
        <v>0</v>
      </c>
      <c r="BB63" s="176">
        <v>0</v>
      </c>
      <c r="BC63" s="176">
        <v>0</v>
      </c>
      <c r="BD63" s="176">
        <v>0</v>
      </c>
      <c r="BE63" s="176">
        <v>0</v>
      </c>
      <c r="BF63" s="176">
        <v>0</v>
      </c>
      <c r="BG63" s="176">
        <v>0</v>
      </c>
      <c r="BH63" s="176">
        <v>3000</v>
      </c>
      <c r="BI63" s="176">
        <v>0</v>
      </c>
      <c r="BJ63" s="176">
        <v>0</v>
      </c>
      <c r="BK63" s="192">
        <v>7</v>
      </c>
      <c r="BL63" s="192">
        <v>256</v>
      </c>
      <c r="BM63" s="192">
        <v>80</v>
      </c>
      <c r="BN63" s="170">
        <v>1800</v>
      </c>
      <c r="BO63" s="175">
        <v>3000</v>
      </c>
      <c r="BP63" s="168">
        <v>0</v>
      </c>
      <c r="BQ63" s="176">
        <v>0</v>
      </c>
      <c r="BR63" s="176">
        <v>817</v>
      </c>
      <c r="BS63" s="176">
        <v>0</v>
      </c>
      <c r="BT63" s="176">
        <v>0</v>
      </c>
      <c r="BU63" s="180">
        <v>0</v>
      </c>
      <c r="BV63" s="187">
        <v>13894</v>
      </c>
      <c r="BW63" s="188">
        <v>1111</v>
      </c>
      <c r="BX63" s="194">
        <v>12</v>
      </c>
    </row>
    <row r="64" spans="1:76" x14ac:dyDescent="0.25">
      <c r="A64" s="141" t="s">
        <v>148</v>
      </c>
      <c r="B64" s="141" t="s">
        <v>149</v>
      </c>
      <c r="C64" s="168">
        <v>25.143999999999998</v>
      </c>
      <c r="D64" s="169">
        <v>164.255</v>
      </c>
      <c r="E64" s="169">
        <v>14.016</v>
      </c>
      <c r="F64" s="169">
        <v>62.433999999999997</v>
      </c>
      <c r="G64" s="169">
        <v>0.255</v>
      </c>
      <c r="H64" s="169">
        <v>213.791</v>
      </c>
      <c r="I64" s="169">
        <v>185.24299999999999</v>
      </c>
      <c r="J64" s="169">
        <v>123.343</v>
      </c>
      <c r="K64" s="169">
        <v>56.482999999999997</v>
      </c>
      <c r="L64" s="357">
        <v>2.3679999999999999</v>
      </c>
      <c r="M64" s="168">
        <v>13.753</v>
      </c>
      <c r="N64" s="169">
        <v>0.84099999999999997</v>
      </c>
      <c r="O64" s="169">
        <v>1.4410000000000001</v>
      </c>
      <c r="P64" s="169">
        <v>2.2629999999999999</v>
      </c>
      <c r="Q64" s="169">
        <v>0.15</v>
      </c>
      <c r="R64" s="169">
        <v>0</v>
      </c>
      <c r="S64" s="169">
        <v>0</v>
      </c>
      <c r="T64" s="169">
        <v>0</v>
      </c>
      <c r="U64" s="169">
        <v>0</v>
      </c>
      <c r="V64" s="169">
        <v>0</v>
      </c>
      <c r="W64" s="169">
        <v>1.6E-2</v>
      </c>
      <c r="X64" s="169">
        <v>28.898</v>
      </c>
      <c r="Y64" s="169">
        <v>8.2000000000000003E-2</v>
      </c>
      <c r="Z64" s="169">
        <v>8.0950000000000006</v>
      </c>
      <c r="AA64" s="169">
        <v>0</v>
      </c>
      <c r="AB64" s="170">
        <v>302.94</v>
      </c>
      <c r="AC64" s="170">
        <v>578.8599999999999</v>
      </c>
      <c r="AD64" s="170">
        <v>18.298000000000002</v>
      </c>
      <c r="AE64" s="170">
        <v>2.7729999999999997</v>
      </c>
      <c r="AF64" s="359">
        <v>902.87099999999998</v>
      </c>
      <c r="AG64" s="187">
        <v>0</v>
      </c>
      <c r="AH64" s="188">
        <v>314</v>
      </c>
      <c r="AI64" s="188">
        <v>0</v>
      </c>
      <c r="AJ64" s="188">
        <v>3</v>
      </c>
      <c r="AK64" s="188">
        <v>39</v>
      </c>
      <c r="AL64" s="188">
        <v>1</v>
      </c>
      <c r="AM64" s="188">
        <v>17</v>
      </c>
      <c r="AN64" s="188">
        <v>81</v>
      </c>
      <c r="AO64" s="188">
        <v>1</v>
      </c>
      <c r="AP64" s="188">
        <v>4</v>
      </c>
      <c r="AQ64" s="188">
        <v>3</v>
      </c>
      <c r="AR64" s="188">
        <v>0</v>
      </c>
      <c r="AS64" s="176">
        <v>540</v>
      </c>
      <c r="AT64" s="176">
        <v>170</v>
      </c>
      <c r="AU64" s="176">
        <v>0</v>
      </c>
      <c r="AV64" s="176">
        <v>274</v>
      </c>
      <c r="AW64" s="176">
        <v>0</v>
      </c>
      <c r="AX64" s="176">
        <v>0</v>
      </c>
      <c r="AY64" s="176">
        <v>0</v>
      </c>
      <c r="AZ64" s="176">
        <v>0</v>
      </c>
      <c r="BA64" s="176">
        <v>0</v>
      </c>
      <c r="BB64" s="176">
        <v>660</v>
      </c>
      <c r="BC64" s="176">
        <v>0</v>
      </c>
      <c r="BD64" s="176">
        <v>0</v>
      </c>
      <c r="BE64" s="176">
        <v>0</v>
      </c>
      <c r="BF64" s="176">
        <v>0</v>
      </c>
      <c r="BG64" s="176">
        <v>0</v>
      </c>
      <c r="BH64" s="176">
        <v>1500</v>
      </c>
      <c r="BI64" s="176">
        <v>0</v>
      </c>
      <c r="BJ64" s="176">
        <v>0</v>
      </c>
      <c r="BK64" s="192">
        <v>314</v>
      </c>
      <c r="BL64" s="192">
        <v>43</v>
      </c>
      <c r="BM64" s="192">
        <v>106</v>
      </c>
      <c r="BN64" s="170">
        <v>984</v>
      </c>
      <c r="BO64" s="175">
        <v>2160</v>
      </c>
      <c r="BP64" s="168">
        <v>506</v>
      </c>
      <c r="BQ64" s="176">
        <v>0</v>
      </c>
      <c r="BR64" s="176">
        <v>0</v>
      </c>
      <c r="BS64" s="176">
        <v>0</v>
      </c>
      <c r="BT64" s="176">
        <v>0</v>
      </c>
      <c r="BU64" s="180">
        <v>0</v>
      </c>
      <c r="BV64" s="187">
        <v>14287</v>
      </c>
      <c r="BW64" s="188">
        <v>657</v>
      </c>
      <c r="BX64" s="194">
        <v>3</v>
      </c>
    </row>
    <row r="65" spans="1:76" x14ac:dyDescent="0.25">
      <c r="A65" s="141" t="s">
        <v>25</v>
      </c>
      <c r="B65" s="141" t="s">
        <v>150</v>
      </c>
      <c r="C65" s="168">
        <v>18.98</v>
      </c>
      <c r="D65" s="169">
        <v>105.904</v>
      </c>
      <c r="E65" s="169">
        <v>69.378</v>
      </c>
      <c r="F65" s="169">
        <v>179.02099999999999</v>
      </c>
      <c r="G65" s="169">
        <v>1.5</v>
      </c>
      <c r="H65" s="169">
        <v>52.915999999999997</v>
      </c>
      <c r="I65" s="169">
        <v>100.678</v>
      </c>
      <c r="J65" s="169">
        <v>106.54</v>
      </c>
      <c r="K65" s="169">
        <v>52.46</v>
      </c>
      <c r="L65" s="357">
        <v>0.21</v>
      </c>
      <c r="M65" s="168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169">
        <v>0</v>
      </c>
      <c r="V65" s="169">
        <v>0</v>
      </c>
      <c r="W65" s="169">
        <v>0</v>
      </c>
      <c r="X65" s="169">
        <v>0</v>
      </c>
      <c r="Y65" s="169">
        <v>0</v>
      </c>
      <c r="Z65" s="169">
        <v>0</v>
      </c>
      <c r="AA65" s="169">
        <v>0</v>
      </c>
      <c r="AB65" s="170">
        <v>373.28300000000002</v>
      </c>
      <c r="AC65" s="170">
        <v>312.59399999999999</v>
      </c>
      <c r="AD65" s="170">
        <v>0</v>
      </c>
      <c r="AE65" s="170">
        <v>1.71</v>
      </c>
      <c r="AF65" s="359">
        <v>687.58699999999999</v>
      </c>
      <c r="AG65" s="187">
        <v>0</v>
      </c>
      <c r="AH65" s="188">
        <v>553</v>
      </c>
      <c r="AI65" s="188">
        <v>0</v>
      </c>
      <c r="AJ65" s="188">
        <v>0</v>
      </c>
      <c r="AK65" s="188">
        <v>78</v>
      </c>
      <c r="AL65" s="188">
        <v>0</v>
      </c>
      <c r="AM65" s="188">
        <v>18</v>
      </c>
      <c r="AN65" s="188">
        <v>79</v>
      </c>
      <c r="AO65" s="188">
        <v>5</v>
      </c>
      <c r="AP65" s="188">
        <v>0</v>
      </c>
      <c r="AQ65" s="188">
        <v>0</v>
      </c>
      <c r="AR65" s="188">
        <v>0</v>
      </c>
      <c r="AS65" s="176">
        <v>0</v>
      </c>
      <c r="AT65" s="176">
        <v>0</v>
      </c>
      <c r="AU65" s="176">
        <v>0</v>
      </c>
      <c r="AV65" s="176">
        <v>0</v>
      </c>
      <c r="AW65" s="176">
        <v>300</v>
      </c>
      <c r="AX65" s="176">
        <v>0</v>
      </c>
      <c r="AY65" s="176">
        <v>0</v>
      </c>
      <c r="AZ65" s="176">
        <v>0</v>
      </c>
      <c r="BA65" s="176">
        <v>0</v>
      </c>
      <c r="BB65" s="176">
        <v>0</v>
      </c>
      <c r="BC65" s="176">
        <v>0</v>
      </c>
      <c r="BD65" s="176">
        <v>0</v>
      </c>
      <c r="BE65" s="176">
        <v>0</v>
      </c>
      <c r="BF65" s="176">
        <v>0</v>
      </c>
      <c r="BG65" s="176">
        <v>0</v>
      </c>
      <c r="BH65" s="176">
        <v>0</v>
      </c>
      <c r="BI65" s="176">
        <v>0</v>
      </c>
      <c r="BJ65" s="176">
        <v>0</v>
      </c>
      <c r="BK65" s="192">
        <v>553</v>
      </c>
      <c r="BL65" s="192">
        <v>78</v>
      </c>
      <c r="BM65" s="192">
        <v>102</v>
      </c>
      <c r="BN65" s="170">
        <v>300</v>
      </c>
      <c r="BO65" s="175">
        <v>0</v>
      </c>
      <c r="BP65" s="168">
        <v>0</v>
      </c>
      <c r="BQ65" s="176">
        <v>0</v>
      </c>
      <c r="BR65" s="176">
        <v>0</v>
      </c>
      <c r="BS65" s="176">
        <v>0</v>
      </c>
      <c r="BT65" s="176">
        <v>689.4</v>
      </c>
      <c r="BU65" s="180">
        <v>0</v>
      </c>
      <c r="BV65" s="187">
        <v>7881</v>
      </c>
      <c r="BW65" s="188">
        <v>351</v>
      </c>
      <c r="BX65" s="194">
        <v>0</v>
      </c>
    </row>
    <row r="66" spans="1:76" x14ac:dyDescent="0.25">
      <c r="A66" s="141" t="s">
        <v>151</v>
      </c>
      <c r="B66" s="141" t="s">
        <v>152</v>
      </c>
      <c r="C66" s="168">
        <v>0</v>
      </c>
      <c r="D66" s="169">
        <v>0</v>
      </c>
      <c r="E66" s="169">
        <v>0</v>
      </c>
      <c r="F66" s="169">
        <v>0</v>
      </c>
      <c r="G66" s="169">
        <v>0</v>
      </c>
      <c r="H66" s="169">
        <v>0</v>
      </c>
      <c r="I66" s="169">
        <v>3.61</v>
      </c>
      <c r="J66" s="169">
        <v>3.33</v>
      </c>
      <c r="K66" s="169">
        <v>0</v>
      </c>
      <c r="L66" s="357">
        <v>0</v>
      </c>
      <c r="M66" s="168">
        <v>0</v>
      </c>
      <c r="N66" s="169">
        <v>0.12</v>
      </c>
      <c r="O66" s="169">
        <v>0.12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169">
        <v>0</v>
      </c>
      <c r="V66" s="169">
        <v>0</v>
      </c>
      <c r="W66" s="169">
        <v>0</v>
      </c>
      <c r="X66" s="169">
        <v>0</v>
      </c>
      <c r="Y66" s="169">
        <v>0</v>
      </c>
      <c r="Z66" s="169">
        <v>0</v>
      </c>
      <c r="AA66" s="169">
        <v>0</v>
      </c>
      <c r="AB66" s="170">
        <v>0</v>
      </c>
      <c r="AC66" s="170">
        <v>6.9399999999999995</v>
      </c>
      <c r="AD66" s="170">
        <v>0.24</v>
      </c>
      <c r="AE66" s="170">
        <v>0</v>
      </c>
      <c r="AF66" s="359">
        <v>7.18</v>
      </c>
      <c r="AG66" s="187">
        <v>0</v>
      </c>
      <c r="AH66" s="188">
        <v>0</v>
      </c>
      <c r="AI66" s="188">
        <v>0</v>
      </c>
      <c r="AJ66" s="188">
        <v>0</v>
      </c>
      <c r="AK66" s="188">
        <v>0</v>
      </c>
      <c r="AL66" s="188">
        <v>0</v>
      </c>
      <c r="AM66" s="188">
        <v>0</v>
      </c>
      <c r="AN66" s="188">
        <v>0</v>
      </c>
      <c r="AO66" s="188">
        <v>0</v>
      </c>
      <c r="AP66" s="188">
        <v>0</v>
      </c>
      <c r="AQ66" s="188">
        <v>0</v>
      </c>
      <c r="AR66" s="188">
        <v>0</v>
      </c>
      <c r="AS66" s="176">
        <v>0</v>
      </c>
      <c r="AT66" s="176">
        <v>0</v>
      </c>
      <c r="AU66" s="176">
        <v>0</v>
      </c>
      <c r="AV66" s="176">
        <v>0</v>
      </c>
      <c r="AW66" s="176">
        <v>0</v>
      </c>
      <c r="AX66" s="176">
        <v>0</v>
      </c>
      <c r="AY66" s="176">
        <v>0</v>
      </c>
      <c r="AZ66" s="176">
        <v>0</v>
      </c>
      <c r="BA66" s="176">
        <v>0</v>
      </c>
      <c r="BB66" s="176">
        <v>0</v>
      </c>
      <c r="BC66" s="176">
        <v>0</v>
      </c>
      <c r="BD66" s="176">
        <v>0</v>
      </c>
      <c r="BE66" s="176">
        <v>0</v>
      </c>
      <c r="BF66" s="176">
        <v>0</v>
      </c>
      <c r="BG66" s="176">
        <v>0</v>
      </c>
      <c r="BH66" s="176">
        <v>0</v>
      </c>
      <c r="BI66" s="176">
        <v>0</v>
      </c>
      <c r="BJ66" s="176">
        <v>0</v>
      </c>
      <c r="BK66" s="192">
        <v>0</v>
      </c>
      <c r="BL66" s="192">
        <v>0</v>
      </c>
      <c r="BM66" s="192">
        <v>0</v>
      </c>
      <c r="BN66" s="170">
        <v>0</v>
      </c>
      <c r="BO66" s="175">
        <v>0</v>
      </c>
      <c r="BP66" s="168">
        <v>115</v>
      </c>
      <c r="BQ66" s="176">
        <v>0</v>
      </c>
      <c r="BR66" s="176">
        <v>0</v>
      </c>
      <c r="BS66" s="176">
        <v>0</v>
      </c>
      <c r="BT66" s="176">
        <v>1874</v>
      </c>
      <c r="BU66" s="180">
        <v>0</v>
      </c>
      <c r="BV66" s="187">
        <v>0</v>
      </c>
      <c r="BW66" s="188">
        <v>0</v>
      </c>
      <c r="BX66" s="194">
        <v>0</v>
      </c>
    </row>
    <row r="67" spans="1:76" x14ac:dyDescent="0.25">
      <c r="A67" s="141" t="s">
        <v>153</v>
      </c>
      <c r="B67" s="141" t="s">
        <v>154</v>
      </c>
      <c r="C67" s="168">
        <v>0</v>
      </c>
      <c r="D67" s="169">
        <v>0</v>
      </c>
      <c r="E67" s="169">
        <v>0</v>
      </c>
      <c r="F67" s="169">
        <v>8.3000000000000004E-2</v>
      </c>
      <c r="G67" s="169">
        <v>0</v>
      </c>
      <c r="H67" s="169">
        <v>0.26100000000000001</v>
      </c>
      <c r="I67" s="169">
        <v>4.4999999999999998E-2</v>
      </c>
      <c r="J67" s="169">
        <v>0</v>
      </c>
      <c r="K67" s="169">
        <v>0.50600000000000001</v>
      </c>
      <c r="L67" s="357">
        <v>0</v>
      </c>
      <c r="M67" s="168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169">
        <v>0</v>
      </c>
      <c r="V67" s="169">
        <v>0</v>
      </c>
      <c r="W67" s="169">
        <v>0</v>
      </c>
      <c r="X67" s="169">
        <v>0</v>
      </c>
      <c r="Y67" s="169">
        <v>0</v>
      </c>
      <c r="Z67" s="169">
        <v>0</v>
      </c>
      <c r="AA67" s="169">
        <v>0</v>
      </c>
      <c r="AB67" s="170">
        <v>8.3000000000000004E-2</v>
      </c>
      <c r="AC67" s="170">
        <v>0.81200000000000006</v>
      </c>
      <c r="AD67" s="170">
        <v>0</v>
      </c>
      <c r="AE67" s="170">
        <v>0</v>
      </c>
      <c r="AF67" s="359">
        <v>0.89500000000000002</v>
      </c>
      <c r="AG67" s="187">
        <v>0</v>
      </c>
      <c r="AH67" s="188">
        <v>0</v>
      </c>
      <c r="AI67" s="188">
        <v>0</v>
      </c>
      <c r="AJ67" s="188">
        <v>0</v>
      </c>
      <c r="AK67" s="188">
        <v>0</v>
      </c>
      <c r="AL67" s="188">
        <v>0</v>
      </c>
      <c r="AM67" s="188">
        <v>4</v>
      </c>
      <c r="AN67" s="188">
        <v>0</v>
      </c>
      <c r="AO67" s="188">
        <v>0</v>
      </c>
      <c r="AP67" s="188">
        <v>3</v>
      </c>
      <c r="AQ67" s="188">
        <v>0</v>
      </c>
      <c r="AR67" s="188">
        <v>0</v>
      </c>
      <c r="AS67" s="176">
        <v>400</v>
      </c>
      <c r="AT67" s="176">
        <v>0</v>
      </c>
      <c r="AU67" s="176">
        <v>0</v>
      </c>
      <c r="AV67" s="176">
        <v>0</v>
      </c>
      <c r="AW67" s="176">
        <v>0</v>
      </c>
      <c r="AX67" s="176">
        <v>0</v>
      </c>
      <c r="AY67" s="176">
        <v>0</v>
      </c>
      <c r="AZ67" s="176">
        <v>0</v>
      </c>
      <c r="BA67" s="176">
        <v>0</v>
      </c>
      <c r="BB67" s="176">
        <v>0</v>
      </c>
      <c r="BC67" s="176">
        <v>0</v>
      </c>
      <c r="BD67" s="176">
        <v>0</v>
      </c>
      <c r="BE67" s="176">
        <v>0</v>
      </c>
      <c r="BF67" s="176">
        <v>0</v>
      </c>
      <c r="BG67" s="176">
        <v>0</v>
      </c>
      <c r="BH67" s="176">
        <v>0</v>
      </c>
      <c r="BI67" s="176">
        <v>0</v>
      </c>
      <c r="BJ67" s="176">
        <v>0</v>
      </c>
      <c r="BK67" s="192">
        <v>0</v>
      </c>
      <c r="BL67" s="192">
        <v>0</v>
      </c>
      <c r="BM67" s="192">
        <v>7</v>
      </c>
      <c r="BN67" s="170">
        <v>400</v>
      </c>
      <c r="BO67" s="175">
        <v>0</v>
      </c>
      <c r="BP67" s="168">
        <v>0</v>
      </c>
      <c r="BQ67" s="176">
        <v>0</v>
      </c>
      <c r="BR67" s="176">
        <v>0</v>
      </c>
      <c r="BS67" s="176">
        <v>0</v>
      </c>
      <c r="BT67" s="176">
        <v>624</v>
      </c>
      <c r="BU67" s="180">
        <v>0</v>
      </c>
      <c r="BV67" s="187">
        <v>0</v>
      </c>
      <c r="BW67" s="188">
        <v>0</v>
      </c>
      <c r="BX67" s="194">
        <v>4</v>
      </c>
    </row>
    <row r="68" spans="1:76" x14ac:dyDescent="0.25">
      <c r="A68" s="141" t="s">
        <v>27</v>
      </c>
      <c r="B68" s="141" t="s">
        <v>155</v>
      </c>
      <c r="C68" s="168">
        <v>75.8</v>
      </c>
      <c r="D68" s="169">
        <v>68.599999999999994</v>
      </c>
      <c r="E68" s="169">
        <v>22</v>
      </c>
      <c r="F68" s="169">
        <v>156.1</v>
      </c>
      <c r="G68" s="169">
        <v>0.34</v>
      </c>
      <c r="H68" s="169">
        <v>122.4</v>
      </c>
      <c r="I68" s="169">
        <v>117</v>
      </c>
      <c r="J68" s="169">
        <v>94</v>
      </c>
      <c r="K68" s="169">
        <v>10.6</v>
      </c>
      <c r="L68" s="357">
        <v>1.1000000000000001</v>
      </c>
      <c r="M68" s="168">
        <v>0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0</v>
      </c>
      <c r="V68" s="169">
        <v>0</v>
      </c>
      <c r="W68" s="169">
        <v>0.1</v>
      </c>
      <c r="X68" s="169">
        <v>10.1</v>
      </c>
      <c r="Y68" s="169">
        <v>2.2999999999999998</v>
      </c>
      <c r="Z68" s="169">
        <v>4</v>
      </c>
      <c r="AA68" s="169">
        <v>0</v>
      </c>
      <c r="AB68" s="170">
        <v>339</v>
      </c>
      <c r="AC68" s="170">
        <v>344</v>
      </c>
      <c r="AD68" s="170">
        <v>0</v>
      </c>
      <c r="AE68" s="170">
        <v>1.4400000000000002</v>
      </c>
      <c r="AF68" s="359">
        <v>684.44</v>
      </c>
      <c r="AG68" s="187">
        <v>0</v>
      </c>
      <c r="AH68" s="188">
        <v>713</v>
      </c>
      <c r="AI68" s="188">
        <v>0</v>
      </c>
      <c r="AJ68" s="188">
        <v>7</v>
      </c>
      <c r="AK68" s="188">
        <v>14</v>
      </c>
      <c r="AL68" s="188">
        <v>2</v>
      </c>
      <c r="AM68" s="188">
        <v>20</v>
      </c>
      <c r="AN68" s="188">
        <v>42</v>
      </c>
      <c r="AO68" s="188">
        <v>4</v>
      </c>
      <c r="AP68" s="188">
        <v>3</v>
      </c>
      <c r="AQ68" s="188">
        <v>9</v>
      </c>
      <c r="AR68" s="188">
        <v>0</v>
      </c>
      <c r="AS68" s="176">
        <v>578.20000000000005</v>
      </c>
      <c r="AT68" s="176">
        <v>166</v>
      </c>
      <c r="AU68" s="176">
        <v>0</v>
      </c>
      <c r="AV68" s="176">
        <v>0</v>
      </c>
      <c r="AW68" s="176">
        <v>644</v>
      </c>
      <c r="AX68" s="176">
        <v>235.5</v>
      </c>
      <c r="AY68" s="176">
        <v>500</v>
      </c>
      <c r="AZ68" s="176">
        <v>0</v>
      </c>
      <c r="BA68" s="176">
        <v>500</v>
      </c>
      <c r="BB68" s="176">
        <v>0</v>
      </c>
      <c r="BC68" s="176">
        <v>0</v>
      </c>
      <c r="BD68" s="176">
        <v>750</v>
      </c>
      <c r="BE68" s="176">
        <v>945</v>
      </c>
      <c r="BF68" s="176">
        <v>0</v>
      </c>
      <c r="BG68" s="176">
        <v>0</v>
      </c>
      <c r="BH68" s="176">
        <v>2595</v>
      </c>
      <c r="BI68" s="176">
        <v>0</v>
      </c>
      <c r="BJ68" s="176">
        <v>0</v>
      </c>
      <c r="BK68" s="192">
        <v>713</v>
      </c>
      <c r="BL68" s="192">
        <v>23</v>
      </c>
      <c r="BM68" s="192">
        <v>78</v>
      </c>
      <c r="BN68" s="170">
        <v>2623.7</v>
      </c>
      <c r="BO68" s="175">
        <v>4290</v>
      </c>
      <c r="BP68" s="168">
        <v>0</v>
      </c>
      <c r="BQ68" s="176">
        <v>0</v>
      </c>
      <c r="BR68" s="176">
        <v>0</v>
      </c>
      <c r="BS68" s="176">
        <v>0</v>
      </c>
      <c r="BT68" s="176">
        <v>699</v>
      </c>
      <c r="BU68" s="180">
        <v>0</v>
      </c>
      <c r="BV68" s="187">
        <v>12647</v>
      </c>
      <c r="BW68" s="188">
        <v>680</v>
      </c>
      <c r="BX68" s="194">
        <v>9</v>
      </c>
    </row>
    <row r="69" spans="1:76" x14ac:dyDescent="0.25">
      <c r="A69" s="141" t="s">
        <v>30</v>
      </c>
      <c r="B69" s="141" t="s">
        <v>156</v>
      </c>
      <c r="C69" s="168">
        <v>64.400000000000006</v>
      </c>
      <c r="D69" s="169">
        <v>83.9</v>
      </c>
      <c r="E69" s="169">
        <v>14.65</v>
      </c>
      <c r="F69" s="169">
        <v>194</v>
      </c>
      <c r="G69" s="169">
        <v>0.4</v>
      </c>
      <c r="H69" s="169">
        <v>405.8</v>
      </c>
      <c r="I69" s="169">
        <v>226</v>
      </c>
      <c r="J69" s="169">
        <v>247.2</v>
      </c>
      <c r="K69" s="169">
        <v>26.8</v>
      </c>
      <c r="L69" s="357">
        <v>1.4</v>
      </c>
      <c r="M69" s="168">
        <v>55.1</v>
      </c>
      <c r="N69" s="169">
        <v>11.2</v>
      </c>
      <c r="O69" s="169">
        <v>12.8</v>
      </c>
      <c r="P69" s="169">
        <v>0.2</v>
      </c>
      <c r="Q69" s="169">
        <v>0.1</v>
      </c>
      <c r="R69" s="169">
        <v>0</v>
      </c>
      <c r="S69" s="169">
        <v>0</v>
      </c>
      <c r="T69" s="169">
        <v>0</v>
      </c>
      <c r="U69" s="169">
        <v>0</v>
      </c>
      <c r="V69" s="169">
        <v>0</v>
      </c>
      <c r="W69" s="169">
        <v>0</v>
      </c>
      <c r="X69" s="169">
        <v>41.9</v>
      </c>
      <c r="Y69" s="169">
        <v>0.3</v>
      </c>
      <c r="Z69" s="169">
        <v>5.6</v>
      </c>
      <c r="AA69" s="169">
        <v>0</v>
      </c>
      <c r="AB69" s="170">
        <v>404.75000000000006</v>
      </c>
      <c r="AC69" s="170">
        <v>905.8</v>
      </c>
      <c r="AD69" s="170">
        <v>79.3</v>
      </c>
      <c r="AE69" s="170">
        <v>1.9</v>
      </c>
      <c r="AF69" s="359">
        <v>1391.75</v>
      </c>
      <c r="AG69" s="187">
        <v>0</v>
      </c>
      <c r="AH69" s="188">
        <v>480</v>
      </c>
      <c r="AI69" s="188">
        <v>0</v>
      </c>
      <c r="AJ69" s="188">
        <v>0</v>
      </c>
      <c r="AK69" s="188">
        <v>65</v>
      </c>
      <c r="AL69" s="188">
        <v>0</v>
      </c>
      <c r="AM69" s="188">
        <v>13</v>
      </c>
      <c r="AN69" s="188">
        <v>80</v>
      </c>
      <c r="AO69" s="188">
        <v>0</v>
      </c>
      <c r="AP69" s="188">
        <v>26</v>
      </c>
      <c r="AQ69" s="188">
        <v>13</v>
      </c>
      <c r="AR69" s="188">
        <v>0</v>
      </c>
      <c r="AS69" s="176">
        <v>1219</v>
      </c>
      <c r="AT69" s="176">
        <v>859</v>
      </c>
      <c r="AU69" s="176">
        <v>0</v>
      </c>
      <c r="AV69" s="176">
        <v>4129</v>
      </c>
      <c r="AW69" s="176">
        <v>443</v>
      </c>
      <c r="AX69" s="176">
        <v>219</v>
      </c>
      <c r="AY69" s="176">
        <v>1507</v>
      </c>
      <c r="AZ69" s="176">
        <v>0</v>
      </c>
      <c r="BA69" s="176">
        <v>0</v>
      </c>
      <c r="BB69" s="176">
        <v>0</v>
      </c>
      <c r="BC69" s="176">
        <v>0</v>
      </c>
      <c r="BD69" s="176">
        <v>0</v>
      </c>
      <c r="BE69" s="176">
        <v>0</v>
      </c>
      <c r="BF69" s="176">
        <v>0</v>
      </c>
      <c r="BG69" s="176">
        <v>0</v>
      </c>
      <c r="BH69" s="176">
        <v>5850</v>
      </c>
      <c r="BI69" s="176">
        <v>0</v>
      </c>
      <c r="BJ69" s="176">
        <v>0</v>
      </c>
      <c r="BK69" s="192">
        <v>480</v>
      </c>
      <c r="BL69" s="192">
        <v>65</v>
      </c>
      <c r="BM69" s="192">
        <v>132</v>
      </c>
      <c r="BN69" s="170">
        <v>8376</v>
      </c>
      <c r="BO69" s="175">
        <v>5850</v>
      </c>
      <c r="BP69" s="168">
        <v>744</v>
      </c>
      <c r="BQ69" s="176">
        <v>0</v>
      </c>
      <c r="BR69" s="176">
        <v>0</v>
      </c>
      <c r="BS69" s="176">
        <v>0</v>
      </c>
      <c r="BT69" s="176">
        <v>0</v>
      </c>
      <c r="BU69" s="180">
        <v>0</v>
      </c>
      <c r="BV69" s="187">
        <v>23500</v>
      </c>
      <c r="BW69" s="188">
        <v>1535</v>
      </c>
      <c r="BX69" s="194">
        <v>17</v>
      </c>
    </row>
    <row r="70" spans="1:76" x14ac:dyDescent="0.25">
      <c r="A70" s="141" t="s">
        <v>28</v>
      </c>
      <c r="B70" s="141" t="s">
        <v>157</v>
      </c>
      <c r="C70" s="168">
        <v>5.2416</v>
      </c>
      <c r="D70" s="169">
        <v>82.015100000000004</v>
      </c>
      <c r="E70" s="169">
        <v>57.340400000000002</v>
      </c>
      <c r="F70" s="169">
        <v>68.505200000000002</v>
      </c>
      <c r="G70" s="169">
        <v>0</v>
      </c>
      <c r="H70" s="169">
        <v>9.0599000000000007</v>
      </c>
      <c r="I70" s="169">
        <v>100.6814</v>
      </c>
      <c r="J70" s="169">
        <v>105.2454</v>
      </c>
      <c r="K70" s="169">
        <v>9.2264999999999997</v>
      </c>
      <c r="L70" s="357">
        <v>0</v>
      </c>
      <c r="M70" s="168">
        <v>4.4378000000000002</v>
      </c>
      <c r="N70" s="169">
        <v>5.0495999999999999</v>
      </c>
      <c r="O70" s="169">
        <v>4.8361000000000001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169">
        <v>0</v>
      </c>
      <c r="V70" s="169">
        <v>0</v>
      </c>
      <c r="W70" s="169">
        <v>46.13</v>
      </c>
      <c r="X70" s="169">
        <v>1.1344000000000001</v>
      </c>
      <c r="Y70" s="169">
        <v>6.0881999999999996</v>
      </c>
      <c r="Z70" s="169">
        <v>0</v>
      </c>
      <c r="AA70" s="169">
        <v>0</v>
      </c>
      <c r="AB70" s="170">
        <v>266.45490000000001</v>
      </c>
      <c r="AC70" s="170">
        <v>224.21319999999997</v>
      </c>
      <c r="AD70" s="170">
        <v>14.323500000000001</v>
      </c>
      <c r="AE70" s="170">
        <v>0</v>
      </c>
      <c r="AF70" s="359">
        <v>504.99160000000001</v>
      </c>
      <c r="AG70" s="187">
        <v>0</v>
      </c>
      <c r="AH70" s="188">
        <v>60</v>
      </c>
      <c r="AI70" s="188">
        <v>0</v>
      </c>
      <c r="AJ70" s="188">
        <v>4</v>
      </c>
      <c r="AK70" s="188">
        <v>19</v>
      </c>
      <c r="AL70" s="188">
        <v>0</v>
      </c>
      <c r="AM70" s="188">
        <v>3</v>
      </c>
      <c r="AN70" s="188">
        <v>32</v>
      </c>
      <c r="AO70" s="188">
        <v>0</v>
      </c>
      <c r="AP70" s="188">
        <v>1</v>
      </c>
      <c r="AQ70" s="188">
        <v>0</v>
      </c>
      <c r="AR70" s="188">
        <v>0</v>
      </c>
      <c r="AS70" s="176">
        <v>103</v>
      </c>
      <c r="AT70" s="176">
        <v>0</v>
      </c>
      <c r="AU70" s="176">
        <v>0</v>
      </c>
      <c r="AV70" s="176">
        <v>0</v>
      </c>
      <c r="AW70" s="176">
        <v>0</v>
      </c>
      <c r="AX70" s="176">
        <v>0</v>
      </c>
      <c r="AY70" s="176">
        <v>444</v>
      </c>
      <c r="AZ70" s="176">
        <v>0</v>
      </c>
      <c r="BA70" s="176">
        <v>0</v>
      </c>
      <c r="BB70" s="176">
        <v>0</v>
      </c>
      <c r="BC70" s="176">
        <v>0</v>
      </c>
      <c r="BD70" s="176">
        <v>0</v>
      </c>
      <c r="BE70" s="176">
        <v>0</v>
      </c>
      <c r="BF70" s="176">
        <v>0</v>
      </c>
      <c r="BG70" s="176">
        <v>0</v>
      </c>
      <c r="BH70" s="176">
        <v>0</v>
      </c>
      <c r="BI70" s="176">
        <v>0</v>
      </c>
      <c r="BJ70" s="176">
        <v>0</v>
      </c>
      <c r="BK70" s="192">
        <v>60</v>
      </c>
      <c r="BL70" s="192">
        <v>23</v>
      </c>
      <c r="BM70" s="192">
        <v>36</v>
      </c>
      <c r="BN70" s="170">
        <v>547</v>
      </c>
      <c r="BO70" s="175">
        <v>0</v>
      </c>
      <c r="BP70" s="168">
        <v>483</v>
      </c>
      <c r="BQ70" s="176">
        <v>0</v>
      </c>
      <c r="BR70" s="176">
        <v>0</v>
      </c>
      <c r="BS70" s="176">
        <v>0</v>
      </c>
      <c r="BT70" s="176">
        <v>0</v>
      </c>
      <c r="BU70" s="180">
        <v>0</v>
      </c>
      <c r="BV70" s="187">
        <v>7392</v>
      </c>
      <c r="BW70" s="188">
        <v>512</v>
      </c>
      <c r="BX70" s="194">
        <v>5</v>
      </c>
    </row>
    <row r="71" spans="1:76" x14ac:dyDescent="0.25">
      <c r="A71" s="141" t="s">
        <v>158</v>
      </c>
      <c r="B71" s="141" t="s">
        <v>159</v>
      </c>
      <c r="C71" s="168">
        <v>45</v>
      </c>
      <c r="D71" s="169">
        <v>150</v>
      </c>
      <c r="E71" s="169">
        <v>45</v>
      </c>
      <c r="F71" s="169">
        <v>10</v>
      </c>
      <c r="G71" s="169">
        <v>0</v>
      </c>
      <c r="H71" s="169">
        <v>65</v>
      </c>
      <c r="I71" s="169">
        <v>175</v>
      </c>
      <c r="J71" s="169">
        <v>175</v>
      </c>
      <c r="K71" s="169">
        <v>0</v>
      </c>
      <c r="L71" s="357">
        <v>0</v>
      </c>
      <c r="M71" s="168">
        <v>0</v>
      </c>
      <c r="N71" s="169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169">
        <v>0</v>
      </c>
      <c r="V71" s="169">
        <v>0</v>
      </c>
      <c r="W71" s="169">
        <v>0</v>
      </c>
      <c r="X71" s="169">
        <v>120</v>
      </c>
      <c r="Y71" s="169">
        <v>0</v>
      </c>
      <c r="Z71" s="169">
        <v>0</v>
      </c>
      <c r="AA71" s="169">
        <v>0</v>
      </c>
      <c r="AB71" s="170">
        <v>370</v>
      </c>
      <c r="AC71" s="170">
        <v>415</v>
      </c>
      <c r="AD71" s="170">
        <v>0</v>
      </c>
      <c r="AE71" s="170">
        <v>0</v>
      </c>
      <c r="AF71" s="359">
        <v>785</v>
      </c>
      <c r="AG71" s="187">
        <v>0</v>
      </c>
      <c r="AH71" s="188">
        <v>234</v>
      </c>
      <c r="AI71" s="188">
        <v>0</v>
      </c>
      <c r="AJ71" s="188">
        <v>22</v>
      </c>
      <c r="AK71" s="188">
        <v>93</v>
      </c>
      <c r="AL71" s="188">
        <v>0</v>
      </c>
      <c r="AM71" s="188">
        <v>6</v>
      </c>
      <c r="AN71" s="188">
        <v>22</v>
      </c>
      <c r="AO71" s="188">
        <v>0</v>
      </c>
      <c r="AP71" s="188">
        <v>0</v>
      </c>
      <c r="AQ71" s="188">
        <v>0</v>
      </c>
      <c r="AR71" s="188">
        <v>0</v>
      </c>
      <c r="AS71" s="176">
        <v>0</v>
      </c>
      <c r="AT71" s="176">
        <v>0</v>
      </c>
      <c r="AU71" s="176">
        <v>0</v>
      </c>
      <c r="AV71" s="176">
        <v>0</v>
      </c>
      <c r="AW71" s="176">
        <v>0</v>
      </c>
      <c r="AX71" s="176">
        <v>0</v>
      </c>
      <c r="AY71" s="176">
        <v>0</v>
      </c>
      <c r="AZ71" s="176">
        <v>0</v>
      </c>
      <c r="BA71" s="176">
        <v>0</v>
      </c>
      <c r="BB71" s="176">
        <v>0</v>
      </c>
      <c r="BC71" s="176">
        <v>0</v>
      </c>
      <c r="BD71" s="176">
        <v>0</v>
      </c>
      <c r="BE71" s="176">
        <v>0</v>
      </c>
      <c r="BF71" s="176">
        <v>0</v>
      </c>
      <c r="BG71" s="176">
        <v>0</v>
      </c>
      <c r="BH71" s="176">
        <v>0</v>
      </c>
      <c r="BI71" s="176">
        <v>0</v>
      </c>
      <c r="BJ71" s="176">
        <v>0</v>
      </c>
      <c r="BK71" s="192">
        <v>234</v>
      </c>
      <c r="BL71" s="192">
        <v>115</v>
      </c>
      <c r="BM71" s="192">
        <v>28</v>
      </c>
      <c r="BN71" s="170">
        <v>0</v>
      </c>
      <c r="BO71" s="175">
        <v>0</v>
      </c>
      <c r="BP71" s="168">
        <v>534</v>
      </c>
      <c r="BQ71" s="176">
        <v>0</v>
      </c>
      <c r="BR71" s="176">
        <v>0</v>
      </c>
      <c r="BS71" s="176">
        <v>0</v>
      </c>
      <c r="BT71" s="176">
        <v>0</v>
      </c>
      <c r="BU71" s="180">
        <v>0</v>
      </c>
      <c r="BV71" s="187">
        <v>12045</v>
      </c>
      <c r="BW71" s="188">
        <v>625</v>
      </c>
      <c r="BX71" s="194">
        <v>3</v>
      </c>
    </row>
    <row r="72" spans="1:76" x14ac:dyDescent="0.25">
      <c r="A72" s="141" t="s">
        <v>160</v>
      </c>
      <c r="B72" s="141" t="s">
        <v>161</v>
      </c>
      <c r="C72" s="168">
        <v>121.39288000000001</v>
      </c>
      <c r="D72" s="169">
        <v>266.93718000000001</v>
      </c>
      <c r="E72" s="169">
        <v>202.15893</v>
      </c>
      <c r="F72" s="169">
        <v>106.37613</v>
      </c>
      <c r="G72" s="169">
        <v>0.66398000000000001</v>
      </c>
      <c r="H72" s="169">
        <v>190.06155999999999</v>
      </c>
      <c r="I72" s="169">
        <v>387.75461000000001</v>
      </c>
      <c r="J72" s="169">
        <v>401.81022000000002</v>
      </c>
      <c r="K72" s="169">
        <v>50.429110000000001</v>
      </c>
      <c r="L72" s="357">
        <v>3.6124999999999998</v>
      </c>
      <c r="M72" s="168">
        <v>27.280909999999999</v>
      </c>
      <c r="N72" s="169">
        <v>13.62823</v>
      </c>
      <c r="O72" s="169">
        <v>14.38008</v>
      </c>
      <c r="P72" s="169">
        <v>1.6031599999999999</v>
      </c>
      <c r="Q72" s="169">
        <v>0.62824000000000002</v>
      </c>
      <c r="R72" s="169">
        <v>0</v>
      </c>
      <c r="S72" s="169">
        <v>0</v>
      </c>
      <c r="T72" s="169">
        <v>0</v>
      </c>
      <c r="U72" s="169">
        <v>0</v>
      </c>
      <c r="V72" s="169">
        <v>0</v>
      </c>
      <c r="W72" s="169">
        <v>0</v>
      </c>
      <c r="X72" s="169">
        <v>0</v>
      </c>
      <c r="Y72" s="169">
        <v>0</v>
      </c>
      <c r="Z72" s="169">
        <v>0</v>
      </c>
      <c r="AA72" s="169">
        <v>0</v>
      </c>
      <c r="AB72" s="170">
        <v>696.86512000000005</v>
      </c>
      <c r="AC72" s="170">
        <v>1030.0555000000002</v>
      </c>
      <c r="AD72" s="170">
        <v>56.892380000000003</v>
      </c>
      <c r="AE72" s="170">
        <v>4.9047199999999993</v>
      </c>
      <c r="AF72" s="359">
        <v>1788.7177200000003</v>
      </c>
      <c r="AG72" s="187">
        <v>0</v>
      </c>
      <c r="AH72" s="188">
        <v>220</v>
      </c>
      <c r="AI72" s="188">
        <v>0</v>
      </c>
      <c r="AJ72" s="188">
        <v>2</v>
      </c>
      <c r="AK72" s="188">
        <v>8</v>
      </c>
      <c r="AL72" s="188">
        <v>7</v>
      </c>
      <c r="AM72" s="188">
        <v>11</v>
      </c>
      <c r="AN72" s="188">
        <v>50</v>
      </c>
      <c r="AO72" s="188">
        <v>6</v>
      </c>
      <c r="AP72" s="188">
        <v>18</v>
      </c>
      <c r="AQ72" s="188">
        <v>29</v>
      </c>
      <c r="AR72" s="188">
        <v>1</v>
      </c>
      <c r="AS72" s="176">
        <v>1984</v>
      </c>
      <c r="AT72" s="176">
        <v>1328</v>
      </c>
      <c r="AU72" s="176">
        <v>171</v>
      </c>
      <c r="AV72" s="176">
        <v>2116</v>
      </c>
      <c r="AW72" s="176">
        <v>1104</v>
      </c>
      <c r="AX72" s="176">
        <v>590</v>
      </c>
      <c r="AY72" s="176">
        <v>1022</v>
      </c>
      <c r="AZ72" s="176">
        <v>560</v>
      </c>
      <c r="BA72" s="176">
        <v>0</v>
      </c>
      <c r="BB72" s="176">
        <v>1370</v>
      </c>
      <c r="BC72" s="176">
        <v>0</v>
      </c>
      <c r="BD72" s="176">
        <v>0</v>
      </c>
      <c r="BE72" s="176">
        <v>0</v>
      </c>
      <c r="BF72" s="176">
        <v>0</v>
      </c>
      <c r="BG72" s="176">
        <v>0</v>
      </c>
      <c r="BH72" s="176">
        <v>7089</v>
      </c>
      <c r="BI72" s="176">
        <v>0</v>
      </c>
      <c r="BJ72" s="176">
        <v>0</v>
      </c>
      <c r="BK72" s="192">
        <v>220</v>
      </c>
      <c r="BL72" s="192">
        <v>17</v>
      </c>
      <c r="BM72" s="192">
        <v>115</v>
      </c>
      <c r="BN72" s="170">
        <v>8875</v>
      </c>
      <c r="BO72" s="175">
        <v>8459</v>
      </c>
      <c r="BP72" s="168">
        <v>302.52999999999997</v>
      </c>
      <c r="BQ72" s="176">
        <v>0</v>
      </c>
      <c r="BR72" s="176">
        <v>1497.1</v>
      </c>
      <c r="BS72" s="176">
        <v>0</v>
      </c>
      <c r="BT72" s="176">
        <v>0</v>
      </c>
      <c r="BU72" s="180">
        <v>0</v>
      </c>
      <c r="BV72" s="187">
        <v>26644</v>
      </c>
      <c r="BW72" s="188">
        <v>2313</v>
      </c>
      <c r="BX72" s="194">
        <v>6</v>
      </c>
    </row>
    <row r="73" spans="1:76" x14ac:dyDescent="0.25">
      <c r="A73" s="141" t="s">
        <v>220</v>
      </c>
      <c r="B73" s="141" t="s">
        <v>162</v>
      </c>
      <c r="C73" s="168">
        <v>25.5</v>
      </c>
      <c r="D73" s="169">
        <v>122.8</v>
      </c>
      <c r="E73" s="169">
        <v>44.8</v>
      </c>
      <c r="F73" s="169">
        <v>64.599999999999994</v>
      </c>
      <c r="G73" s="169">
        <v>0</v>
      </c>
      <c r="H73" s="169">
        <v>14.5</v>
      </c>
      <c r="I73" s="169">
        <v>259.89999999999998</v>
      </c>
      <c r="J73" s="169">
        <v>188.5</v>
      </c>
      <c r="K73" s="169">
        <v>12.9</v>
      </c>
      <c r="L73" s="357">
        <v>0.1</v>
      </c>
      <c r="M73" s="168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169">
        <v>0</v>
      </c>
      <c r="V73" s="169">
        <v>0</v>
      </c>
      <c r="W73" s="169">
        <v>0</v>
      </c>
      <c r="X73" s="169">
        <v>0</v>
      </c>
      <c r="Y73" s="169">
        <v>0</v>
      </c>
      <c r="Z73" s="169">
        <v>0</v>
      </c>
      <c r="AA73" s="169">
        <v>0</v>
      </c>
      <c r="AB73" s="170">
        <v>257.70000000000005</v>
      </c>
      <c r="AC73" s="170">
        <v>475.79999999999995</v>
      </c>
      <c r="AD73" s="170">
        <v>0</v>
      </c>
      <c r="AE73" s="170">
        <v>0.1</v>
      </c>
      <c r="AF73" s="359">
        <v>733.6</v>
      </c>
      <c r="AG73" s="187">
        <v>0</v>
      </c>
      <c r="AH73" s="188">
        <v>18</v>
      </c>
      <c r="AI73" s="188">
        <v>3</v>
      </c>
      <c r="AJ73" s="188">
        <v>1</v>
      </c>
      <c r="AK73" s="188">
        <v>21</v>
      </c>
      <c r="AL73" s="188">
        <v>0</v>
      </c>
      <c r="AM73" s="188">
        <v>5</v>
      </c>
      <c r="AN73" s="188">
        <v>36</v>
      </c>
      <c r="AO73" s="188">
        <v>2</v>
      </c>
      <c r="AP73" s="188">
        <v>0</v>
      </c>
      <c r="AQ73" s="188">
        <v>17</v>
      </c>
      <c r="AR73" s="188">
        <v>0</v>
      </c>
      <c r="AS73" s="176">
        <v>124</v>
      </c>
      <c r="AT73" s="176">
        <v>0</v>
      </c>
      <c r="AU73" s="176">
        <v>0</v>
      </c>
      <c r="AV73" s="176">
        <v>0</v>
      </c>
      <c r="AW73" s="176">
        <v>218</v>
      </c>
      <c r="AX73" s="176">
        <v>0</v>
      </c>
      <c r="AY73" s="176">
        <v>0</v>
      </c>
      <c r="AZ73" s="176">
        <v>0</v>
      </c>
      <c r="BA73" s="176">
        <v>0</v>
      </c>
      <c r="BB73" s="176">
        <v>0</v>
      </c>
      <c r="BC73" s="176">
        <v>0</v>
      </c>
      <c r="BD73" s="176">
        <v>0</v>
      </c>
      <c r="BE73" s="176">
        <v>0</v>
      </c>
      <c r="BF73" s="176">
        <v>840</v>
      </c>
      <c r="BG73" s="176">
        <v>0</v>
      </c>
      <c r="BH73" s="176">
        <v>0</v>
      </c>
      <c r="BI73" s="176">
        <v>0</v>
      </c>
      <c r="BJ73" s="176">
        <v>0</v>
      </c>
      <c r="BK73" s="192">
        <v>21</v>
      </c>
      <c r="BL73" s="192">
        <v>22</v>
      </c>
      <c r="BM73" s="192">
        <v>60</v>
      </c>
      <c r="BN73" s="170">
        <v>342</v>
      </c>
      <c r="BO73" s="175">
        <v>840</v>
      </c>
      <c r="BP73" s="168">
        <v>0</v>
      </c>
      <c r="BQ73" s="176">
        <v>0</v>
      </c>
      <c r="BR73" s="176">
        <v>0</v>
      </c>
      <c r="BS73" s="176">
        <v>0</v>
      </c>
      <c r="BT73" s="176">
        <v>231.3</v>
      </c>
      <c r="BU73" s="180">
        <v>0</v>
      </c>
      <c r="BV73" s="187">
        <v>9259</v>
      </c>
      <c r="BW73" s="188">
        <v>392</v>
      </c>
      <c r="BX73" s="194">
        <v>2</v>
      </c>
    </row>
    <row r="74" spans="1:76" x14ac:dyDescent="0.25">
      <c r="A74" s="141" t="s">
        <v>163</v>
      </c>
      <c r="B74" s="141" t="s">
        <v>164</v>
      </c>
      <c r="C74" s="168">
        <v>98.41</v>
      </c>
      <c r="D74" s="169">
        <v>191.62</v>
      </c>
      <c r="E74" s="169">
        <v>141.79</v>
      </c>
      <c r="F74" s="169">
        <v>185.89</v>
      </c>
      <c r="G74" s="169">
        <v>0.9</v>
      </c>
      <c r="H74" s="169">
        <v>117.98</v>
      </c>
      <c r="I74" s="169">
        <v>287.73</v>
      </c>
      <c r="J74" s="169">
        <v>304.17</v>
      </c>
      <c r="K74" s="169">
        <v>13.49</v>
      </c>
      <c r="L74" s="357">
        <v>0.8</v>
      </c>
      <c r="M74" s="168">
        <v>0</v>
      </c>
      <c r="N74" s="169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169">
        <v>0</v>
      </c>
      <c r="V74" s="169">
        <v>0</v>
      </c>
      <c r="W74" s="169">
        <v>2</v>
      </c>
      <c r="X74" s="169">
        <v>41.97</v>
      </c>
      <c r="Y74" s="169">
        <v>14</v>
      </c>
      <c r="Z74" s="169">
        <v>3.1</v>
      </c>
      <c r="AA74" s="169">
        <v>0</v>
      </c>
      <c r="AB74" s="170">
        <v>678.78</v>
      </c>
      <c r="AC74" s="170">
        <v>723.37000000000012</v>
      </c>
      <c r="AD74" s="170">
        <v>0</v>
      </c>
      <c r="AE74" s="170">
        <v>1.7000000000000002</v>
      </c>
      <c r="AF74" s="359">
        <v>1403.8500000000001</v>
      </c>
      <c r="AG74" s="187">
        <v>0</v>
      </c>
      <c r="AH74" s="188">
        <v>88</v>
      </c>
      <c r="AI74" s="188">
        <v>0</v>
      </c>
      <c r="AJ74" s="188">
        <v>10</v>
      </c>
      <c r="AK74" s="188">
        <v>30</v>
      </c>
      <c r="AL74" s="188">
        <v>5</v>
      </c>
      <c r="AM74" s="188">
        <v>36</v>
      </c>
      <c r="AN74" s="188">
        <v>110</v>
      </c>
      <c r="AO74" s="188">
        <v>1</v>
      </c>
      <c r="AP74" s="188">
        <v>4</v>
      </c>
      <c r="AQ74" s="188">
        <v>4</v>
      </c>
      <c r="AR74" s="188">
        <v>2</v>
      </c>
      <c r="AS74" s="176">
        <v>0</v>
      </c>
      <c r="AT74" s="176">
        <v>268</v>
      </c>
      <c r="AU74" s="176">
        <v>0</v>
      </c>
      <c r="AV74" s="176">
        <v>0</v>
      </c>
      <c r="AW74" s="176">
        <v>0</v>
      </c>
      <c r="AX74" s="176">
        <v>500</v>
      </c>
      <c r="AY74" s="176">
        <v>0</v>
      </c>
      <c r="AZ74" s="176">
        <v>0</v>
      </c>
      <c r="BA74" s="176">
        <v>0</v>
      </c>
      <c r="BB74" s="176">
        <v>0</v>
      </c>
      <c r="BC74" s="176">
        <v>0</v>
      </c>
      <c r="BD74" s="176">
        <v>0</v>
      </c>
      <c r="BE74" s="176">
        <v>0</v>
      </c>
      <c r="BF74" s="176">
        <v>0</v>
      </c>
      <c r="BG74" s="176">
        <v>0</v>
      </c>
      <c r="BH74" s="176">
        <v>0</v>
      </c>
      <c r="BI74" s="176">
        <v>0</v>
      </c>
      <c r="BJ74" s="176">
        <v>1112</v>
      </c>
      <c r="BK74" s="192">
        <v>88</v>
      </c>
      <c r="BL74" s="192">
        <v>45</v>
      </c>
      <c r="BM74" s="192">
        <v>157</v>
      </c>
      <c r="BN74" s="170">
        <v>768</v>
      </c>
      <c r="BO74" s="175">
        <v>1112</v>
      </c>
      <c r="BP74" s="168">
        <v>0</v>
      </c>
      <c r="BQ74" s="176">
        <v>0</v>
      </c>
      <c r="BR74" s="176">
        <v>0</v>
      </c>
      <c r="BS74" s="176">
        <v>0</v>
      </c>
      <c r="BT74" s="176">
        <v>0</v>
      </c>
      <c r="BU74" s="180">
        <v>0</v>
      </c>
      <c r="BV74" s="187">
        <v>21484</v>
      </c>
      <c r="BW74" s="188">
        <v>1033</v>
      </c>
      <c r="BX74" s="194">
        <v>2</v>
      </c>
    </row>
    <row r="75" spans="1:76" x14ac:dyDescent="0.25">
      <c r="A75" s="141" t="s">
        <v>165</v>
      </c>
      <c r="B75" s="141" t="s">
        <v>166</v>
      </c>
      <c r="C75" s="168">
        <v>0</v>
      </c>
      <c r="D75" s="169">
        <v>0</v>
      </c>
      <c r="E75" s="169">
        <v>0</v>
      </c>
      <c r="F75" s="169">
        <v>0</v>
      </c>
      <c r="G75" s="169">
        <v>0</v>
      </c>
      <c r="H75" s="169">
        <v>0</v>
      </c>
      <c r="I75" s="169">
        <v>0</v>
      </c>
      <c r="J75" s="169">
        <v>0.6</v>
      </c>
      <c r="K75" s="169">
        <v>0</v>
      </c>
      <c r="L75" s="357">
        <v>0</v>
      </c>
      <c r="M75" s="168">
        <v>0</v>
      </c>
      <c r="N75" s="169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v>0</v>
      </c>
      <c r="V75" s="169">
        <v>0</v>
      </c>
      <c r="W75" s="169">
        <v>0</v>
      </c>
      <c r="X75" s="169">
        <v>0</v>
      </c>
      <c r="Y75" s="169">
        <v>0</v>
      </c>
      <c r="Z75" s="169">
        <v>0</v>
      </c>
      <c r="AA75" s="169">
        <v>0</v>
      </c>
      <c r="AB75" s="170">
        <v>0</v>
      </c>
      <c r="AC75" s="170">
        <v>0.6</v>
      </c>
      <c r="AD75" s="170">
        <v>0</v>
      </c>
      <c r="AE75" s="170">
        <v>0</v>
      </c>
      <c r="AF75" s="359">
        <v>0.6</v>
      </c>
      <c r="AG75" s="187">
        <v>0</v>
      </c>
      <c r="AH75" s="188">
        <v>0</v>
      </c>
      <c r="AI75" s="188">
        <v>0</v>
      </c>
      <c r="AJ75" s="188">
        <v>0</v>
      </c>
      <c r="AK75" s="188">
        <v>0</v>
      </c>
      <c r="AL75" s="188">
        <v>0</v>
      </c>
      <c r="AM75" s="188">
        <v>0</v>
      </c>
      <c r="AN75" s="188">
        <v>0</v>
      </c>
      <c r="AO75" s="188">
        <v>0</v>
      </c>
      <c r="AP75" s="188">
        <v>0</v>
      </c>
      <c r="AQ75" s="188">
        <v>0</v>
      </c>
      <c r="AR75" s="188">
        <v>0</v>
      </c>
      <c r="AS75" s="176">
        <v>0</v>
      </c>
      <c r="AT75" s="176">
        <v>0</v>
      </c>
      <c r="AU75" s="176">
        <v>0</v>
      </c>
      <c r="AV75" s="176">
        <v>0</v>
      </c>
      <c r="AW75" s="176">
        <v>0</v>
      </c>
      <c r="AX75" s="176">
        <v>0</v>
      </c>
      <c r="AY75" s="176">
        <v>0</v>
      </c>
      <c r="AZ75" s="176">
        <v>0</v>
      </c>
      <c r="BA75" s="176">
        <v>0</v>
      </c>
      <c r="BB75" s="176">
        <v>0</v>
      </c>
      <c r="BC75" s="176">
        <v>0</v>
      </c>
      <c r="BD75" s="176">
        <v>0</v>
      </c>
      <c r="BE75" s="176">
        <v>0</v>
      </c>
      <c r="BF75" s="176">
        <v>0</v>
      </c>
      <c r="BG75" s="176">
        <v>0</v>
      </c>
      <c r="BH75" s="176">
        <v>0</v>
      </c>
      <c r="BI75" s="176">
        <v>0</v>
      </c>
      <c r="BJ75" s="176">
        <v>0</v>
      </c>
      <c r="BK75" s="192">
        <v>0</v>
      </c>
      <c r="BL75" s="192">
        <v>0</v>
      </c>
      <c r="BM75" s="192">
        <v>0</v>
      </c>
      <c r="BN75" s="170">
        <v>0</v>
      </c>
      <c r="BO75" s="175">
        <v>0</v>
      </c>
      <c r="BP75" s="168">
        <v>1297</v>
      </c>
      <c r="BQ75" s="176">
        <v>0</v>
      </c>
      <c r="BR75" s="176">
        <v>0</v>
      </c>
      <c r="BS75" s="176">
        <v>0</v>
      </c>
      <c r="BT75" s="176">
        <v>0</v>
      </c>
      <c r="BU75" s="180">
        <v>0</v>
      </c>
      <c r="BV75" s="187">
        <v>0</v>
      </c>
      <c r="BW75" s="188">
        <v>17</v>
      </c>
      <c r="BX75" s="194">
        <v>2</v>
      </c>
    </row>
    <row r="76" spans="1:76" x14ac:dyDescent="0.25">
      <c r="A76" s="141" t="s">
        <v>167</v>
      </c>
      <c r="B76" s="141" t="s">
        <v>168</v>
      </c>
      <c r="C76" s="168">
        <v>43</v>
      </c>
      <c r="D76" s="169">
        <v>174</v>
      </c>
      <c r="E76" s="169">
        <v>27</v>
      </c>
      <c r="F76" s="169">
        <v>126</v>
      </c>
      <c r="G76" s="169">
        <v>0</v>
      </c>
      <c r="H76" s="169">
        <v>81</v>
      </c>
      <c r="I76" s="169">
        <v>161</v>
      </c>
      <c r="J76" s="169">
        <v>171</v>
      </c>
      <c r="K76" s="169">
        <v>6</v>
      </c>
      <c r="L76" s="357">
        <v>0</v>
      </c>
      <c r="M76" s="168">
        <v>0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169">
        <v>0</v>
      </c>
      <c r="V76" s="169">
        <v>0</v>
      </c>
      <c r="W76" s="169">
        <v>0</v>
      </c>
      <c r="X76" s="169">
        <v>1</v>
      </c>
      <c r="Y76" s="169">
        <v>0</v>
      </c>
      <c r="Z76" s="169">
        <v>1</v>
      </c>
      <c r="AA76" s="169">
        <v>0</v>
      </c>
      <c r="AB76" s="170">
        <v>372</v>
      </c>
      <c r="AC76" s="170">
        <v>419</v>
      </c>
      <c r="AD76" s="170">
        <v>0</v>
      </c>
      <c r="AE76" s="170">
        <v>0</v>
      </c>
      <c r="AF76" s="359">
        <v>791</v>
      </c>
      <c r="AG76" s="187">
        <v>0</v>
      </c>
      <c r="AH76" s="188">
        <v>751</v>
      </c>
      <c r="AI76" s="188">
        <v>0</v>
      </c>
      <c r="AJ76" s="188">
        <v>3</v>
      </c>
      <c r="AK76" s="188">
        <v>112</v>
      </c>
      <c r="AL76" s="188">
        <v>0</v>
      </c>
      <c r="AM76" s="188">
        <v>7</v>
      </c>
      <c r="AN76" s="188">
        <v>29</v>
      </c>
      <c r="AO76" s="188">
        <v>1</v>
      </c>
      <c r="AP76" s="188">
        <v>6</v>
      </c>
      <c r="AQ76" s="188">
        <v>11</v>
      </c>
      <c r="AR76" s="188">
        <v>1</v>
      </c>
      <c r="AS76" s="176">
        <v>999</v>
      </c>
      <c r="AT76" s="176">
        <v>2044</v>
      </c>
      <c r="AU76" s="176">
        <v>266</v>
      </c>
      <c r="AV76" s="176">
        <v>450</v>
      </c>
      <c r="AW76" s="176">
        <v>210</v>
      </c>
      <c r="AX76" s="176">
        <v>0</v>
      </c>
      <c r="AY76" s="176">
        <v>0</v>
      </c>
      <c r="AZ76" s="176">
        <v>459</v>
      </c>
      <c r="BA76" s="176">
        <v>0</v>
      </c>
      <c r="BB76" s="176">
        <v>0</v>
      </c>
      <c r="BC76" s="176">
        <v>800</v>
      </c>
      <c r="BD76" s="176">
        <v>0</v>
      </c>
      <c r="BE76" s="176">
        <v>0</v>
      </c>
      <c r="BF76" s="176">
        <v>0</v>
      </c>
      <c r="BG76" s="176">
        <v>0</v>
      </c>
      <c r="BH76" s="176">
        <v>1200</v>
      </c>
      <c r="BI76" s="176">
        <v>0</v>
      </c>
      <c r="BJ76" s="176">
        <v>0</v>
      </c>
      <c r="BK76" s="192">
        <v>751</v>
      </c>
      <c r="BL76" s="192">
        <v>115</v>
      </c>
      <c r="BM76" s="192">
        <v>55</v>
      </c>
      <c r="BN76" s="170">
        <v>4428</v>
      </c>
      <c r="BO76" s="175">
        <v>2000</v>
      </c>
      <c r="BP76" s="168">
        <v>322</v>
      </c>
      <c r="BQ76" s="176">
        <v>0</v>
      </c>
      <c r="BR76" s="176">
        <v>0</v>
      </c>
      <c r="BS76" s="176">
        <v>0</v>
      </c>
      <c r="BT76" s="176">
        <v>0</v>
      </c>
      <c r="BU76" s="180">
        <v>0</v>
      </c>
      <c r="BV76" s="187">
        <v>8171</v>
      </c>
      <c r="BW76" s="188">
        <v>976</v>
      </c>
      <c r="BX76" s="194">
        <v>5</v>
      </c>
    </row>
    <row r="77" spans="1:76" x14ac:dyDescent="0.25">
      <c r="A77" s="141" t="s">
        <v>169</v>
      </c>
      <c r="B77" s="141" t="s">
        <v>170</v>
      </c>
      <c r="C77" s="168">
        <v>19</v>
      </c>
      <c r="D77" s="169">
        <v>92</v>
      </c>
      <c r="E77" s="169">
        <v>67</v>
      </c>
      <c r="F77" s="169">
        <v>62</v>
      </c>
      <c r="G77" s="169">
        <v>8.4</v>
      </c>
      <c r="H77" s="169">
        <v>203</v>
      </c>
      <c r="I77" s="169">
        <v>243</v>
      </c>
      <c r="J77" s="169">
        <v>270</v>
      </c>
      <c r="K77" s="169">
        <v>39</v>
      </c>
      <c r="L77" s="357">
        <v>0.08</v>
      </c>
      <c r="M77" s="168">
        <v>40</v>
      </c>
      <c r="N77" s="169">
        <v>14</v>
      </c>
      <c r="O77" s="169">
        <v>25</v>
      </c>
      <c r="P77" s="169">
        <v>1.4</v>
      </c>
      <c r="Q77" s="169">
        <v>0.06</v>
      </c>
      <c r="R77" s="169">
        <v>0</v>
      </c>
      <c r="S77" s="169">
        <v>0</v>
      </c>
      <c r="T77" s="169">
        <v>0</v>
      </c>
      <c r="U77" s="169">
        <v>0</v>
      </c>
      <c r="V77" s="169">
        <v>0</v>
      </c>
      <c r="W77" s="169">
        <v>0</v>
      </c>
      <c r="X77" s="169">
        <v>5.2</v>
      </c>
      <c r="Y77" s="169">
        <v>0</v>
      </c>
      <c r="Z77" s="169">
        <v>1.48</v>
      </c>
      <c r="AA77" s="169">
        <v>0</v>
      </c>
      <c r="AB77" s="170">
        <v>246.68</v>
      </c>
      <c r="AC77" s="170">
        <v>755</v>
      </c>
      <c r="AD77" s="170">
        <v>80.400000000000006</v>
      </c>
      <c r="AE77" s="170">
        <v>8.5400000000000009</v>
      </c>
      <c r="AF77" s="359">
        <v>1090.6200000000001</v>
      </c>
      <c r="AG77" s="187">
        <v>114</v>
      </c>
      <c r="AH77" s="188">
        <v>0</v>
      </c>
      <c r="AI77" s="188">
        <v>0</v>
      </c>
      <c r="AJ77" s="188">
        <v>10</v>
      </c>
      <c r="AK77" s="188">
        <v>232</v>
      </c>
      <c r="AL77" s="188">
        <v>6</v>
      </c>
      <c r="AM77" s="188">
        <v>36</v>
      </c>
      <c r="AN77" s="188">
        <v>92</v>
      </c>
      <c r="AO77" s="188">
        <v>2</v>
      </c>
      <c r="AP77" s="188">
        <v>7</v>
      </c>
      <c r="AQ77" s="188">
        <v>14</v>
      </c>
      <c r="AR77" s="188">
        <v>3</v>
      </c>
      <c r="AS77" s="176">
        <v>0</v>
      </c>
      <c r="AT77" s="176">
        <v>0</v>
      </c>
      <c r="AU77" s="176">
        <v>0</v>
      </c>
      <c r="AV77" s="176">
        <v>340</v>
      </c>
      <c r="AW77" s="176">
        <v>0</v>
      </c>
      <c r="AX77" s="176">
        <v>0</v>
      </c>
      <c r="AY77" s="176">
        <v>500</v>
      </c>
      <c r="AZ77" s="176">
        <v>0</v>
      </c>
      <c r="BA77" s="176">
        <v>0</v>
      </c>
      <c r="BB77" s="176">
        <v>0</v>
      </c>
      <c r="BC77" s="176">
        <v>0</v>
      </c>
      <c r="BD77" s="176">
        <v>0</v>
      </c>
      <c r="BE77" s="176">
        <v>0</v>
      </c>
      <c r="BF77" s="176">
        <v>0</v>
      </c>
      <c r="BG77" s="176">
        <v>0</v>
      </c>
      <c r="BH77" s="176">
        <v>0</v>
      </c>
      <c r="BI77" s="176">
        <v>0</v>
      </c>
      <c r="BJ77" s="176">
        <v>0</v>
      </c>
      <c r="BK77" s="192">
        <v>114</v>
      </c>
      <c r="BL77" s="192">
        <v>248</v>
      </c>
      <c r="BM77" s="192">
        <v>154</v>
      </c>
      <c r="BN77" s="170">
        <v>840</v>
      </c>
      <c r="BO77" s="175">
        <v>0</v>
      </c>
      <c r="BP77" s="168">
        <v>1578</v>
      </c>
      <c r="BQ77" s="176">
        <v>0</v>
      </c>
      <c r="BR77" s="176">
        <v>0</v>
      </c>
      <c r="BS77" s="176">
        <v>0</v>
      </c>
      <c r="BT77" s="176">
        <v>362</v>
      </c>
      <c r="BU77" s="180">
        <v>0</v>
      </c>
      <c r="BV77" s="187">
        <v>21004</v>
      </c>
      <c r="BW77" s="188">
        <v>1962</v>
      </c>
      <c r="BX77" s="194">
        <v>23</v>
      </c>
    </row>
    <row r="78" spans="1:76" x14ac:dyDescent="0.25">
      <c r="A78" s="141" t="s">
        <v>32</v>
      </c>
      <c r="B78" s="141" t="s">
        <v>171</v>
      </c>
      <c r="C78" s="168">
        <v>50.9</v>
      </c>
      <c r="D78" s="169">
        <v>10.25</v>
      </c>
      <c r="E78" s="169">
        <v>10.46</v>
      </c>
      <c r="F78" s="169">
        <v>22.95</v>
      </c>
      <c r="G78" s="169">
        <v>1.24</v>
      </c>
      <c r="H78" s="169">
        <v>317.43</v>
      </c>
      <c r="I78" s="169">
        <v>34.119999999999997</v>
      </c>
      <c r="J78" s="169">
        <v>47.5</v>
      </c>
      <c r="K78" s="169">
        <v>8.7799999999999994</v>
      </c>
      <c r="L78" s="357">
        <v>0.91</v>
      </c>
      <c r="M78" s="168">
        <v>20.62</v>
      </c>
      <c r="N78" s="169">
        <v>1.1299999999999999</v>
      </c>
      <c r="O78" s="169">
        <v>2.85</v>
      </c>
      <c r="P78" s="169">
        <v>0.12</v>
      </c>
      <c r="Q78" s="169">
        <v>0</v>
      </c>
      <c r="R78" s="169">
        <v>0</v>
      </c>
      <c r="S78" s="169">
        <v>0</v>
      </c>
      <c r="T78" s="169">
        <v>0</v>
      </c>
      <c r="U78" s="169">
        <v>0</v>
      </c>
      <c r="V78" s="169">
        <v>0</v>
      </c>
      <c r="W78" s="169">
        <v>0</v>
      </c>
      <c r="X78" s="169">
        <v>0.26</v>
      </c>
      <c r="Y78" s="169">
        <v>0</v>
      </c>
      <c r="Z78" s="169">
        <v>0</v>
      </c>
      <c r="AA78" s="169">
        <v>0</v>
      </c>
      <c r="AB78" s="170">
        <v>94.820000000000007</v>
      </c>
      <c r="AC78" s="170">
        <v>407.83</v>
      </c>
      <c r="AD78" s="170">
        <v>24.720000000000002</v>
      </c>
      <c r="AE78" s="170">
        <v>2.15</v>
      </c>
      <c r="AF78" s="359">
        <v>529.52</v>
      </c>
      <c r="AG78" s="187">
        <v>0</v>
      </c>
      <c r="AH78" s="188">
        <v>39</v>
      </c>
      <c r="AI78" s="188">
        <v>0</v>
      </c>
      <c r="AJ78" s="188">
        <v>6</v>
      </c>
      <c r="AK78" s="188">
        <v>15</v>
      </c>
      <c r="AL78" s="188">
        <v>1</v>
      </c>
      <c r="AM78" s="188">
        <v>40</v>
      </c>
      <c r="AN78" s="188">
        <v>13</v>
      </c>
      <c r="AO78" s="188">
        <v>2</v>
      </c>
      <c r="AP78" s="188">
        <v>4</v>
      </c>
      <c r="AQ78" s="188">
        <v>1</v>
      </c>
      <c r="AR78" s="188">
        <v>0</v>
      </c>
      <c r="AS78" s="176">
        <v>410</v>
      </c>
      <c r="AT78" s="176">
        <v>0</v>
      </c>
      <c r="AU78" s="176">
        <v>0</v>
      </c>
      <c r="AV78" s="176">
        <v>0</v>
      </c>
      <c r="AW78" s="176">
        <v>0</v>
      </c>
      <c r="AX78" s="176">
        <v>0</v>
      </c>
      <c r="AY78" s="176">
        <v>0</v>
      </c>
      <c r="AZ78" s="176">
        <v>0</v>
      </c>
      <c r="BA78" s="176">
        <v>0</v>
      </c>
      <c r="BB78" s="176">
        <v>0</v>
      </c>
      <c r="BC78" s="176">
        <v>0</v>
      </c>
      <c r="BD78" s="176">
        <v>0</v>
      </c>
      <c r="BE78" s="176">
        <v>0</v>
      </c>
      <c r="BF78" s="176">
        <v>0</v>
      </c>
      <c r="BG78" s="176">
        <v>0</v>
      </c>
      <c r="BH78" s="176">
        <v>0</v>
      </c>
      <c r="BI78" s="176">
        <v>0</v>
      </c>
      <c r="BJ78" s="176">
        <v>0</v>
      </c>
      <c r="BK78" s="192">
        <v>39</v>
      </c>
      <c r="BL78" s="192">
        <v>22</v>
      </c>
      <c r="BM78" s="192">
        <v>60</v>
      </c>
      <c r="BN78" s="170">
        <v>410</v>
      </c>
      <c r="BO78" s="175">
        <v>0</v>
      </c>
      <c r="BP78" s="168">
        <v>852</v>
      </c>
      <c r="BQ78" s="176">
        <v>0</v>
      </c>
      <c r="BR78" s="176">
        <v>0</v>
      </c>
      <c r="BS78" s="176">
        <v>0</v>
      </c>
      <c r="BT78" s="176">
        <v>0</v>
      </c>
      <c r="BU78" s="180">
        <v>0</v>
      </c>
      <c r="BV78" s="187">
        <v>13543</v>
      </c>
      <c r="BW78" s="188">
        <v>1768</v>
      </c>
      <c r="BX78" s="194">
        <v>12</v>
      </c>
    </row>
    <row r="79" spans="1:76" x14ac:dyDescent="0.25">
      <c r="A79" s="141" t="s">
        <v>33</v>
      </c>
      <c r="B79" s="141" t="s">
        <v>172</v>
      </c>
      <c r="C79" s="168">
        <v>36.587000000000003</v>
      </c>
      <c r="D79" s="169">
        <v>186.06700000000001</v>
      </c>
      <c r="E79" s="169">
        <v>139.74</v>
      </c>
      <c r="F79" s="169">
        <v>136.98599999999999</v>
      </c>
      <c r="G79" s="169">
        <v>0.84699999999999998</v>
      </c>
      <c r="H79" s="169">
        <v>105.44499999999999</v>
      </c>
      <c r="I79" s="169">
        <v>532.43799999999999</v>
      </c>
      <c r="J79" s="169">
        <v>492.54199999999997</v>
      </c>
      <c r="K79" s="169">
        <v>28.864999999999998</v>
      </c>
      <c r="L79" s="357">
        <v>0.86099999999999999</v>
      </c>
      <c r="M79" s="168">
        <v>9.5719999999999992</v>
      </c>
      <c r="N79" s="169">
        <v>23.300999999999998</v>
      </c>
      <c r="O79" s="169">
        <v>29.667000000000002</v>
      </c>
      <c r="P79" s="169">
        <v>0.19700000000000001</v>
      </c>
      <c r="Q79" s="169">
        <v>5.5E-2</v>
      </c>
      <c r="R79" s="169">
        <v>0</v>
      </c>
      <c r="S79" s="169">
        <v>0</v>
      </c>
      <c r="T79" s="169">
        <v>0</v>
      </c>
      <c r="U79" s="169">
        <v>0</v>
      </c>
      <c r="V79" s="169">
        <v>0</v>
      </c>
      <c r="W79" s="169">
        <v>0</v>
      </c>
      <c r="X79" s="169">
        <v>16.091000000000001</v>
      </c>
      <c r="Y79" s="169">
        <v>0.17799999999999999</v>
      </c>
      <c r="Z79" s="169">
        <v>1.675</v>
      </c>
      <c r="AA79" s="169">
        <v>0</v>
      </c>
      <c r="AB79" s="170">
        <v>517.32399999999996</v>
      </c>
      <c r="AC79" s="170">
        <v>1159.29</v>
      </c>
      <c r="AD79" s="170">
        <v>62.737000000000002</v>
      </c>
      <c r="AE79" s="170">
        <v>1.7629999999999999</v>
      </c>
      <c r="AF79" s="359">
        <v>1741.114</v>
      </c>
      <c r="AG79" s="187">
        <v>0</v>
      </c>
      <c r="AH79" s="188">
        <v>120</v>
      </c>
      <c r="AI79" s="188">
        <v>0</v>
      </c>
      <c r="AJ79" s="188">
        <v>2</v>
      </c>
      <c r="AK79" s="188">
        <v>67</v>
      </c>
      <c r="AL79" s="188">
        <v>0</v>
      </c>
      <c r="AM79" s="188">
        <v>11</v>
      </c>
      <c r="AN79" s="188">
        <v>95</v>
      </c>
      <c r="AO79" s="188">
        <v>1</v>
      </c>
      <c r="AP79" s="188">
        <v>1</v>
      </c>
      <c r="AQ79" s="188">
        <v>9</v>
      </c>
      <c r="AR79" s="188">
        <v>1</v>
      </c>
      <c r="AS79" s="176">
        <v>0</v>
      </c>
      <c r="AT79" s="176">
        <v>841</v>
      </c>
      <c r="AU79" s="176">
        <v>0</v>
      </c>
      <c r="AV79" s="176">
        <v>638</v>
      </c>
      <c r="AW79" s="176">
        <v>670</v>
      </c>
      <c r="AX79" s="176">
        <v>0</v>
      </c>
      <c r="AY79" s="176">
        <v>0</v>
      </c>
      <c r="AZ79" s="176">
        <v>0</v>
      </c>
      <c r="BA79" s="176">
        <v>0</v>
      </c>
      <c r="BB79" s="176">
        <v>0</v>
      </c>
      <c r="BC79" s="176">
        <v>0</v>
      </c>
      <c r="BD79" s="176">
        <v>0</v>
      </c>
      <c r="BE79" s="176">
        <v>0</v>
      </c>
      <c r="BF79" s="176">
        <v>0</v>
      </c>
      <c r="BG79" s="176">
        <v>0</v>
      </c>
      <c r="BH79" s="176">
        <v>0</v>
      </c>
      <c r="BI79" s="176">
        <v>0</v>
      </c>
      <c r="BJ79" s="176">
        <v>0</v>
      </c>
      <c r="BK79" s="192">
        <v>120</v>
      </c>
      <c r="BL79" s="192">
        <v>69</v>
      </c>
      <c r="BM79" s="192">
        <v>118</v>
      </c>
      <c r="BN79" s="170">
        <v>2149</v>
      </c>
      <c r="BO79" s="175">
        <v>0</v>
      </c>
      <c r="BP79" s="168">
        <v>1472</v>
      </c>
      <c r="BQ79" s="176">
        <v>255</v>
      </c>
      <c r="BR79" s="176">
        <v>0</v>
      </c>
      <c r="BS79" s="176">
        <v>0</v>
      </c>
      <c r="BT79" s="176">
        <v>0</v>
      </c>
      <c r="BU79" s="180">
        <v>0</v>
      </c>
      <c r="BV79" s="187">
        <v>26266</v>
      </c>
      <c r="BW79" s="188">
        <v>1995</v>
      </c>
      <c r="BX79" s="194">
        <v>13</v>
      </c>
    </row>
    <row r="80" spans="1:76" x14ac:dyDescent="0.25">
      <c r="A80" s="141" t="s">
        <v>173</v>
      </c>
      <c r="B80" s="141" t="s">
        <v>174</v>
      </c>
      <c r="C80" s="168">
        <v>53</v>
      </c>
      <c r="D80" s="169">
        <v>100</v>
      </c>
      <c r="E80" s="169">
        <v>58</v>
      </c>
      <c r="F80" s="169">
        <v>85</v>
      </c>
      <c r="G80" s="169">
        <v>0</v>
      </c>
      <c r="H80" s="169">
        <v>192</v>
      </c>
      <c r="I80" s="169">
        <v>306</v>
      </c>
      <c r="J80" s="169">
        <v>334</v>
      </c>
      <c r="K80" s="169">
        <v>34</v>
      </c>
      <c r="L80" s="357">
        <v>0</v>
      </c>
      <c r="M80" s="168">
        <v>41</v>
      </c>
      <c r="N80" s="169">
        <v>17</v>
      </c>
      <c r="O80" s="169">
        <v>22</v>
      </c>
      <c r="P80" s="169">
        <v>1</v>
      </c>
      <c r="Q80" s="169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169">
        <v>48</v>
      </c>
      <c r="Y80" s="169">
        <v>0.05</v>
      </c>
      <c r="Z80" s="169">
        <v>0</v>
      </c>
      <c r="AA80" s="169">
        <v>0</v>
      </c>
      <c r="AB80" s="170">
        <v>344.05</v>
      </c>
      <c r="AC80" s="170">
        <v>866</v>
      </c>
      <c r="AD80" s="170">
        <v>81</v>
      </c>
      <c r="AE80" s="170">
        <v>0</v>
      </c>
      <c r="AF80" s="359">
        <v>1291.05</v>
      </c>
      <c r="AG80" s="187">
        <v>0</v>
      </c>
      <c r="AH80" s="188">
        <v>413</v>
      </c>
      <c r="AI80" s="188">
        <v>0</v>
      </c>
      <c r="AJ80" s="188">
        <v>0</v>
      </c>
      <c r="AK80" s="188">
        <v>5</v>
      </c>
      <c r="AL80" s="188">
        <v>0</v>
      </c>
      <c r="AM80" s="188">
        <v>24</v>
      </c>
      <c r="AN80" s="188">
        <v>130</v>
      </c>
      <c r="AO80" s="188">
        <v>8</v>
      </c>
      <c r="AP80" s="188">
        <v>6</v>
      </c>
      <c r="AQ80" s="188">
        <v>4</v>
      </c>
      <c r="AR80" s="188">
        <v>2</v>
      </c>
      <c r="AS80" s="176">
        <v>515</v>
      </c>
      <c r="AT80" s="176">
        <v>402</v>
      </c>
      <c r="AU80" s="176">
        <v>0</v>
      </c>
      <c r="AV80" s="176">
        <v>1437</v>
      </c>
      <c r="AW80" s="176">
        <v>0</v>
      </c>
      <c r="AX80" s="176">
        <v>0</v>
      </c>
      <c r="AY80" s="176">
        <v>560</v>
      </c>
      <c r="AZ80" s="176">
        <v>0</v>
      </c>
      <c r="BA80" s="176">
        <v>0</v>
      </c>
      <c r="BB80" s="176">
        <v>0</v>
      </c>
      <c r="BC80" s="176">
        <v>0</v>
      </c>
      <c r="BD80" s="176">
        <v>0</v>
      </c>
      <c r="BE80" s="176">
        <v>890</v>
      </c>
      <c r="BF80" s="176">
        <v>0</v>
      </c>
      <c r="BG80" s="176">
        <v>1000</v>
      </c>
      <c r="BH80" s="176">
        <v>0</v>
      </c>
      <c r="BI80" s="176">
        <v>0</v>
      </c>
      <c r="BJ80" s="176">
        <v>0</v>
      </c>
      <c r="BK80" s="192">
        <v>413</v>
      </c>
      <c r="BL80" s="192">
        <v>5</v>
      </c>
      <c r="BM80" s="192">
        <v>174</v>
      </c>
      <c r="BN80" s="170">
        <v>2914</v>
      </c>
      <c r="BO80" s="175">
        <v>1890</v>
      </c>
      <c r="BP80" s="168">
        <v>1424</v>
      </c>
      <c r="BQ80" s="176">
        <v>0</v>
      </c>
      <c r="BR80" s="176">
        <v>0</v>
      </c>
      <c r="BS80" s="176">
        <v>0</v>
      </c>
      <c r="BT80" s="176">
        <v>0</v>
      </c>
      <c r="BU80" s="180">
        <v>0</v>
      </c>
      <c r="BV80" s="187">
        <v>26123</v>
      </c>
      <c r="BW80" s="188">
        <v>151</v>
      </c>
      <c r="BX80" s="194">
        <v>18</v>
      </c>
    </row>
    <row r="81" spans="1:76" x14ac:dyDescent="0.25">
      <c r="A81" s="141" t="s">
        <v>34</v>
      </c>
      <c r="B81" s="141" t="s">
        <v>175</v>
      </c>
      <c r="C81" s="168">
        <v>39.06</v>
      </c>
      <c r="D81" s="169">
        <v>99.94</v>
      </c>
      <c r="E81" s="169">
        <v>84.64</v>
      </c>
      <c r="F81" s="169">
        <v>54.07</v>
      </c>
      <c r="G81" s="169">
        <v>0.08</v>
      </c>
      <c r="H81" s="169">
        <v>158.24</v>
      </c>
      <c r="I81" s="169">
        <v>392.18</v>
      </c>
      <c r="J81" s="169">
        <v>332.59</v>
      </c>
      <c r="K81" s="169">
        <v>68.459999999999994</v>
      </c>
      <c r="L81" s="357">
        <v>0.45</v>
      </c>
      <c r="M81" s="168">
        <v>10.64</v>
      </c>
      <c r="N81" s="169">
        <v>26.82</v>
      </c>
      <c r="O81" s="169">
        <v>22.49</v>
      </c>
      <c r="P81" s="169">
        <v>6.86</v>
      </c>
      <c r="Q81" s="169">
        <v>0.2</v>
      </c>
      <c r="R81" s="169">
        <v>0</v>
      </c>
      <c r="S81" s="169">
        <v>0</v>
      </c>
      <c r="T81" s="169">
        <v>0</v>
      </c>
      <c r="U81" s="169">
        <v>0</v>
      </c>
      <c r="V81" s="169">
        <v>0</v>
      </c>
      <c r="W81" s="169">
        <v>0</v>
      </c>
      <c r="X81" s="169">
        <v>0</v>
      </c>
      <c r="Y81" s="169">
        <v>0</v>
      </c>
      <c r="Z81" s="169">
        <v>0</v>
      </c>
      <c r="AA81" s="169">
        <v>0</v>
      </c>
      <c r="AB81" s="170">
        <v>277.70999999999998</v>
      </c>
      <c r="AC81" s="170">
        <v>951.47</v>
      </c>
      <c r="AD81" s="170">
        <v>66.81</v>
      </c>
      <c r="AE81" s="170">
        <v>0.73</v>
      </c>
      <c r="AF81" s="359">
        <v>1296.72</v>
      </c>
      <c r="AG81" s="187">
        <v>0</v>
      </c>
      <c r="AH81" s="188">
        <v>183</v>
      </c>
      <c r="AI81" s="188">
        <v>0</v>
      </c>
      <c r="AJ81" s="188">
        <v>50</v>
      </c>
      <c r="AK81" s="188">
        <v>0</v>
      </c>
      <c r="AL81" s="188">
        <v>0</v>
      </c>
      <c r="AM81" s="188">
        <v>162</v>
      </c>
      <c r="AN81" s="188">
        <v>0</v>
      </c>
      <c r="AO81" s="188">
        <v>0</v>
      </c>
      <c r="AP81" s="188">
        <v>6</v>
      </c>
      <c r="AQ81" s="188">
        <v>0</v>
      </c>
      <c r="AR81" s="188">
        <v>0</v>
      </c>
      <c r="AS81" s="176">
        <v>770</v>
      </c>
      <c r="AT81" s="176">
        <v>0</v>
      </c>
      <c r="AU81" s="176">
        <v>0</v>
      </c>
      <c r="AV81" s="176">
        <v>0</v>
      </c>
      <c r="AW81" s="176">
        <v>0</v>
      </c>
      <c r="AX81" s="176">
        <v>0</v>
      </c>
      <c r="AY81" s="176">
        <v>900</v>
      </c>
      <c r="AZ81" s="176">
        <v>0</v>
      </c>
      <c r="BA81" s="176">
        <v>0</v>
      </c>
      <c r="BB81" s="176">
        <v>0</v>
      </c>
      <c r="BC81" s="176">
        <v>0</v>
      </c>
      <c r="BD81" s="176">
        <v>0</v>
      </c>
      <c r="BE81" s="176">
        <v>0</v>
      </c>
      <c r="BF81" s="176">
        <v>0</v>
      </c>
      <c r="BG81" s="176">
        <v>0</v>
      </c>
      <c r="BH81" s="176">
        <v>0</v>
      </c>
      <c r="BI81" s="176">
        <v>0</v>
      </c>
      <c r="BJ81" s="176">
        <v>0</v>
      </c>
      <c r="BK81" s="192">
        <v>183</v>
      </c>
      <c r="BL81" s="192">
        <v>50</v>
      </c>
      <c r="BM81" s="192">
        <v>168</v>
      </c>
      <c r="BN81" s="170">
        <v>1670</v>
      </c>
      <c r="BO81" s="175">
        <v>0</v>
      </c>
      <c r="BP81" s="168">
        <v>1415.93</v>
      </c>
      <c r="BQ81" s="176">
        <v>0</v>
      </c>
      <c r="BR81" s="176">
        <v>0</v>
      </c>
      <c r="BS81" s="176">
        <v>0</v>
      </c>
      <c r="BT81" s="176">
        <v>8.9700000000000006</v>
      </c>
      <c r="BU81" s="180">
        <v>0</v>
      </c>
      <c r="BV81" s="187">
        <v>20035</v>
      </c>
      <c r="BW81" s="188">
        <v>1190</v>
      </c>
      <c r="BX81" s="194">
        <v>6</v>
      </c>
    </row>
    <row r="82" spans="1:76" x14ac:dyDescent="0.25">
      <c r="A82" s="141" t="s">
        <v>35</v>
      </c>
      <c r="B82" s="141" t="s">
        <v>176</v>
      </c>
      <c r="C82" s="168">
        <v>60.24</v>
      </c>
      <c r="D82" s="169">
        <v>89.07</v>
      </c>
      <c r="E82" s="169">
        <v>53.58</v>
      </c>
      <c r="F82" s="169">
        <v>158.16999999999999</v>
      </c>
      <c r="G82" s="169">
        <v>0.4</v>
      </c>
      <c r="H82" s="169">
        <v>282.43</v>
      </c>
      <c r="I82" s="169">
        <v>150.65</v>
      </c>
      <c r="J82" s="169">
        <v>196.13</v>
      </c>
      <c r="K82" s="169">
        <v>25.79</v>
      </c>
      <c r="L82" s="357">
        <v>1.1000000000000001</v>
      </c>
      <c r="M82" s="168">
        <v>13.2</v>
      </c>
      <c r="N82" s="169">
        <v>7.36</v>
      </c>
      <c r="O82" s="169">
        <v>10.16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169">
        <v>0</v>
      </c>
      <c r="V82" s="169">
        <v>0</v>
      </c>
      <c r="W82" s="169">
        <v>0</v>
      </c>
      <c r="X82" s="169">
        <v>26.34</v>
      </c>
      <c r="Y82" s="169">
        <v>0</v>
      </c>
      <c r="Z82" s="169">
        <v>3.18</v>
      </c>
      <c r="AA82" s="169">
        <v>0</v>
      </c>
      <c r="AB82" s="170">
        <v>390.57999999999993</v>
      </c>
      <c r="AC82" s="170">
        <v>655</v>
      </c>
      <c r="AD82" s="170">
        <v>30.72</v>
      </c>
      <c r="AE82" s="170">
        <v>1.5</v>
      </c>
      <c r="AF82" s="359">
        <v>1077.8</v>
      </c>
      <c r="AG82" s="187">
        <v>0</v>
      </c>
      <c r="AH82" s="188">
        <v>58</v>
      </c>
      <c r="AI82" s="188">
        <v>0</v>
      </c>
      <c r="AJ82" s="188">
        <v>14</v>
      </c>
      <c r="AK82" s="188">
        <v>0</v>
      </c>
      <c r="AL82" s="188">
        <v>0</v>
      </c>
      <c r="AM82" s="188">
        <v>146</v>
      </c>
      <c r="AN82" s="188">
        <v>0</v>
      </c>
      <c r="AO82" s="188">
        <v>0</v>
      </c>
      <c r="AP82" s="188">
        <v>49</v>
      </c>
      <c r="AQ82" s="188">
        <v>0</v>
      </c>
      <c r="AR82" s="188">
        <v>0</v>
      </c>
      <c r="AS82" s="176">
        <v>0</v>
      </c>
      <c r="AT82" s="176">
        <v>0</v>
      </c>
      <c r="AU82" s="176">
        <v>0</v>
      </c>
      <c r="AV82" s="176">
        <v>0</v>
      </c>
      <c r="AW82" s="176">
        <v>0</v>
      </c>
      <c r="AX82" s="176">
        <v>0</v>
      </c>
      <c r="AY82" s="176">
        <v>0</v>
      </c>
      <c r="AZ82" s="176">
        <v>0</v>
      </c>
      <c r="BA82" s="176">
        <v>0</v>
      </c>
      <c r="BB82" s="176">
        <v>0</v>
      </c>
      <c r="BC82" s="176">
        <v>0</v>
      </c>
      <c r="BD82" s="176">
        <v>0</v>
      </c>
      <c r="BE82" s="176">
        <v>0</v>
      </c>
      <c r="BF82" s="176">
        <v>0</v>
      </c>
      <c r="BG82" s="176">
        <v>0</v>
      </c>
      <c r="BH82" s="176">
        <v>0</v>
      </c>
      <c r="BI82" s="176">
        <v>0</v>
      </c>
      <c r="BJ82" s="176">
        <v>0</v>
      </c>
      <c r="BK82" s="192">
        <v>58</v>
      </c>
      <c r="BL82" s="192">
        <v>14</v>
      </c>
      <c r="BM82" s="192">
        <v>195</v>
      </c>
      <c r="BN82" s="170">
        <v>0</v>
      </c>
      <c r="BO82" s="175">
        <v>0</v>
      </c>
      <c r="BP82" s="168">
        <v>304</v>
      </c>
      <c r="BQ82" s="176">
        <v>0</v>
      </c>
      <c r="BR82" s="176">
        <v>175.58</v>
      </c>
      <c r="BS82" s="176">
        <v>0</v>
      </c>
      <c r="BT82" s="176">
        <v>0</v>
      </c>
      <c r="BU82" s="180">
        <v>0</v>
      </c>
      <c r="BV82" s="187">
        <v>13729</v>
      </c>
      <c r="BW82" s="188">
        <v>997</v>
      </c>
      <c r="BX82" s="194">
        <v>5</v>
      </c>
    </row>
    <row r="83" spans="1:76" x14ac:dyDescent="0.25">
      <c r="A83" s="141" t="s">
        <v>36</v>
      </c>
      <c r="B83" s="141" t="s">
        <v>177</v>
      </c>
      <c r="C83" s="168">
        <v>0.6</v>
      </c>
      <c r="D83" s="169">
        <v>17.8</v>
      </c>
      <c r="E83" s="169">
        <v>11.1</v>
      </c>
      <c r="F83" s="169">
        <v>22.2</v>
      </c>
      <c r="G83" s="169">
        <v>0</v>
      </c>
      <c r="H83" s="169">
        <v>0</v>
      </c>
      <c r="I83" s="169">
        <v>143</v>
      </c>
      <c r="J83" s="169">
        <v>123</v>
      </c>
      <c r="K83" s="169">
        <v>2.5</v>
      </c>
      <c r="L83" s="357">
        <v>0</v>
      </c>
      <c r="M83" s="168">
        <v>0</v>
      </c>
      <c r="N83" s="169">
        <v>10</v>
      </c>
      <c r="O83" s="169">
        <v>12.6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169">
        <v>0</v>
      </c>
      <c r="V83" s="169">
        <v>0</v>
      </c>
      <c r="W83" s="169">
        <v>0</v>
      </c>
      <c r="X83" s="169">
        <v>0</v>
      </c>
      <c r="Y83" s="169">
        <v>0</v>
      </c>
      <c r="Z83" s="169">
        <v>0</v>
      </c>
      <c r="AA83" s="169">
        <v>0</v>
      </c>
      <c r="AB83" s="170">
        <v>51.7</v>
      </c>
      <c r="AC83" s="170">
        <v>268.5</v>
      </c>
      <c r="AD83" s="170">
        <v>22.6</v>
      </c>
      <c r="AE83" s="170">
        <v>0</v>
      </c>
      <c r="AF83" s="359">
        <v>342.8</v>
      </c>
      <c r="AG83" s="187">
        <v>0</v>
      </c>
      <c r="AH83" s="188">
        <v>94</v>
      </c>
      <c r="AI83" s="188">
        <v>0</v>
      </c>
      <c r="AJ83" s="188">
        <v>0</v>
      </c>
      <c r="AK83" s="188">
        <v>5</v>
      </c>
      <c r="AL83" s="188">
        <v>0</v>
      </c>
      <c r="AM83" s="188">
        <v>0</v>
      </c>
      <c r="AN83" s="188">
        <v>3</v>
      </c>
      <c r="AO83" s="188">
        <v>0</v>
      </c>
      <c r="AP83" s="188">
        <v>0</v>
      </c>
      <c r="AQ83" s="188">
        <v>10</v>
      </c>
      <c r="AR83" s="188">
        <v>0</v>
      </c>
      <c r="AS83" s="176">
        <v>0</v>
      </c>
      <c r="AT83" s="176">
        <v>1420</v>
      </c>
      <c r="AU83" s="176">
        <v>460</v>
      </c>
      <c r="AV83" s="176">
        <v>0</v>
      </c>
      <c r="AW83" s="176">
        <v>990</v>
      </c>
      <c r="AX83" s="176">
        <v>0</v>
      </c>
      <c r="AY83" s="176">
        <v>0</v>
      </c>
      <c r="AZ83" s="176">
        <v>0</v>
      </c>
      <c r="BA83" s="176">
        <v>0</v>
      </c>
      <c r="BB83" s="176">
        <v>0</v>
      </c>
      <c r="BC83" s="176">
        <v>0</v>
      </c>
      <c r="BD83" s="176">
        <v>780</v>
      </c>
      <c r="BE83" s="176">
        <v>0</v>
      </c>
      <c r="BF83" s="176">
        <v>0</v>
      </c>
      <c r="BG83" s="176">
        <v>0</v>
      </c>
      <c r="BH83" s="176">
        <v>0</v>
      </c>
      <c r="BI83" s="176">
        <v>1140</v>
      </c>
      <c r="BJ83" s="176">
        <v>0</v>
      </c>
      <c r="BK83" s="192">
        <v>94</v>
      </c>
      <c r="BL83" s="192">
        <v>5</v>
      </c>
      <c r="BM83" s="192">
        <v>13</v>
      </c>
      <c r="BN83" s="170">
        <v>2870</v>
      </c>
      <c r="BO83" s="175">
        <v>1920</v>
      </c>
      <c r="BP83" s="168">
        <v>563</v>
      </c>
      <c r="BQ83" s="176">
        <v>0</v>
      </c>
      <c r="BR83" s="176">
        <v>0</v>
      </c>
      <c r="BS83" s="176">
        <v>0</v>
      </c>
      <c r="BT83" s="176">
        <v>0</v>
      </c>
      <c r="BU83" s="180">
        <v>0</v>
      </c>
      <c r="BV83" s="187">
        <v>6541</v>
      </c>
      <c r="BW83" s="188">
        <v>358</v>
      </c>
      <c r="BX83" s="194">
        <v>6</v>
      </c>
    </row>
    <row r="84" spans="1:76" x14ac:dyDescent="0.25">
      <c r="A84" s="141" t="s">
        <v>178</v>
      </c>
      <c r="B84" s="141" t="s">
        <v>179</v>
      </c>
      <c r="C84" s="168">
        <v>21.123999999999999</v>
      </c>
      <c r="D84" s="169">
        <v>32.805</v>
      </c>
      <c r="E84" s="169">
        <v>19.591000000000001</v>
      </c>
      <c r="F84" s="169">
        <v>22.260999999999999</v>
      </c>
      <c r="G84" s="169">
        <v>0</v>
      </c>
      <c r="H84" s="169">
        <v>69.042000000000002</v>
      </c>
      <c r="I84" s="169">
        <v>89.346999999999994</v>
      </c>
      <c r="J84" s="169">
        <v>103.10599999999999</v>
      </c>
      <c r="K84" s="169">
        <v>15.255000000000001</v>
      </c>
      <c r="L84" s="357">
        <v>0.218</v>
      </c>
      <c r="M84" s="168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169">
        <v>0</v>
      </c>
      <c r="V84" s="169">
        <v>0</v>
      </c>
      <c r="W84" s="169">
        <v>0</v>
      </c>
      <c r="X84" s="169">
        <v>0</v>
      </c>
      <c r="Y84" s="169">
        <v>0</v>
      </c>
      <c r="Z84" s="169">
        <v>0</v>
      </c>
      <c r="AA84" s="169">
        <v>0</v>
      </c>
      <c r="AB84" s="170">
        <v>95.781000000000006</v>
      </c>
      <c r="AC84" s="170">
        <v>276.75</v>
      </c>
      <c r="AD84" s="170">
        <v>0</v>
      </c>
      <c r="AE84" s="170">
        <v>0.218</v>
      </c>
      <c r="AF84" s="359">
        <v>372.74900000000002</v>
      </c>
      <c r="AG84" s="187">
        <v>0</v>
      </c>
      <c r="AH84" s="188">
        <v>118</v>
      </c>
      <c r="AI84" s="188">
        <v>0</v>
      </c>
      <c r="AJ84" s="188">
        <v>0</v>
      </c>
      <c r="AK84" s="188">
        <v>0</v>
      </c>
      <c r="AL84" s="188">
        <v>0</v>
      </c>
      <c r="AM84" s="188">
        <v>17</v>
      </c>
      <c r="AN84" s="188">
        <v>97</v>
      </c>
      <c r="AO84" s="188">
        <v>2</v>
      </c>
      <c r="AP84" s="188">
        <v>0</v>
      </c>
      <c r="AQ84" s="188">
        <v>0</v>
      </c>
      <c r="AR84" s="188">
        <v>0</v>
      </c>
      <c r="AS84" s="176">
        <v>282</v>
      </c>
      <c r="AT84" s="176">
        <v>0</v>
      </c>
      <c r="AU84" s="176">
        <v>0</v>
      </c>
      <c r="AV84" s="176">
        <v>250</v>
      </c>
      <c r="AW84" s="176">
        <v>0</v>
      </c>
      <c r="AX84" s="176">
        <v>0</v>
      </c>
      <c r="AY84" s="176">
        <v>0</v>
      </c>
      <c r="AZ84" s="176">
        <v>0</v>
      </c>
      <c r="BA84" s="176">
        <v>0</v>
      </c>
      <c r="BB84" s="176">
        <v>0</v>
      </c>
      <c r="BC84" s="176">
        <v>0</v>
      </c>
      <c r="BD84" s="176">
        <v>0</v>
      </c>
      <c r="BE84" s="176">
        <v>0</v>
      </c>
      <c r="BF84" s="176">
        <v>0</v>
      </c>
      <c r="BG84" s="176">
        <v>0</v>
      </c>
      <c r="BH84" s="176">
        <v>0</v>
      </c>
      <c r="BI84" s="176">
        <v>0</v>
      </c>
      <c r="BJ84" s="176">
        <v>0</v>
      </c>
      <c r="BK84" s="192">
        <v>118</v>
      </c>
      <c r="BL84" s="192">
        <v>0</v>
      </c>
      <c r="BM84" s="192">
        <v>116</v>
      </c>
      <c r="BN84" s="170">
        <v>532</v>
      </c>
      <c r="BO84" s="175">
        <v>0</v>
      </c>
      <c r="BP84" s="168">
        <v>121</v>
      </c>
      <c r="BQ84" s="176">
        <v>367.505</v>
      </c>
      <c r="BR84" s="176">
        <v>0</v>
      </c>
      <c r="BS84" s="176">
        <v>0</v>
      </c>
      <c r="BT84" s="176">
        <v>0</v>
      </c>
      <c r="BU84" s="180">
        <v>0</v>
      </c>
      <c r="BV84" s="187">
        <v>8758</v>
      </c>
      <c r="BW84" s="188">
        <v>484</v>
      </c>
      <c r="BX84" s="194">
        <v>2</v>
      </c>
    </row>
    <row r="85" spans="1:76" x14ac:dyDescent="0.25">
      <c r="A85" s="141" t="s">
        <v>180</v>
      </c>
      <c r="B85" s="141" t="s">
        <v>181</v>
      </c>
      <c r="C85" s="168">
        <v>15.058</v>
      </c>
      <c r="D85" s="169">
        <v>78.744</v>
      </c>
      <c r="E85" s="169">
        <v>63.048000000000002</v>
      </c>
      <c r="F85" s="169">
        <v>143.9</v>
      </c>
      <c r="G85" s="169">
        <v>0.03</v>
      </c>
      <c r="H85" s="169">
        <v>64.144999999999996</v>
      </c>
      <c r="I85" s="169">
        <v>90.74</v>
      </c>
      <c r="J85" s="169">
        <v>99.629000000000005</v>
      </c>
      <c r="K85" s="169">
        <v>10.403</v>
      </c>
      <c r="L85" s="357">
        <v>0.19</v>
      </c>
      <c r="M85" s="168">
        <v>0</v>
      </c>
      <c r="N85" s="169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  <c r="U85" s="169">
        <v>0</v>
      </c>
      <c r="V85" s="169">
        <v>0</v>
      </c>
      <c r="W85" s="169">
        <v>0</v>
      </c>
      <c r="X85" s="169">
        <v>46.28</v>
      </c>
      <c r="Y85" s="169">
        <v>4.0910000000000002</v>
      </c>
      <c r="Z85" s="169">
        <v>3.444</v>
      </c>
      <c r="AA85" s="169">
        <v>0</v>
      </c>
      <c r="AB85" s="170">
        <v>354.565</v>
      </c>
      <c r="AC85" s="170">
        <v>264.91700000000003</v>
      </c>
      <c r="AD85" s="170">
        <v>0</v>
      </c>
      <c r="AE85" s="170">
        <v>0.22</v>
      </c>
      <c r="AF85" s="359">
        <v>619.702</v>
      </c>
      <c r="AG85" s="187">
        <v>0</v>
      </c>
      <c r="AH85" s="188">
        <v>587</v>
      </c>
      <c r="AI85" s="188">
        <v>0</v>
      </c>
      <c r="AJ85" s="188">
        <v>2</v>
      </c>
      <c r="AK85" s="188">
        <v>25</v>
      </c>
      <c r="AL85" s="188">
        <v>0</v>
      </c>
      <c r="AM85" s="188">
        <v>9</v>
      </c>
      <c r="AN85" s="188">
        <v>44</v>
      </c>
      <c r="AO85" s="188">
        <v>3</v>
      </c>
      <c r="AP85" s="188">
        <v>8</v>
      </c>
      <c r="AQ85" s="188">
        <v>1</v>
      </c>
      <c r="AR85" s="188">
        <v>0</v>
      </c>
      <c r="AS85" s="176">
        <v>260</v>
      </c>
      <c r="AT85" s="176">
        <v>0</v>
      </c>
      <c r="AU85" s="176">
        <v>120</v>
      </c>
      <c r="AV85" s="176">
        <v>0</v>
      </c>
      <c r="AW85" s="176">
        <v>0</v>
      </c>
      <c r="AX85" s="176">
        <v>400</v>
      </c>
      <c r="AY85" s="176">
        <v>0</v>
      </c>
      <c r="AZ85" s="176">
        <v>0</v>
      </c>
      <c r="BA85" s="176">
        <v>0</v>
      </c>
      <c r="BB85" s="176">
        <v>0</v>
      </c>
      <c r="BC85" s="176">
        <v>0</v>
      </c>
      <c r="BD85" s="176">
        <v>0</v>
      </c>
      <c r="BE85" s="176">
        <v>0</v>
      </c>
      <c r="BF85" s="176">
        <v>0</v>
      </c>
      <c r="BG85" s="176">
        <v>0</v>
      </c>
      <c r="BH85" s="176">
        <v>0</v>
      </c>
      <c r="BI85" s="176">
        <v>0</v>
      </c>
      <c r="BJ85" s="176">
        <v>0</v>
      </c>
      <c r="BK85" s="192">
        <v>587</v>
      </c>
      <c r="BL85" s="192">
        <v>27</v>
      </c>
      <c r="BM85" s="192">
        <v>65</v>
      </c>
      <c r="BN85" s="170">
        <v>780</v>
      </c>
      <c r="BO85" s="175">
        <v>0</v>
      </c>
      <c r="BP85" s="168">
        <v>192.5</v>
      </c>
      <c r="BQ85" s="176">
        <v>83.5</v>
      </c>
      <c r="BR85" s="176">
        <v>0</v>
      </c>
      <c r="BS85" s="176">
        <v>0</v>
      </c>
      <c r="BT85" s="176">
        <v>0</v>
      </c>
      <c r="BU85" s="180">
        <v>0</v>
      </c>
      <c r="BV85" s="187">
        <v>8544</v>
      </c>
      <c r="BW85" s="188">
        <v>339</v>
      </c>
      <c r="BX85" s="194">
        <v>2</v>
      </c>
    </row>
    <row r="86" spans="1:76" x14ac:dyDescent="0.25">
      <c r="A86" s="141" t="s">
        <v>182</v>
      </c>
      <c r="B86" s="141" t="s">
        <v>183</v>
      </c>
      <c r="C86" s="168">
        <v>0</v>
      </c>
      <c r="D86" s="169">
        <v>64.930000000000007</v>
      </c>
      <c r="E86" s="169">
        <v>43.37</v>
      </c>
      <c r="F86" s="169">
        <v>63.87</v>
      </c>
      <c r="G86" s="169">
        <v>0</v>
      </c>
      <c r="H86" s="169">
        <v>0</v>
      </c>
      <c r="I86" s="169">
        <v>140.65</v>
      </c>
      <c r="J86" s="169">
        <v>141.12</v>
      </c>
      <c r="K86" s="169">
        <v>0</v>
      </c>
      <c r="L86" s="357">
        <v>0</v>
      </c>
      <c r="M86" s="168">
        <v>0</v>
      </c>
      <c r="N86" s="169">
        <v>8.23</v>
      </c>
      <c r="O86" s="169">
        <v>9.02</v>
      </c>
      <c r="P86" s="169">
        <v>4.26</v>
      </c>
      <c r="Q86" s="169">
        <v>0</v>
      </c>
      <c r="R86" s="169">
        <v>0</v>
      </c>
      <c r="S86" s="169">
        <v>0</v>
      </c>
      <c r="T86" s="169">
        <v>0</v>
      </c>
      <c r="U86" s="169">
        <v>0</v>
      </c>
      <c r="V86" s="169">
        <v>0</v>
      </c>
      <c r="W86" s="169">
        <v>0</v>
      </c>
      <c r="X86" s="169">
        <v>10.71</v>
      </c>
      <c r="Y86" s="169">
        <v>0</v>
      </c>
      <c r="Z86" s="169">
        <v>0.39</v>
      </c>
      <c r="AA86" s="169">
        <v>0</v>
      </c>
      <c r="AB86" s="170">
        <v>183.27</v>
      </c>
      <c r="AC86" s="170">
        <v>281.77</v>
      </c>
      <c r="AD86" s="170">
        <v>21.509999999999998</v>
      </c>
      <c r="AE86" s="170">
        <v>0</v>
      </c>
      <c r="AF86" s="359">
        <v>486.54999999999995</v>
      </c>
      <c r="AG86" s="187">
        <v>0</v>
      </c>
      <c r="AH86" s="188">
        <v>53</v>
      </c>
      <c r="AI86" s="188">
        <v>0</v>
      </c>
      <c r="AJ86" s="188">
        <v>0</v>
      </c>
      <c r="AK86" s="188">
        <v>59</v>
      </c>
      <c r="AL86" s="188">
        <v>2</v>
      </c>
      <c r="AM86" s="188">
        <v>0</v>
      </c>
      <c r="AN86" s="188">
        <v>15</v>
      </c>
      <c r="AO86" s="188">
        <v>0</v>
      </c>
      <c r="AP86" s="188">
        <v>0</v>
      </c>
      <c r="AQ86" s="188">
        <v>2</v>
      </c>
      <c r="AR86" s="188">
        <v>0</v>
      </c>
      <c r="AS86" s="176">
        <v>0</v>
      </c>
      <c r="AT86" s="176">
        <v>0</v>
      </c>
      <c r="AU86" s="176">
        <v>0</v>
      </c>
      <c r="AV86" s="176">
        <v>0</v>
      </c>
      <c r="AW86" s="176">
        <v>0</v>
      </c>
      <c r="AX86" s="176">
        <v>0</v>
      </c>
      <c r="AY86" s="176">
        <v>0</v>
      </c>
      <c r="AZ86" s="176">
        <v>0</v>
      </c>
      <c r="BA86" s="176">
        <v>0</v>
      </c>
      <c r="BB86" s="176">
        <v>0</v>
      </c>
      <c r="BC86" s="176">
        <v>0</v>
      </c>
      <c r="BD86" s="176">
        <v>0</v>
      </c>
      <c r="BE86" s="176">
        <v>0</v>
      </c>
      <c r="BF86" s="176">
        <v>0</v>
      </c>
      <c r="BG86" s="176">
        <v>0</v>
      </c>
      <c r="BH86" s="176">
        <v>0</v>
      </c>
      <c r="BI86" s="176">
        <v>0</v>
      </c>
      <c r="BJ86" s="176">
        <v>0</v>
      </c>
      <c r="BK86" s="192">
        <v>53</v>
      </c>
      <c r="BL86" s="192">
        <v>61</v>
      </c>
      <c r="BM86" s="192">
        <v>17</v>
      </c>
      <c r="BN86" s="170">
        <v>0</v>
      </c>
      <c r="BO86" s="175">
        <v>0</v>
      </c>
      <c r="BP86" s="168">
        <v>0</v>
      </c>
      <c r="BQ86" s="176">
        <v>0</v>
      </c>
      <c r="BR86" s="176">
        <v>430.86</v>
      </c>
      <c r="BS86" s="176">
        <v>0</v>
      </c>
      <c r="BT86" s="176">
        <v>110.63</v>
      </c>
      <c r="BU86" s="180">
        <v>0</v>
      </c>
      <c r="BV86" s="187">
        <v>7969</v>
      </c>
      <c r="BW86" s="188">
        <v>418</v>
      </c>
      <c r="BX86" s="194">
        <v>2</v>
      </c>
    </row>
    <row r="87" spans="1:76" x14ac:dyDescent="0.25">
      <c r="A87" s="141" t="s">
        <v>184</v>
      </c>
      <c r="B87" s="141" t="s">
        <v>185</v>
      </c>
      <c r="C87" s="168">
        <v>37</v>
      </c>
      <c r="D87" s="169">
        <v>203</v>
      </c>
      <c r="E87" s="169">
        <v>38</v>
      </c>
      <c r="F87" s="169">
        <v>95</v>
      </c>
      <c r="G87" s="169">
        <v>0.6</v>
      </c>
      <c r="H87" s="169">
        <v>176</v>
      </c>
      <c r="I87" s="169">
        <v>179</v>
      </c>
      <c r="J87" s="169">
        <v>173</v>
      </c>
      <c r="K87" s="169">
        <v>26</v>
      </c>
      <c r="L87" s="357">
        <v>0.7</v>
      </c>
      <c r="M87" s="168">
        <v>24</v>
      </c>
      <c r="N87" s="169">
        <v>4</v>
      </c>
      <c r="O87" s="169">
        <v>5</v>
      </c>
      <c r="P87" s="169">
        <v>0.7</v>
      </c>
      <c r="Q87" s="169">
        <v>0.1</v>
      </c>
      <c r="R87" s="169">
        <v>0</v>
      </c>
      <c r="S87" s="169">
        <v>0</v>
      </c>
      <c r="T87" s="169">
        <v>0</v>
      </c>
      <c r="U87" s="169">
        <v>0</v>
      </c>
      <c r="V87" s="169">
        <v>0</v>
      </c>
      <c r="W87" s="169">
        <v>0.3</v>
      </c>
      <c r="X87" s="169">
        <v>7</v>
      </c>
      <c r="Y87" s="169">
        <v>3</v>
      </c>
      <c r="Z87" s="169">
        <v>0.9</v>
      </c>
      <c r="AA87" s="169">
        <v>0.3</v>
      </c>
      <c r="AB87" s="170">
        <v>384.2</v>
      </c>
      <c r="AC87" s="170">
        <v>554</v>
      </c>
      <c r="AD87" s="170">
        <v>33.700000000000003</v>
      </c>
      <c r="AE87" s="170">
        <v>1.7</v>
      </c>
      <c r="AF87" s="359">
        <v>973.60000000000014</v>
      </c>
      <c r="AG87" s="187">
        <v>0</v>
      </c>
      <c r="AH87" s="188">
        <v>282</v>
      </c>
      <c r="AI87" s="188">
        <v>1</v>
      </c>
      <c r="AJ87" s="188">
        <v>27</v>
      </c>
      <c r="AK87" s="188">
        <v>70</v>
      </c>
      <c r="AL87" s="188">
        <v>3</v>
      </c>
      <c r="AM87" s="188">
        <v>22</v>
      </c>
      <c r="AN87" s="188">
        <v>58</v>
      </c>
      <c r="AO87" s="188">
        <v>2</v>
      </c>
      <c r="AP87" s="188">
        <v>16</v>
      </c>
      <c r="AQ87" s="188">
        <v>3</v>
      </c>
      <c r="AR87" s="188">
        <v>0</v>
      </c>
      <c r="AS87" s="176">
        <v>1402</v>
      </c>
      <c r="AT87" s="176">
        <v>111</v>
      </c>
      <c r="AU87" s="176">
        <v>0</v>
      </c>
      <c r="AV87" s="176">
        <v>0</v>
      </c>
      <c r="AW87" s="176">
        <v>0</v>
      </c>
      <c r="AX87" s="176">
        <v>0</v>
      </c>
      <c r="AY87" s="176">
        <v>575</v>
      </c>
      <c r="AZ87" s="176">
        <v>0</v>
      </c>
      <c r="BA87" s="176">
        <v>0</v>
      </c>
      <c r="BB87" s="176">
        <v>640</v>
      </c>
      <c r="BC87" s="176">
        <v>0</v>
      </c>
      <c r="BD87" s="176">
        <v>0</v>
      </c>
      <c r="BE87" s="176">
        <v>0</v>
      </c>
      <c r="BF87" s="176">
        <v>0</v>
      </c>
      <c r="BG87" s="176">
        <v>0</v>
      </c>
      <c r="BH87" s="176">
        <v>1400</v>
      </c>
      <c r="BI87" s="176">
        <v>0</v>
      </c>
      <c r="BJ87" s="176">
        <v>0</v>
      </c>
      <c r="BK87" s="192">
        <v>283</v>
      </c>
      <c r="BL87" s="192">
        <v>100</v>
      </c>
      <c r="BM87" s="192">
        <v>101</v>
      </c>
      <c r="BN87" s="170">
        <v>2088</v>
      </c>
      <c r="BO87" s="175">
        <v>2040</v>
      </c>
      <c r="BP87" s="168">
        <v>1379.1</v>
      </c>
      <c r="BQ87" s="176">
        <v>0</v>
      </c>
      <c r="BR87" s="176">
        <v>95.17</v>
      </c>
      <c r="BS87" s="176">
        <v>0</v>
      </c>
      <c r="BT87" s="176">
        <v>0</v>
      </c>
      <c r="BU87" s="180">
        <v>0</v>
      </c>
      <c r="BV87" s="187">
        <v>19401</v>
      </c>
      <c r="BW87" s="188">
        <v>1242</v>
      </c>
      <c r="BX87" s="194">
        <v>3</v>
      </c>
    </row>
    <row r="88" spans="1:76" x14ac:dyDescent="0.25">
      <c r="A88" s="141" t="s">
        <v>29</v>
      </c>
      <c r="B88" s="141" t="s">
        <v>186</v>
      </c>
      <c r="C88" s="168">
        <v>60.96</v>
      </c>
      <c r="D88" s="169">
        <v>165.24</v>
      </c>
      <c r="E88" s="169">
        <v>74.75</v>
      </c>
      <c r="F88" s="169">
        <v>122.46</v>
      </c>
      <c r="G88" s="169">
        <v>1.03</v>
      </c>
      <c r="H88" s="169">
        <v>94.36</v>
      </c>
      <c r="I88" s="169">
        <v>131.03</v>
      </c>
      <c r="J88" s="169">
        <v>90.93</v>
      </c>
      <c r="K88" s="169">
        <v>10.56</v>
      </c>
      <c r="L88" s="357">
        <v>0.78</v>
      </c>
      <c r="M88" s="168">
        <v>0</v>
      </c>
      <c r="N88" s="169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169">
        <v>0</v>
      </c>
      <c r="V88" s="169">
        <v>0</v>
      </c>
      <c r="W88" s="169">
        <v>0</v>
      </c>
      <c r="X88" s="169">
        <v>33.909999999999997</v>
      </c>
      <c r="Y88" s="169">
        <v>0</v>
      </c>
      <c r="Z88" s="169">
        <v>2.6</v>
      </c>
      <c r="AA88" s="169">
        <v>0</v>
      </c>
      <c r="AB88" s="170">
        <v>459.92</v>
      </c>
      <c r="AC88" s="170">
        <v>326.88</v>
      </c>
      <c r="AD88" s="170">
        <v>0</v>
      </c>
      <c r="AE88" s="170">
        <v>1.81</v>
      </c>
      <c r="AF88" s="359">
        <v>788.6099999999999</v>
      </c>
      <c r="AG88" s="187">
        <v>45</v>
      </c>
      <c r="AH88" s="188">
        <v>0</v>
      </c>
      <c r="AI88" s="188">
        <v>0</v>
      </c>
      <c r="AJ88" s="188">
        <v>3</v>
      </c>
      <c r="AK88" s="188">
        <v>65</v>
      </c>
      <c r="AL88" s="188">
        <v>1</v>
      </c>
      <c r="AM88" s="188">
        <v>8</v>
      </c>
      <c r="AN88" s="188">
        <v>34</v>
      </c>
      <c r="AO88" s="188">
        <v>2</v>
      </c>
      <c r="AP88" s="188">
        <v>5</v>
      </c>
      <c r="AQ88" s="188">
        <v>24</v>
      </c>
      <c r="AR88" s="188">
        <v>0</v>
      </c>
      <c r="AS88" s="176">
        <v>1618</v>
      </c>
      <c r="AT88" s="176">
        <v>6042</v>
      </c>
      <c r="AU88" s="176">
        <v>0</v>
      </c>
      <c r="AV88" s="176">
        <v>1110</v>
      </c>
      <c r="AW88" s="176">
        <v>2550</v>
      </c>
      <c r="AX88" s="176">
        <v>0</v>
      </c>
      <c r="AY88" s="176">
        <v>2130</v>
      </c>
      <c r="AZ88" s="176">
        <v>940</v>
      </c>
      <c r="BA88" s="176">
        <v>0</v>
      </c>
      <c r="BB88" s="176">
        <v>0</v>
      </c>
      <c r="BC88" s="176">
        <v>0</v>
      </c>
      <c r="BD88" s="176">
        <v>0</v>
      </c>
      <c r="BE88" s="176">
        <v>1000</v>
      </c>
      <c r="BF88" s="176">
        <v>0</v>
      </c>
      <c r="BG88" s="176">
        <v>0</v>
      </c>
      <c r="BH88" s="176">
        <v>0</v>
      </c>
      <c r="BI88" s="176">
        <v>0</v>
      </c>
      <c r="BJ88" s="176">
        <v>0</v>
      </c>
      <c r="BK88" s="192">
        <v>45</v>
      </c>
      <c r="BL88" s="192">
        <v>69</v>
      </c>
      <c r="BM88" s="192">
        <v>73</v>
      </c>
      <c r="BN88" s="170">
        <v>14390</v>
      </c>
      <c r="BO88" s="175">
        <v>1000</v>
      </c>
      <c r="BP88" s="168">
        <v>673</v>
      </c>
      <c r="BQ88" s="176">
        <v>0</v>
      </c>
      <c r="BR88" s="176">
        <v>0</v>
      </c>
      <c r="BS88" s="176">
        <v>0</v>
      </c>
      <c r="BT88" s="176">
        <v>0</v>
      </c>
      <c r="BU88" s="180">
        <v>0</v>
      </c>
      <c r="BV88" s="187">
        <v>14993</v>
      </c>
      <c r="BW88" s="188">
        <v>772</v>
      </c>
      <c r="BX88" s="194">
        <v>3</v>
      </c>
    </row>
    <row r="89" spans="1:76" x14ac:dyDescent="0.25">
      <c r="A89" s="141" t="s">
        <v>187</v>
      </c>
      <c r="B89" s="141" t="s">
        <v>188</v>
      </c>
      <c r="C89" s="168">
        <v>497.39909999999998</v>
      </c>
      <c r="D89" s="169">
        <v>305.36020000000002</v>
      </c>
      <c r="E89" s="169">
        <v>116.6551</v>
      </c>
      <c r="F89" s="169">
        <v>90.98639</v>
      </c>
      <c r="G89" s="169">
        <v>0.33500999999999997</v>
      </c>
      <c r="H89" s="169">
        <v>120.0419</v>
      </c>
      <c r="I89" s="169">
        <v>337.30169999999998</v>
      </c>
      <c r="J89" s="169">
        <v>340.57530000000003</v>
      </c>
      <c r="K89" s="169">
        <v>44.520679999999999</v>
      </c>
      <c r="L89" s="357">
        <v>2.4761099999999998</v>
      </c>
      <c r="M89" s="168">
        <v>0</v>
      </c>
      <c r="N89" s="169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169">
        <v>0</v>
      </c>
      <c r="V89" s="169">
        <v>0</v>
      </c>
      <c r="W89" s="169">
        <v>0</v>
      </c>
      <c r="X89" s="169">
        <v>0</v>
      </c>
      <c r="Y89" s="169">
        <v>0</v>
      </c>
      <c r="Z89" s="169">
        <v>0</v>
      </c>
      <c r="AA89" s="169">
        <v>0</v>
      </c>
      <c r="AB89" s="170">
        <v>1010.4007899999999</v>
      </c>
      <c r="AC89" s="170">
        <v>842.43957999999998</v>
      </c>
      <c r="AD89" s="170">
        <v>0</v>
      </c>
      <c r="AE89" s="170">
        <v>2.8111199999999998</v>
      </c>
      <c r="AF89" s="359">
        <v>1855.65149</v>
      </c>
      <c r="AG89" s="187">
        <v>0</v>
      </c>
      <c r="AH89" s="188">
        <v>327</v>
      </c>
      <c r="AI89" s="188">
        <v>0</v>
      </c>
      <c r="AJ89" s="188">
        <v>2</v>
      </c>
      <c r="AK89" s="188">
        <v>197</v>
      </c>
      <c r="AL89" s="188">
        <v>0</v>
      </c>
      <c r="AM89" s="188">
        <v>0</v>
      </c>
      <c r="AN89" s="188">
        <v>88</v>
      </c>
      <c r="AO89" s="188">
        <v>0</v>
      </c>
      <c r="AP89" s="188">
        <v>6</v>
      </c>
      <c r="AQ89" s="188">
        <v>22</v>
      </c>
      <c r="AR89" s="188">
        <v>0</v>
      </c>
      <c r="AS89" s="176">
        <v>452</v>
      </c>
      <c r="AT89" s="176">
        <v>923</v>
      </c>
      <c r="AU89" s="176">
        <v>0</v>
      </c>
      <c r="AV89" s="176">
        <v>320</v>
      </c>
      <c r="AW89" s="176">
        <v>374</v>
      </c>
      <c r="AX89" s="176">
        <v>0</v>
      </c>
      <c r="AY89" s="176">
        <v>0</v>
      </c>
      <c r="AZ89" s="176">
        <v>0</v>
      </c>
      <c r="BA89" s="176">
        <v>0</v>
      </c>
      <c r="BB89" s="176">
        <v>0</v>
      </c>
      <c r="BC89" s="176">
        <v>0</v>
      </c>
      <c r="BD89" s="176">
        <v>0</v>
      </c>
      <c r="BE89" s="176">
        <v>0</v>
      </c>
      <c r="BF89" s="176">
        <v>0</v>
      </c>
      <c r="BG89" s="176">
        <v>0</v>
      </c>
      <c r="BH89" s="176">
        <v>0</v>
      </c>
      <c r="BI89" s="176">
        <v>0</v>
      </c>
      <c r="BJ89" s="176">
        <v>0</v>
      </c>
      <c r="BK89" s="192">
        <v>327</v>
      </c>
      <c r="BL89" s="192">
        <v>199</v>
      </c>
      <c r="BM89" s="192">
        <v>116</v>
      </c>
      <c r="BN89" s="170">
        <v>2069</v>
      </c>
      <c r="BO89" s="175">
        <v>0</v>
      </c>
      <c r="BP89" s="168">
        <v>939.2</v>
      </c>
      <c r="BQ89" s="176">
        <v>667.4</v>
      </c>
      <c r="BR89" s="176">
        <v>0</v>
      </c>
      <c r="BS89" s="176">
        <v>0</v>
      </c>
      <c r="BT89" s="176">
        <v>0</v>
      </c>
      <c r="BU89" s="180">
        <v>0</v>
      </c>
      <c r="BV89" s="187">
        <v>34754</v>
      </c>
      <c r="BW89" s="188">
        <v>1741</v>
      </c>
      <c r="BX89" s="194">
        <v>21</v>
      </c>
    </row>
    <row r="90" spans="1:76" x14ac:dyDescent="0.25">
      <c r="A90" s="141" t="s">
        <v>189</v>
      </c>
      <c r="B90" s="141" t="s">
        <v>190</v>
      </c>
      <c r="C90" s="168">
        <v>0</v>
      </c>
      <c r="D90" s="169">
        <v>0</v>
      </c>
      <c r="E90" s="169">
        <v>0</v>
      </c>
      <c r="F90" s="169">
        <v>0</v>
      </c>
      <c r="G90" s="169">
        <v>0</v>
      </c>
      <c r="H90" s="169">
        <v>0</v>
      </c>
      <c r="I90" s="169">
        <v>0</v>
      </c>
      <c r="J90" s="169">
        <v>0</v>
      </c>
      <c r="K90" s="169">
        <v>0</v>
      </c>
      <c r="L90" s="357">
        <v>0</v>
      </c>
      <c r="M90" s="168">
        <v>0</v>
      </c>
      <c r="N90" s="169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169">
        <v>0</v>
      </c>
      <c r="V90" s="169">
        <v>0</v>
      </c>
      <c r="W90" s="169">
        <v>0</v>
      </c>
      <c r="X90" s="169">
        <v>0</v>
      </c>
      <c r="Y90" s="169">
        <v>0</v>
      </c>
      <c r="Z90" s="169">
        <v>0</v>
      </c>
      <c r="AA90" s="169">
        <v>0</v>
      </c>
      <c r="AB90" s="170">
        <v>0</v>
      </c>
      <c r="AC90" s="170">
        <v>0</v>
      </c>
      <c r="AD90" s="170">
        <v>0</v>
      </c>
      <c r="AE90" s="170">
        <v>0</v>
      </c>
      <c r="AF90" s="359">
        <v>0</v>
      </c>
      <c r="AG90" s="187">
        <v>0</v>
      </c>
      <c r="AH90" s="188">
        <v>0</v>
      </c>
      <c r="AI90" s="188">
        <v>0</v>
      </c>
      <c r="AJ90" s="188">
        <v>0</v>
      </c>
      <c r="AK90" s="188">
        <v>0</v>
      </c>
      <c r="AL90" s="188">
        <v>0</v>
      </c>
      <c r="AM90" s="188">
        <v>0</v>
      </c>
      <c r="AN90" s="188">
        <v>0</v>
      </c>
      <c r="AO90" s="188">
        <v>0</v>
      </c>
      <c r="AP90" s="188">
        <v>0</v>
      </c>
      <c r="AQ90" s="188">
        <v>0</v>
      </c>
      <c r="AR90" s="188">
        <v>0</v>
      </c>
      <c r="AS90" s="176">
        <v>0</v>
      </c>
      <c r="AT90" s="176">
        <v>0</v>
      </c>
      <c r="AU90" s="176">
        <v>0</v>
      </c>
      <c r="AV90" s="176">
        <v>0</v>
      </c>
      <c r="AW90" s="176">
        <v>0</v>
      </c>
      <c r="AX90" s="176">
        <v>0</v>
      </c>
      <c r="AY90" s="176">
        <v>0</v>
      </c>
      <c r="AZ90" s="176">
        <v>0</v>
      </c>
      <c r="BA90" s="176">
        <v>0</v>
      </c>
      <c r="BB90" s="176">
        <v>0</v>
      </c>
      <c r="BC90" s="176">
        <v>0</v>
      </c>
      <c r="BD90" s="176">
        <v>0</v>
      </c>
      <c r="BE90" s="176">
        <v>0</v>
      </c>
      <c r="BF90" s="176">
        <v>0</v>
      </c>
      <c r="BG90" s="176">
        <v>0</v>
      </c>
      <c r="BH90" s="176">
        <v>0</v>
      </c>
      <c r="BI90" s="176">
        <v>0</v>
      </c>
      <c r="BJ90" s="176">
        <v>0</v>
      </c>
      <c r="BK90" s="192">
        <v>0</v>
      </c>
      <c r="BL90" s="192">
        <v>0</v>
      </c>
      <c r="BM90" s="192">
        <v>0</v>
      </c>
      <c r="BN90" s="170">
        <v>0</v>
      </c>
      <c r="BO90" s="175">
        <v>0</v>
      </c>
      <c r="BP90" s="168">
        <v>1361.6</v>
      </c>
      <c r="BQ90" s="176">
        <v>0</v>
      </c>
      <c r="BR90" s="176">
        <v>0</v>
      </c>
      <c r="BS90" s="176">
        <v>0</v>
      </c>
      <c r="BT90" s="176">
        <v>233.4</v>
      </c>
      <c r="BU90" s="180">
        <v>0</v>
      </c>
      <c r="BV90" s="187">
        <v>2</v>
      </c>
      <c r="BW90" s="188">
        <v>11</v>
      </c>
      <c r="BX90" s="194">
        <v>15</v>
      </c>
    </row>
    <row r="91" spans="1:76" x14ac:dyDescent="0.25">
      <c r="A91" s="141" t="s">
        <v>191</v>
      </c>
      <c r="B91" s="141" t="s">
        <v>192</v>
      </c>
      <c r="C91" s="168">
        <v>31.100999999999999</v>
      </c>
      <c r="D91" s="169">
        <v>107.262</v>
      </c>
      <c r="E91" s="169">
        <v>43.398000000000003</v>
      </c>
      <c r="F91" s="169">
        <v>201.303</v>
      </c>
      <c r="G91" s="169">
        <v>0.109</v>
      </c>
      <c r="H91" s="169">
        <v>131.08799999999999</v>
      </c>
      <c r="I91" s="169">
        <v>259.75700000000001</v>
      </c>
      <c r="J91" s="169">
        <v>133.19800000000001</v>
      </c>
      <c r="K91" s="169">
        <v>25.68</v>
      </c>
      <c r="L91" s="357">
        <v>0.49</v>
      </c>
      <c r="M91" s="168">
        <v>10.613</v>
      </c>
      <c r="N91" s="169">
        <v>0.90400000000000003</v>
      </c>
      <c r="O91" s="169">
        <v>0.89</v>
      </c>
      <c r="P91" s="169">
        <v>0.79900000000000004</v>
      </c>
      <c r="Q91" s="169">
        <v>0</v>
      </c>
      <c r="R91" s="169">
        <v>0</v>
      </c>
      <c r="S91" s="169">
        <v>0</v>
      </c>
      <c r="T91" s="169">
        <v>0</v>
      </c>
      <c r="U91" s="169">
        <v>0</v>
      </c>
      <c r="V91" s="169">
        <v>0</v>
      </c>
      <c r="W91" s="169">
        <v>0.19600000000000001</v>
      </c>
      <c r="X91" s="169">
        <v>39.234000000000002</v>
      </c>
      <c r="Y91" s="169">
        <v>0.20499999999999999</v>
      </c>
      <c r="Z91" s="169">
        <v>0.44900000000000001</v>
      </c>
      <c r="AA91" s="169">
        <v>0</v>
      </c>
      <c r="AB91" s="170">
        <v>423.14799999999997</v>
      </c>
      <c r="AC91" s="170">
        <v>549.72299999999996</v>
      </c>
      <c r="AD91" s="170">
        <v>13.206</v>
      </c>
      <c r="AE91" s="170">
        <v>0.59899999999999998</v>
      </c>
      <c r="AF91" s="359">
        <v>986.67599999999993</v>
      </c>
      <c r="AG91" s="187">
        <v>7</v>
      </c>
      <c r="AH91" s="188">
        <v>191</v>
      </c>
      <c r="AI91" s="188">
        <v>1</v>
      </c>
      <c r="AJ91" s="188">
        <v>4</v>
      </c>
      <c r="AK91" s="188">
        <v>15</v>
      </c>
      <c r="AL91" s="188">
        <v>0</v>
      </c>
      <c r="AM91" s="188">
        <v>25</v>
      </c>
      <c r="AN91" s="188">
        <v>63</v>
      </c>
      <c r="AO91" s="188">
        <v>1</v>
      </c>
      <c r="AP91" s="188">
        <v>0</v>
      </c>
      <c r="AQ91" s="188">
        <v>0</v>
      </c>
      <c r="AR91" s="188">
        <v>1</v>
      </c>
      <c r="AS91" s="176">
        <v>1599</v>
      </c>
      <c r="AT91" s="176">
        <v>170</v>
      </c>
      <c r="AU91" s="176">
        <v>0</v>
      </c>
      <c r="AV91" s="176">
        <v>342</v>
      </c>
      <c r="AW91" s="176">
        <v>720</v>
      </c>
      <c r="AX91" s="176">
        <v>0</v>
      </c>
      <c r="AY91" s="176">
        <v>1450</v>
      </c>
      <c r="AZ91" s="176">
        <v>0</v>
      </c>
      <c r="BA91" s="176">
        <v>0</v>
      </c>
      <c r="BB91" s="176">
        <v>0</v>
      </c>
      <c r="BC91" s="176">
        <v>0</v>
      </c>
      <c r="BD91" s="176">
        <v>0</v>
      </c>
      <c r="BE91" s="176">
        <v>0</v>
      </c>
      <c r="BF91" s="176">
        <v>0</v>
      </c>
      <c r="BG91" s="176">
        <v>0</v>
      </c>
      <c r="BH91" s="176">
        <v>5440</v>
      </c>
      <c r="BI91" s="176">
        <v>0</v>
      </c>
      <c r="BJ91" s="176">
        <v>0</v>
      </c>
      <c r="BK91" s="192">
        <v>199</v>
      </c>
      <c r="BL91" s="192">
        <v>19</v>
      </c>
      <c r="BM91" s="192">
        <v>90</v>
      </c>
      <c r="BN91" s="170">
        <v>4281</v>
      </c>
      <c r="BO91" s="175">
        <v>5440</v>
      </c>
      <c r="BP91" s="168">
        <v>0</v>
      </c>
      <c r="BQ91" s="176">
        <v>0</v>
      </c>
      <c r="BR91" s="176">
        <v>0</v>
      </c>
      <c r="BS91" s="176">
        <v>0</v>
      </c>
      <c r="BT91" s="176">
        <v>0</v>
      </c>
      <c r="BU91" s="180">
        <v>0</v>
      </c>
      <c r="BV91" s="187">
        <v>15193</v>
      </c>
      <c r="BW91" s="188">
        <v>1452</v>
      </c>
      <c r="BX91" s="194">
        <v>54</v>
      </c>
    </row>
    <row r="92" spans="1:76" x14ac:dyDescent="0.25">
      <c r="A92" s="141" t="s">
        <v>193</v>
      </c>
      <c r="B92" s="141" t="s">
        <v>194</v>
      </c>
      <c r="C92" s="168">
        <v>29.39</v>
      </c>
      <c r="D92" s="169">
        <v>173.11</v>
      </c>
      <c r="E92" s="169">
        <v>63.564</v>
      </c>
      <c r="F92" s="169">
        <v>173.48699999999999</v>
      </c>
      <c r="G92" s="169">
        <v>0</v>
      </c>
      <c r="H92" s="169">
        <v>57.63</v>
      </c>
      <c r="I92" s="169">
        <v>179.61</v>
      </c>
      <c r="J92" s="169">
        <v>152.774</v>
      </c>
      <c r="K92" s="169">
        <v>32.14</v>
      </c>
      <c r="L92" s="357">
        <v>0</v>
      </c>
      <c r="M92" s="168">
        <v>0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  <c r="U92" s="169">
        <v>0</v>
      </c>
      <c r="V92" s="169">
        <v>0</v>
      </c>
      <c r="W92" s="169">
        <v>0</v>
      </c>
      <c r="X92" s="169">
        <v>0</v>
      </c>
      <c r="Y92" s="169">
        <v>0</v>
      </c>
      <c r="Z92" s="169">
        <v>0</v>
      </c>
      <c r="AA92" s="169">
        <v>0</v>
      </c>
      <c r="AB92" s="170">
        <v>439.55100000000004</v>
      </c>
      <c r="AC92" s="170">
        <v>422.154</v>
      </c>
      <c r="AD92" s="170">
        <v>0</v>
      </c>
      <c r="AE92" s="170">
        <v>0</v>
      </c>
      <c r="AF92" s="359">
        <v>861.70500000000004</v>
      </c>
      <c r="AG92" s="187">
        <v>0</v>
      </c>
      <c r="AH92" s="188">
        <v>151</v>
      </c>
      <c r="AI92" s="188">
        <v>0</v>
      </c>
      <c r="AJ92" s="188">
        <v>100</v>
      </c>
      <c r="AK92" s="188">
        <v>131</v>
      </c>
      <c r="AL92" s="188">
        <v>1</v>
      </c>
      <c r="AM92" s="188">
        <v>6</v>
      </c>
      <c r="AN92" s="188">
        <v>6</v>
      </c>
      <c r="AO92" s="188">
        <v>1</v>
      </c>
      <c r="AP92" s="188">
        <v>3</v>
      </c>
      <c r="AQ92" s="188">
        <v>3</v>
      </c>
      <c r="AR92" s="188">
        <v>1</v>
      </c>
      <c r="AS92" s="176">
        <v>0</v>
      </c>
      <c r="AT92" s="176">
        <v>0</v>
      </c>
      <c r="AU92" s="176">
        <v>0</v>
      </c>
      <c r="AV92" s="176">
        <v>0</v>
      </c>
      <c r="AW92" s="176">
        <v>0</v>
      </c>
      <c r="AX92" s="176">
        <v>0</v>
      </c>
      <c r="AY92" s="176">
        <v>0</v>
      </c>
      <c r="AZ92" s="176">
        <v>0</v>
      </c>
      <c r="BA92" s="176">
        <v>0</v>
      </c>
      <c r="BB92" s="176">
        <v>0</v>
      </c>
      <c r="BC92" s="176">
        <v>0</v>
      </c>
      <c r="BD92" s="176">
        <v>0</v>
      </c>
      <c r="BE92" s="176">
        <v>0</v>
      </c>
      <c r="BF92" s="176">
        <v>0</v>
      </c>
      <c r="BG92" s="176">
        <v>0</v>
      </c>
      <c r="BH92" s="176">
        <v>0</v>
      </c>
      <c r="BI92" s="176">
        <v>0</v>
      </c>
      <c r="BJ92" s="176">
        <v>0</v>
      </c>
      <c r="BK92" s="192">
        <v>151</v>
      </c>
      <c r="BL92" s="192">
        <v>232</v>
      </c>
      <c r="BM92" s="192">
        <v>20</v>
      </c>
      <c r="BN92" s="170">
        <v>0</v>
      </c>
      <c r="BO92" s="175">
        <v>0</v>
      </c>
      <c r="BP92" s="168">
        <v>864</v>
      </c>
      <c r="BQ92" s="176">
        <v>0</v>
      </c>
      <c r="BR92" s="176">
        <v>0</v>
      </c>
      <c r="BS92" s="176">
        <v>0</v>
      </c>
      <c r="BT92" s="176">
        <v>0</v>
      </c>
      <c r="BU92" s="180">
        <v>0</v>
      </c>
      <c r="BV92" s="187">
        <v>16434</v>
      </c>
      <c r="BW92" s="188">
        <v>840</v>
      </c>
      <c r="BX92" s="194">
        <v>11</v>
      </c>
    </row>
    <row r="93" spans="1:76" x14ac:dyDescent="0.25">
      <c r="A93" s="141" t="s">
        <v>195</v>
      </c>
      <c r="B93" s="141" t="s">
        <v>196</v>
      </c>
      <c r="C93" s="168">
        <v>0</v>
      </c>
      <c r="D93" s="169">
        <v>16.038</v>
      </c>
      <c r="E93" s="169">
        <v>0.36</v>
      </c>
      <c r="F93" s="169">
        <v>3.6070000000000002</v>
      </c>
      <c r="G93" s="169">
        <v>0</v>
      </c>
      <c r="H93" s="169">
        <v>114.13200000000001</v>
      </c>
      <c r="I93" s="169">
        <v>69.951999999999998</v>
      </c>
      <c r="J93" s="169">
        <v>12.247</v>
      </c>
      <c r="K93" s="169">
        <v>12.055999999999999</v>
      </c>
      <c r="L93" s="357">
        <v>2.0049999999999999</v>
      </c>
      <c r="M93" s="168">
        <v>44.554000000000002</v>
      </c>
      <c r="N93" s="169">
        <v>0</v>
      </c>
      <c r="O93" s="169">
        <v>0</v>
      </c>
      <c r="P93" s="169">
        <v>0.20599999999999999</v>
      </c>
      <c r="Q93" s="169">
        <v>0</v>
      </c>
      <c r="R93" s="169">
        <v>0</v>
      </c>
      <c r="S93" s="169">
        <v>0</v>
      </c>
      <c r="T93" s="169">
        <v>0</v>
      </c>
      <c r="U93" s="169">
        <v>0</v>
      </c>
      <c r="V93" s="169">
        <v>0</v>
      </c>
      <c r="W93" s="169">
        <v>0</v>
      </c>
      <c r="X93" s="169">
        <v>0</v>
      </c>
      <c r="Y93" s="169">
        <v>0</v>
      </c>
      <c r="Z93" s="169">
        <v>0</v>
      </c>
      <c r="AA93" s="169">
        <v>0</v>
      </c>
      <c r="AB93" s="170">
        <v>20.004999999999999</v>
      </c>
      <c r="AC93" s="170">
        <v>208.38700000000003</v>
      </c>
      <c r="AD93" s="170">
        <v>44.760000000000005</v>
      </c>
      <c r="AE93" s="170">
        <v>2.0049999999999999</v>
      </c>
      <c r="AF93" s="359">
        <v>275.15700000000004</v>
      </c>
      <c r="AG93" s="187">
        <v>0</v>
      </c>
      <c r="AH93" s="188">
        <v>0</v>
      </c>
      <c r="AI93" s="188">
        <v>0</v>
      </c>
      <c r="AJ93" s="188">
        <v>0</v>
      </c>
      <c r="AK93" s="188">
        <v>15</v>
      </c>
      <c r="AL93" s="188">
        <v>0</v>
      </c>
      <c r="AM93" s="188">
        <v>1</v>
      </c>
      <c r="AN93" s="188">
        <v>31</v>
      </c>
      <c r="AO93" s="188">
        <v>0</v>
      </c>
      <c r="AP93" s="188">
        <v>1</v>
      </c>
      <c r="AQ93" s="188">
        <v>5</v>
      </c>
      <c r="AR93" s="188">
        <v>1</v>
      </c>
      <c r="AS93" s="176">
        <v>180</v>
      </c>
      <c r="AT93" s="176">
        <v>0</v>
      </c>
      <c r="AU93" s="176">
        <v>182</v>
      </c>
      <c r="AV93" s="176">
        <v>290</v>
      </c>
      <c r="AW93" s="176">
        <v>990</v>
      </c>
      <c r="AX93" s="176">
        <v>0</v>
      </c>
      <c r="AY93" s="176">
        <v>450</v>
      </c>
      <c r="AZ93" s="176">
        <v>0</v>
      </c>
      <c r="BA93" s="176">
        <v>450</v>
      </c>
      <c r="BB93" s="176">
        <v>630</v>
      </c>
      <c r="BC93" s="176">
        <v>0</v>
      </c>
      <c r="BD93" s="176">
        <v>0</v>
      </c>
      <c r="BE93" s="176">
        <v>980</v>
      </c>
      <c r="BF93" s="176">
        <v>0</v>
      </c>
      <c r="BG93" s="176">
        <v>2000</v>
      </c>
      <c r="BH93" s="176">
        <v>4040</v>
      </c>
      <c r="BI93" s="176">
        <v>0</v>
      </c>
      <c r="BJ93" s="176">
        <v>0</v>
      </c>
      <c r="BK93" s="192">
        <v>0</v>
      </c>
      <c r="BL93" s="192">
        <v>15</v>
      </c>
      <c r="BM93" s="192">
        <v>39</v>
      </c>
      <c r="BN93" s="170">
        <v>2542</v>
      </c>
      <c r="BO93" s="175">
        <v>7650</v>
      </c>
      <c r="BP93" s="168">
        <v>1248</v>
      </c>
      <c r="BQ93" s="176">
        <v>0</v>
      </c>
      <c r="BR93" s="176">
        <v>0</v>
      </c>
      <c r="BS93" s="176">
        <v>0</v>
      </c>
      <c r="BT93" s="176">
        <v>0</v>
      </c>
      <c r="BU93" s="180">
        <v>0</v>
      </c>
      <c r="BV93" s="187">
        <v>8970</v>
      </c>
      <c r="BW93" s="188">
        <v>709</v>
      </c>
      <c r="BX93" s="194">
        <v>13</v>
      </c>
    </row>
    <row r="94" spans="1:76" x14ac:dyDescent="0.25">
      <c r="A94" s="141" t="s">
        <v>221</v>
      </c>
      <c r="B94" s="141" t="s">
        <v>197</v>
      </c>
      <c r="C94" s="168">
        <v>116.6</v>
      </c>
      <c r="D94" s="169">
        <v>92.8</v>
      </c>
      <c r="E94" s="169">
        <v>50.6</v>
      </c>
      <c r="F94" s="169">
        <v>299.89999999999998</v>
      </c>
      <c r="G94" s="169">
        <v>0.2</v>
      </c>
      <c r="H94" s="169">
        <v>614.70000000000005</v>
      </c>
      <c r="I94" s="169">
        <v>484.1</v>
      </c>
      <c r="J94" s="169">
        <v>488</v>
      </c>
      <c r="K94" s="169">
        <v>139.1</v>
      </c>
      <c r="L94" s="357">
        <v>8.6999999999999993</v>
      </c>
      <c r="M94" s="168">
        <v>127.2</v>
      </c>
      <c r="N94" s="169">
        <v>14.8</v>
      </c>
      <c r="O94" s="169">
        <v>16.899999999999999</v>
      </c>
      <c r="P94" s="169">
        <v>5.2</v>
      </c>
      <c r="Q94" s="169">
        <v>1</v>
      </c>
      <c r="R94" s="169">
        <v>16.600000000000001</v>
      </c>
      <c r="S94" s="169">
        <v>0.3</v>
      </c>
      <c r="T94" s="169">
        <v>1.4</v>
      </c>
      <c r="U94" s="169">
        <v>0.1</v>
      </c>
      <c r="V94" s="169">
        <v>0</v>
      </c>
      <c r="W94" s="169">
        <v>0.6</v>
      </c>
      <c r="X94" s="169">
        <v>48.1</v>
      </c>
      <c r="Y94" s="169">
        <v>0.3</v>
      </c>
      <c r="Z94" s="169">
        <v>7.7</v>
      </c>
      <c r="AA94" s="169">
        <v>0</v>
      </c>
      <c r="AB94" s="170">
        <v>616.6</v>
      </c>
      <c r="AC94" s="170">
        <v>1725.9</v>
      </c>
      <c r="AD94" s="170">
        <v>182.5</v>
      </c>
      <c r="AE94" s="170">
        <v>9.8999999999999986</v>
      </c>
      <c r="AF94" s="359">
        <v>2534.9</v>
      </c>
      <c r="AG94" s="187">
        <v>0</v>
      </c>
      <c r="AH94" s="188">
        <v>2107</v>
      </c>
      <c r="AI94" s="188">
        <v>0</v>
      </c>
      <c r="AJ94" s="188">
        <v>12</v>
      </c>
      <c r="AK94" s="188">
        <v>53</v>
      </c>
      <c r="AL94" s="188">
        <v>0</v>
      </c>
      <c r="AM94" s="188">
        <v>37</v>
      </c>
      <c r="AN94" s="188">
        <v>136</v>
      </c>
      <c r="AO94" s="188">
        <v>4</v>
      </c>
      <c r="AP94" s="188">
        <v>16</v>
      </c>
      <c r="AQ94" s="188">
        <v>23</v>
      </c>
      <c r="AR94" s="188">
        <v>2</v>
      </c>
      <c r="AS94" s="176">
        <v>1326</v>
      </c>
      <c r="AT94" s="176">
        <v>608</v>
      </c>
      <c r="AU94" s="176">
        <v>0</v>
      </c>
      <c r="AV94" s="176">
        <v>1002</v>
      </c>
      <c r="AW94" s="176">
        <v>0</v>
      </c>
      <c r="AX94" s="176">
        <v>0</v>
      </c>
      <c r="AY94" s="176">
        <v>454</v>
      </c>
      <c r="AZ94" s="176">
        <v>0</v>
      </c>
      <c r="BA94" s="176">
        <v>0</v>
      </c>
      <c r="BB94" s="176">
        <v>620</v>
      </c>
      <c r="BC94" s="176">
        <v>0</v>
      </c>
      <c r="BD94" s="176">
        <v>0</v>
      </c>
      <c r="BE94" s="176">
        <v>0</v>
      </c>
      <c r="BF94" s="176">
        <v>0</v>
      </c>
      <c r="BG94" s="176">
        <v>0</v>
      </c>
      <c r="BH94" s="176">
        <v>1920</v>
      </c>
      <c r="BI94" s="176">
        <v>0</v>
      </c>
      <c r="BJ94" s="176">
        <v>0</v>
      </c>
      <c r="BK94" s="192">
        <v>2107</v>
      </c>
      <c r="BL94" s="192">
        <v>65</v>
      </c>
      <c r="BM94" s="192">
        <v>218</v>
      </c>
      <c r="BN94" s="170">
        <v>3390</v>
      </c>
      <c r="BO94" s="175">
        <v>2540</v>
      </c>
      <c r="BP94" s="168">
        <v>593</v>
      </c>
      <c r="BQ94" s="176">
        <v>0</v>
      </c>
      <c r="BR94" s="176">
        <v>4347</v>
      </c>
      <c r="BS94" s="176">
        <v>0</v>
      </c>
      <c r="BT94" s="176">
        <v>0</v>
      </c>
      <c r="BU94" s="180">
        <v>0</v>
      </c>
      <c r="BV94" s="187">
        <v>70839</v>
      </c>
      <c r="BW94" s="188">
        <v>5590</v>
      </c>
      <c r="BX94" s="194">
        <v>50</v>
      </c>
    </row>
    <row r="95" spans="1:76" x14ac:dyDescent="0.25">
      <c r="A95" s="141" t="s">
        <v>233</v>
      </c>
      <c r="B95" s="141" t="s">
        <v>200</v>
      </c>
      <c r="C95" s="168">
        <v>0</v>
      </c>
      <c r="D95" s="169">
        <v>0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357">
        <v>0</v>
      </c>
      <c r="M95" s="168">
        <v>0</v>
      </c>
      <c r="N95" s="169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169">
        <v>0</v>
      </c>
      <c r="V95" s="169">
        <v>0</v>
      </c>
      <c r="W95" s="169">
        <v>0</v>
      </c>
      <c r="X95" s="169">
        <v>0</v>
      </c>
      <c r="Y95" s="169">
        <v>0</v>
      </c>
      <c r="Z95" s="169">
        <v>0</v>
      </c>
      <c r="AA95" s="169">
        <v>0</v>
      </c>
      <c r="AB95" s="170">
        <v>0</v>
      </c>
      <c r="AC95" s="170">
        <v>0</v>
      </c>
      <c r="AD95" s="170">
        <v>0</v>
      </c>
      <c r="AE95" s="170">
        <v>0</v>
      </c>
      <c r="AF95" s="359">
        <v>0</v>
      </c>
      <c r="AG95" s="187">
        <v>0</v>
      </c>
      <c r="AH95" s="188">
        <v>0</v>
      </c>
      <c r="AI95" s="188">
        <v>0</v>
      </c>
      <c r="AJ95" s="188">
        <v>0</v>
      </c>
      <c r="AK95" s="188">
        <v>0</v>
      </c>
      <c r="AL95" s="188">
        <v>0</v>
      </c>
      <c r="AM95" s="188">
        <v>0</v>
      </c>
      <c r="AN95" s="188">
        <v>0</v>
      </c>
      <c r="AO95" s="188">
        <v>0</v>
      </c>
      <c r="AP95" s="188">
        <v>0</v>
      </c>
      <c r="AQ95" s="188">
        <v>0</v>
      </c>
      <c r="AR95" s="188">
        <v>0</v>
      </c>
      <c r="AS95" s="176">
        <v>0</v>
      </c>
      <c r="AT95" s="176">
        <v>0</v>
      </c>
      <c r="AU95" s="176">
        <v>0</v>
      </c>
      <c r="AV95" s="176">
        <v>0</v>
      </c>
      <c r="AW95" s="176">
        <v>0</v>
      </c>
      <c r="AX95" s="176">
        <v>0</v>
      </c>
      <c r="AY95" s="176">
        <v>0</v>
      </c>
      <c r="AZ95" s="176">
        <v>0</v>
      </c>
      <c r="BA95" s="176">
        <v>0</v>
      </c>
      <c r="BB95" s="176">
        <v>0</v>
      </c>
      <c r="BC95" s="176">
        <v>0</v>
      </c>
      <c r="BD95" s="176">
        <v>0</v>
      </c>
      <c r="BE95" s="176">
        <v>0</v>
      </c>
      <c r="BF95" s="176">
        <v>0</v>
      </c>
      <c r="BG95" s="176">
        <v>0</v>
      </c>
      <c r="BH95" s="176">
        <v>0</v>
      </c>
      <c r="BI95" s="176">
        <v>0</v>
      </c>
      <c r="BJ95" s="176">
        <v>0</v>
      </c>
      <c r="BK95" s="192">
        <v>0</v>
      </c>
      <c r="BL95" s="192">
        <v>0</v>
      </c>
      <c r="BM95" s="192">
        <v>0</v>
      </c>
      <c r="BN95" s="170">
        <v>0</v>
      </c>
      <c r="BO95" s="175">
        <v>0</v>
      </c>
      <c r="BP95" s="168">
        <v>632</v>
      </c>
      <c r="BQ95" s="176">
        <v>0</v>
      </c>
      <c r="BR95" s="176">
        <v>0</v>
      </c>
      <c r="BS95" s="176">
        <v>0</v>
      </c>
      <c r="BT95" s="176">
        <v>4</v>
      </c>
      <c r="BU95" s="180">
        <v>0</v>
      </c>
      <c r="BV95" s="187">
        <v>8886</v>
      </c>
      <c r="BW95" s="188">
        <v>457</v>
      </c>
      <c r="BX95" s="194">
        <v>8</v>
      </c>
    </row>
    <row r="96" spans="1:76" x14ac:dyDescent="0.25">
      <c r="A96" s="141" t="s">
        <v>244</v>
      </c>
      <c r="B96" s="141" t="s">
        <v>201</v>
      </c>
      <c r="C96" s="168">
        <v>37.408999999999999</v>
      </c>
      <c r="D96" s="169">
        <v>40.319000000000003</v>
      </c>
      <c r="E96" s="169">
        <v>37.643999999999998</v>
      </c>
      <c r="F96" s="169">
        <v>130.93600000000001</v>
      </c>
      <c r="G96" s="169">
        <v>0.188</v>
      </c>
      <c r="H96" s="169">
        <v>218.417</v>
      </c>
      <c r="I96" s="169">
        <v>174.434</v>
      </c>
      <c r="J96" s="169">
        <v>212.52600000000001</v>
      </c>
      <c r="K96" s="169">
        <v>34.526000000000003</v>
      </c>
      <c r="L96" s="357">
        <v>0.19800000000000001</v>
      </c>
      <c r="M96" s="168">
        <v>0</v>
      </c>
      <c r="N96" s="169">
        <v>0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169">
        <v>0</v>
      </c>
      <c r="V96" s="169">
        <v>0</v>
      </c>
      <c r="W96" s="169">
        <v>0</v>
      </c>
      <c r="X96" s="169">
        <v>0</v>
      </c>
      <c r="Y96" s="169">
        <v>0</v>
      </c>
      <c r="Z96" s="169">
        <v>0</v>
      </c>
      <c r="AA96" s="169">
        <v>0</v>
      </c>
      <c r="AB96" s="170">
        <v>246.30800000000002</v>
      </c>
      <c r="AC96" s="170">
        <v>639.90299999999991</v>
      </c>
      <c r="AD96" s="170">
        <v>0</v>
      </c>
      <c r="AE96" s="170">
        <v>0.38600000000000001</v>
      </c>
      <c r="AF96" s="359">
        <v>886.59699999999987</v>
      </c>
      <c r="AG96" s="187">
        <v>0</v>
      </c>
      <c r="AH96" s="188">
        <v>166</v>
      </c>
      <c r="AI96" s="188">
        <v>0</v>
      </c>
      <c r="AJ96" s="188">
        <v>10</v>
      </c>
      <c r="AK96" s="188">
        <v>25</v>
      </c>
      <c r="AL96" s="188">
        <v>0</v>
      </c>
      <c r="AM96" s="188">
        <v>22</v>
      </c>
      <c r="AN96" s="188">
        <v>26</v>
      </c>
      <c r="AO96" s="188">
        <v>0</v>
      </c>
      <c r="AP96" s="188">
        <v>3</v>
      </c>
      <c r="AQ96" s="188">
        <v>1</v>
      </c>
      <c r="AR96" s="188">
        <v>0</v>
      </c>
      <c r="AS96" s="176">
        <v>120</v>
      </c>
      <c r="AT96" s="176">
        <v>0</v>
      </c>
      <c r="AU96" s="176">
        <v>122</v>
      </c>
      <c r="AV96" s="176">
        <v>710</v>
      </c>
      <c r="AW96" s="176">
        <v>0</v>
      </c>
      <c r="AX96" s="176">
        <v>0</v>
      </c>
      <c r="AY96" s="176">
        <v>0</v>
      </c>
      <c r="AZ96" s="176">
        <v>0</v>
      </c>
      <c r="BA96" s="176">
        <v>0</v>
      </c>
      <c r="BB96" s="176">
        <v>0</v>
      </c>
      <c r="BC96" s="176">
        <v>0</v>
      </c>
      <c r="BD96" s="176">
        <v>0</v>
      </c>
      <c r="BE96" s="176">
        <v>0</v>
      </c>
      <c r="BF96" s="176">
        <v>0</v>
      </c>
      <c r="BG96" s="176">
        <v>0</v>
      </c>
      <c r="BH96" s="176">
        <v>0</v>
      </c>
      <c r="BI96" s="176">
        <v>0</v>
      </c>
      <c r="BJ96" s="176">
        <v>0</v>
      </c>
      <c r="BK96" s="192">
        <v>166</v>
      </c>
      <c r="BL96" s="192">
        <v>35</v>
      </c>
      <c r="BM96" s="192">
        <v>52</v>
      </c>
      <c r="BN96" s="170">
        <v>952</v>
      </c>
      <c r="BO96" s="175">
        <v>0</v>
      </c>
      <c r="BP96" s="168">
        <v>0</v>
      </c>
      <c r="BQ96" s="176">
        <v>0</v>
      </c>
      <c r="BR96" s="176">
        <v>0</v>
      </c>
      <c r="BS96" s="176">
        <v>0</v>
      </c>
      <c r="BT96" s="176">
        <v>0</v>
      </c>
      <c r="BU96" s="180">
        <v>0</v>
      </c>
      <c r="BV96" s="187">
        <v>8887</v>
      </c>
      <c r="BW96" s="188">
        <v>458</v>
      </c>
      <c r="BX96" s="194">
        <v>9</v>
      </c>
    </row>
    <row r="97" spans="1:76" x14ac:dyDescent="0.25">
      <c r="A97" s="141" t="s">
        <v>202</v>
      </c>
      <c r="B97" s="141" t="s">
        <v>203</v>
      </c>
      <c r="C97" s="168">
        <v>24.439</v>
      </c>
      <c r="D97" s="169">
        <v>162.29599999999999</v>
      </c>
      <c r="E97" s="169">
        <v>128.173</v>
      </c>
      <c r="F97" s="169">
        <v>260.24400000000003</v>
      </c>
      <c r="G97" s="169">
        <v>0.47899999999999998</v>
      </c>
      <c r="H97" s="169">
        <v>392.24700000000001</v>
      </c>
      <c r="I97" s="169">
        <v>421.834</v>
      </c>
      <c r="J97" s="169">
        <v>510.73099999999999</v>
      </c>
      <c r="K97" s="169">
        <v>89.016000000000005</v>
      </c>
      <c r="L97" s="357">
        <v>2.6669999999999998</v>
      </c>
      <c r="M97" s="168">
        <v>74.391999999999996</v>
      </c>
      <c r="N97" s="169">
        <v>2.9849999999999999</v>
      </c>
      <c r="O97" s="169">
        <v>9.0169999999999995</v>
      </c>
      <c r="P97" s="169">
        <v>4.32</v>
      </c>
      <c r="Q97" s="169">
        <v>0.76400000000000001</v>
      </c>
      <c r="R97" s="169">
        <v>0</v>
      </c>
      <c r="S97" s="169">
        <v>0</v>
      </c>
      <c r="T97" s="169">
        <v>0</v>
      </c>
      <c r="U97" s="169">
        <v>0</v>
      </c>
      <c r="V97" s="169">
        <v>0</v>
      </c>
      <c r="W97" s="169">
        <v>0.70799999999999996</v>
      </c>
      <c r="X97" s="169">
        <v>8.923</v>
      </c>
      <c r="Y97" s="169">
        <v>0.37</v>
      </c>
      <c r="Z97" s="169">
        <v>0.94</v>
      </c>
      <c r="AA97" s="169">
        <v>0</v>
      </c>
      <c r="AB97" s="170">
        <v>586.09300000000007</v>
      </c>
      <c r="AC97" s="170">
        <v>1413.828</v>
      </c>
      <c r="AD97" s="170">
        <v>90.713999999999999</v>
      </c>
      <c r="AE97" s="170">
        <v>3.91</v>
      </c>
      <c r="AF97" s="359">
        <v>2094.5450000000001</v>
      </c>
      <c r="AG97" s="187">
        <v>0</v>
      </c>
      <c r="AH97" s="188">
        <v>589</v>
      </c>
      <c r="AI97" s="188">
        <v>0</v>
      </c>
      <c r="AJ97" s="188">
        <v>240</v>
      </c>
      <c r="AK97" s="188">
        <v>0</v>
      </c>
      <c r="AL97" s="188">
        <v>0</v>
      </c>
      <c r="AM97" s="188">
        <v>70</v>
      </c>
      <c r="AN97" s="188">
        <v>0</v>
      </c>
      <c r="AO97" s="188">
        <v>0</v>
      </c>
      <c r="AP97" s="188">
        <v>64</v>
      </c>
      <c r="AQ97" s="188">
        <v>0</v>
      </c>
      <c r="AR97" s="188">
        <v>0</v>
      </c>
      <c r="AS97" s="176">
        <v>1466</v>
      </c>
      <c r="AT97" s="176">
        <v>0</v>
      </c>
      <c r="AU97" s="176">
        <v>0</v>
      </c>
      <c r="AV97" s="176">
        <v>1875</v>
      </c>
      <c r="AW97" s="176">
        <v>0</v>
      </c>
      <c r="AX97" s="176">
        <v>0</v>
      </c>
      <c r="AY97" s="176">
        <v>1000</v>
      </c>
      <c r="AZ97" s="176">
        <v>0</v>
      </c>
      <c r="BA97" s="176">
        <v>0</v>
      </c>
      <c r="BB97" s="176">
        <v>0</v>
      </c>
      <c r="BC97" s="176">
        <v>0</v>
      </c>
      <c r="BD97" s="176">
        <v>0</v>
      </c>
      <c r="BE97" s="176">
        <v>0</v>
      </c>
      <c r="BF97" s="176">
        <v>0</v>
      </c>
      <c r="BG97" s="176">
        <v>0</v>
      </c>
      <c r="BH97" s="176">
        <v>0</v>
      </c>
      <c r="BI97" s="176">
        <v>0</v>
      </c>
      <c r="BJ97" s="176">
        <v>1500</v>
      </c>
      <c r="BK97" s="192">
        <v>589</v>
      </c>
      <c r="BL97" s="192">
        <v>240</v>
      </c>
      <c r="BM97" s="192">
        <v>134</v>
      </c>
      <c r="BN97" s="170">
        <v>4341</v>
      </c>
      <c r="BO97" s="175">
        <v>1500</v>
      </c>
      <c r="BP97" s="168">
        <v>1941</v>
      </c>
      <c r="BQ97" s="176">
        <v>0</v>
      </c>
      <c r="BR97" s="176">
        <v>0</v>
      </c>
      <c r="BS97" s="176">
        <v>0</v>
      </c>
      <c r="BT97" s="176">
        <v>0</v>
      </c>
      <c r="BU97" s="180">
        <v>0</v>
      </c>
      <c r="BV97" s="187">
        <v>29630</v>
      </c>
      <c r="BW97" s="188">
        <v>2435</v>
      </c>
      <c r="BX97" s="194">
        <v>20</v>
      </c>
    </row>
    <row r="98" spans="1:76" x14ac:dyDescent="0.25">
      <c r="A98" s="141" t="s">
        <v>204</v>
      </c>
      <c r="B98" s="141" t="s">
        <v>205</v>
      </c>
      <c r="C98" s="168">
        <v>27.13</v>
      </c>
      <c r="D98" s="169">
        <v>87.69</v>
      </c>
      <c r="E98" s="169">
        <v>73.7</v>
      </c>
      <c r="F98" s="169">
        <v>83.86</v>
      </c>
      <c r="G98" s="169">
        <v>1.03</v>
      </c>
      <c r="H98" s="169">
        <v>57.49</v>
      </c>
      <c r="I98" s="169">
        <v>364.95</v>
      </c>
      <c r="J98" s="169">
        <v>421.9</v>
      </c>
      <c r="K98" s="169">
        <v>69.08</v>
      </c>
      <c r="L98" s="357">
        <v>5.5</v>
      </c>
      <c r="M98" s="168">
        <v>3.13</v>
      </c>
      <c r="N98" s="169">
        <v>26.98</v>
      </c>
      <c r="O98" s="169">
        <v>35.86</v>
      </c>
      <c r="P98" s="169">
        <v>14.88</v>
      </c>
      <c r="Q98" s="169">
        <v>0.79</v>
      </c>
      <c r="R98" s="169">
        <v>0</v>
      </c>
      <c r="S98" s="169">
        <v>0</v>
      </c>
      <c r="T98" s="169">
        <v>0</v>
      </c>
      <c r="U98" s="169">
        <v>0</v>
      </c>
      <c r="V98" s="169">
        <v>0</v>
      </c>
      <c r="W98" s="169">
        <v>0</v>
      </c>
      <c r="X98" s="169">
        <v>29.48</v>
      </c>
      <c r="Y98" s="169">
        <v>0.05</v>
      </c>
      <c r="Z98" s="169">
        <v>42.71</v>
      </c>
      <c r="AA98" s="169">
        <v>0</v>
      </c>
      <c r="AB98" s="170">
        <v>344.62</v>
      </c>
      <c r="AC98" s="170">
        <v>913.42</v>
      </c>
      <c r="AD98" s="170">
        <v>80.849999999999994</v>
      </c>
      <c r="AE98" s="170">
        <v>7.32</v>
      </c>
      <c r="AF98" s="359">
        <v>1346.2099999999998</v>
      </c>
      <c r="AG98" s="187">
        <v>0</v>
      </c>
      <c r="AH98" s="188">
        <v>122</v>
      </c>
      <c r="AI98" s="188">
        <v>0</v>
      </c>
      <c r="AJ98" s="188">
        <v>5</v>
      </c>
      <c r="AK98" s="188">
        <v>122</v>
      </c>
      <c r="AL98" s="188">
        <v>7</v>
      </c>
      <c r="AM98" s="188">
        <v>9</v>
      </c>
      <c r="AN98" s="188">
        <v>201</v>
      </c>
      <c r="AO98" s="188">
        <v>10</v>
      </c>
      <c r="AP98" s="188">
        <v>1</v>
      </c>
      <c r="AQ98" s="188">
        <v>2</v>
      </c>
      <c r="AR98" s="188">
        <v>0</v>
      </c>
      <c r="AS98" s="176">
        <v>0</v>
      </c>
      <c r="AT98" s="176">
        <v>200</v>
      </c>
      <c r="AU98" s="176">
        <v>0</v>
      </c>
      <c r="AV98" s="176">
        <v>0</v>
      </c>
      <c r="AW98" s="176">
        <v>0</v>
      </c>
      <c r="AX98" s="176">
        <v>0</v>
      </c>
      <c r="AY98" s="176">
        <v>0</v>
      </c>
      <c r="AZ98" s="176">
        <v>0</v>
      </c>
      <c r="BA98" s="176">
        <v>916</v>
      </c>
      <c r="BB98" s="176">
        <v>0</v>
      </c>
      <c r="BC98" s="176">
        <v>0</v>
      </c>
      <c r="BD98" s="176">
        <v>0</v>
      </c>
      <c r="BE98" s="176">
        <v>1000</v>
      </c>
      <c r="BF98" s="176">
        <v>0</v>
      </c>
      <c r="BG98" s="176">
        <v>0</v>
      </c>
      <c r="BH98" s="176">
        <v>0</v>
      </c>
      <c r="BI98" s="176">
        <v>2180</v>
      </c>
      <c r="BJ98" s="176">
        <v>0</v>
      </c>
      <c r="BK98" s="192">
        <v>122</v>
      </c>
      <c r="BL98" s="192">
        <v>134</v>
      </c>
      <c r="BM98" s="192">
        <v>223</v>
      </c>
      <c r="BN98" s="170">
        <v>1116</v>
      </c>
      <c r="BO98" s="175">
        <v>3180</v>
      </c>
      <c r="BP98" s="168">
        <v>1626.75</v>
      </c>
      <c r="BQ98" s="176">
        <v>0</v>
      </c>
      <c r="BR98" s="176">
        <v>0</v>
      </c>
      <c r="BS98" s="176">
        <v>0</v>
      </c>
      <c r="BT98" s="176">
        <v>22.5</v>
      </c>
      <c r="BU98" s="180">
        <v>0</v>
      </c>
      <c r="BV98" s="187">
        <v>18416</v>
      </c>
      <c r="BW98" s="188">
        <v>1043</v>
      </c>
      <c r="BX98" s="194">
        <v>23</v>
      </c>
    </row>
    <row r="99" spans="1:76" x14ac:dyDescent="0.25">
      <c r="A99" s="141" t="s">
        <v>222</v>
      </c>
      <c r="B99" s="141" t="s">
        <v>206</v>
      </c>
      <c r="C99" s="168">
        <v>24.28</v>
      </c>
      <c r="D99" s="169">
        <v>88.33</v>
      </c>
      <c r="E99" s="169">
        <v>63.1</v>
      </c>
      <c r="F99" s="169">
        <v>0</v>
      </c>
      <c r="G99" s="169">
        <v>0</v>
      </c>
      <c r="H99" s="169">
        <v>100.54</v>
      </c>
      <c r="I99" s="169">
        <v>415.25</v>
      </c>
      <c r="J99" s="169">
        <v>253.87</v>
      </c>
      <c r="K99" s="169">
        <v>12.81</v>
      </c>
      <c r="L99" s="357">
        <v>0.12</v>
      </c>
      <c r="M99" s="168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  <c r="U99" s="169">
        <v>0</v>
      </c>
      <c r="V99" s="169">
        <v>0</v>
      </c>
      <c r="W99" s="169">
        <v>0.21</v>
      </c>
      <c r="X99" s="169">
        <v>16.27</v>
      </c>
      <c r="Y99" s="169">
        <v>0.42</v>
      </c>
      <c r="Z99" s="169">
        <v>0.73</v>
      </c>
      <c r="AA99" s="169">
        <v>0</v>
      </c>
      <c r="AB99" s="170">
        <v>193.34</v>
      </c>
      <c r="AC99" s="170">
        <v>782.46999999999991</v>
      </c>
      <c r="AD99" s="170">
        <v>0</v>
      </c>
      <c r="AE99" s="170">
        <v>0.12</v>
      </c>
      <c r="AF99" s="359">
        <v>975.93</v>
      </c>
      <c r="AG99" s="187">
        <v>6</v>
      </c>
      <c r="AH99" s="188">
        <v>14</v>
      </c>
      <c r="AI99" s="188">
        <v>1</v>
      </c>
      <c r="AJ99" s="188">
        <v>12</v>
      </c>
      <c r="AK99" s="188">
        <v>45</v>
      </c>
      <c r="AL99" s="188">
        <v>0</v>
      </c>
      <c r="AM99" s="188">
        <v>17</v>
      </c>
      <c r="AN99" s="188">
        <v>39</v>
      </c>
      <c r="AO99" s="188">
        <v>1</v>
      </c>
      <c r="AP99" s="188">
        <v>0</v>
      </c>
      <c r="AQ99" s="188">
        <v>14</v>
      </c>
      <c r="AR99" s="188">
        <v>0</v>
      </c>
      <c r="AS99" s="176">
        <v>0</v>
      </c>
      <c r="AT99" s="176">
        <v>663</v>
      </c>
      <c r="AU99" s="176">
        <v>0</v>
      </c>
      <c r="AV99" s="176">
        <v>0</v>
      </c>
      <c r="AW99" s="176">
        <v>569</v>
      </c>
      <c r="AX99" s="176">
        <v>0</v>
      </c>
      <c r="AY99" s="176">
        <v>0</v>
      </c>
      <c r="AZ99" s="176">
        <v>0</v>
      </c>
      <c r="BA99" s="176">
        <v>0</v>
      </c>
      <c r="BB99" s="176">
        <v>0</v>
      </c>
      <c r="BC99" s="176">
        <v>0</v>
      </c>
      <c r="BD99" s="176">
        <v>0</v>
      </c>
      <c r="BE99" s="176">
        <v>0</v>
      </c>
      <c r="BF99" s="176">
        <v>900</v>
      </c>
      <c r="BG99" s="176">
        <v>0</v>
      </c>
      <c r="BH99" s="176">
        <v>0</v>
      </c>
      <c r="BI99" s="176">
        <v>0</v>
      </c>
      <c r="BJ99" s="176">
        <v>1350</v>
      </c>
      <c r="BK99" s="192">
        <v>21</v>
      </c>
      <c r="BL99" s="192">
        <v>57</v>
      </c>
      <c r="BM99" s="192">
        <v>71</v>
      </c>
      <c r="BN99" s="170">
        <v>1232</v>
      </c>
      <c r="BO99" s="175">
        <v>2250</v>
      </c>
      <c r="BP99" s="168">
        <v>2565</v>
      </c>
      <c r="BQ99" s="176">
        <v>0</v>
      </c>
      <c r="BR99" s="176">
        <v>0</v>
      </c>
      <c r="BS99" s="176">
        <v>0</v>
      </c>
      <c r="BT99" s="176">
        <v>0</v>
      </c>
      <c r="BU99" s="180">
        <v>0</v>
      </c>
      <c r="BV99" s="187">
        <v>13923</v>
      </c>
      <c r="BW99" s="188">
        <v>768</v>
      </c>
      <c r="BX99" s="194">
        <v>13</v>
      </c>
    </row>
    <row r="100" spans="1:76" x14ac:dyDescent="0.25">
      <c r="A100" s="141" t="s">
        <v>207</v>
      </c>
      <c r="B100" s="141" t="s">
        <v>208</v>
      </c>
      <c r="C100" s="168">
        <v>0</v>
      </c>
      <c r="D100" s="169">
        <v>0</v>
      </c>
      <c r="E100" s="169">
        <v>0</v>
      </c>
      <c r="F100" s="169">
        <v>0</v>
      </c>
      <c r="G100" s="169">
        <v>0</v>
      </c>
      <c r="H100" s="169">
        <v>0</v>
      </c>
      <c r="I100" s="169">
        <v>0</v>
      </c>
      <c r="J100" s="169">
        <v>0</v>
      </c>
      <c r="K100" s="169">
        <v>0</v>
      </c>
      <c r="L100" s="357">
        <v>0</v>
      </c>
      <c r="M100" s="168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169">
        <v>0</v>
      </c>
      <c r="V100" s="169">
        <v>0</v>
      </c>
      <c r="W100" s="169">
        <v>0</v>
      </c>
      <c r="X100" s="169">
        <v>0</v>
      </c>
      <c r="Y100" s="169">
        <v>0</v>
      </c>
      <c r="Z100" s="169">
        <v>0</v>
      </c>
      <c r="AA100" s="169">
        <v>0</v>
      </c>
      <c r="AB100" s="170">
        <v>0</v>
      </c>
      <c r="AC100" s="170">
        <v>0</v>
      </c>
      <c r="AD100" s="170">
        <v>0</v>
      </c>
      <c r="AE100" s="170">
        <v>0</v>
      </c>
      <c r="AF100" s="359">
        <v>0</v>
      </c>
      <c r="AG100" s="187">
        <v>0</v>
      </c>
      <c r="AH100" s="188">
        <v>0</v>
      </c>
      <c r="AI100" s="188">
        <v>0</v>
      </c>
      <c r="AJ100" s="188">
        <v>0</v>
      </c>
      <c r="AK100" s="188">
        <v>0</v>
      </c>
      <c r="AL100" s="188">
        <v>0</v>
      </c>
      <c r="AM100" s="188">
        <v>0</v>
      </c>
      <c r="AN100" s="188">
        <v>0</v>
      </c>
      <c r="AO100" s="188">
        <v>0</v>
      </c>
      <c r="AP100" s="188">
        <v>0</v>
      </c>
      <c r="AQ100" s="188">
        <v>0</v>
      </c>
      <c r="AR100" s="188">
        <v>0</v>
      </c>
      <c r="AS100" s="176">
        <v>0</v>
      </c>
      <c r="AT100" s="176">
        <v>0</v>
      </c>
      <c r="AU100" s="176">
        <v>0</v>
      </c>
      <c r="AV100" s="176">
        <v>0</v>
      </c>
      <c r="AW100" s="176">
        <v>0</v>
      </c>
      <c r="AX100" s="176">
        <v>0</v>
      </c>
      <c r="AY100" s="176">
        <v>0</v>
      </c>
      <c r="AZ100" s="176">
        <v>0</v>
      </c>
      <c r="BA100" s="176">
        <v>0</v>
      </c>
      <c r="BB100" s="176">
        <v>0</v>
      </c>
      <c r="BC100" s="176">
        <v>0</v>
      </c>
      <c r="BD100" s="176">
        <v>0</v>
      </c>
      <c r="BE100" s="176">
        <v>0</v>
      </c>
      <c r="BF100" s="176">
        <v>0</v>
      </c>
      <c r="BG100" s="176">
        <v>0</v>
      </c>
      <c r="BH100" s="176">
        <v>0</v>
      </c>
      <c r="BI100" s="176">
        <v>0</v>
      </c>
      <c r="BJ100" s="176">
        <v>0</v>
      </c>
      <c r="BK100" s="192">
        <v>0</v>
      </c>
      <c r="BL100" s="192">
        <v>0</v>
      </c>
      <c r="BM100" s="192">
        <v>0</v>
      </c>
      <c r="BN100" s="170">
        <v>0</v>
      </c>
      <c r="BO100" s="175">
        <v>0</v>
      </c>
      <c r="BP100" s="168">
        <v>3005</v>
      </c>
      <c r="BQ100" s="176">
        <v>0</v>
      </c>
      <c r="BR100" s="176">
        <v>0</v>
      </c>
      <c r="BS100" s="176">
        <v>0</v>
      </c>
      <c r="BT100" s="176">
        <v>0</v>
      </c>
      <c r="BU100" s="180">
        <v>0</v>
      </c>
      <c r="BV100" s="187">
        <v>0</v>
      </c>
      <c r="BW100" s="188">
        <v>0</v>
      </c>
      <c r="BX100" s="194">
        <v>13</v>
      </c>
    </row>
    <row r="101" spans="1:76" x14ac:dyDescent="0.25">
      <c r="A101" s="141" t="s">
        <v>209</v>
      </c>
      <c r="B101" s="141" t="s">
        <v>210</v>
      </c>
      <c r="C101" s="168">
        <v>24</v>
      </c>
      <c r="D101" s="169">
        <v>163</v>
      </c>
      <c r="E101" s="169">
        <v>42</v>
      </c>
      <c r="F101" s="169">
        <v>99</v>
      </c>
      <c r="G101" s="169">
        <v>0</v>
      </c>
      <c r="H101" s="169">
        <v>111</v>
      </c>
      <c r="I101" s="169">
        <v>155</v>
      </c>
      <c r="J101" s="169">
        <v>156</v>
      </c>
      <c r="K101" s="169">
        <v>13</v>
      </c>
      <c r="L101" s="357">
        <v>0</v>
      </c>
      <c r="M101" s="168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169">
        <v>0</v>
      </c>
      <c r="V101" s="169">
        <v>0</v>
      </c>
      <c r="W101" s="169">
        <v>9</v>
      </c>
      <c r="X101" s="169">
        <v>69</v>
      </c>
      <c r="Y101" s="169">
        <v>6</v>
      </c>
      <c r="Z101" s="169">
        <v>11</v>
      </c>
      <c r="AA101" s="169">
        <v>0</v>
      </c>
      <c r="AB101" s="170">
        <v>423</v>
      </c>
      <c r="AC101" s="170">
        <v>435</v>
      </c>
      <c r="AD101" s="170">
        <v>0</v>
      </c>
      <c r="AE101" s="170">
        <v>0</v>
      </c>
      <c r="AF101" s="359">
        <v>858</v>
      </c>
      <c r="AG101" s="187">
        <v>0</v>
      </c>
      <c r="AH101" s="188">
        <v>20</v>
      </c>
      <c r="AI101" s="188">
        <v>0</v>
      </c>
      <c r="AJ101" s="188">
        <v>163</v>
      </c>
      <c r="AK101" s="188">
        <v>381</v>
      </c>
      <c r="AL101" s="188">
        <v>0</v>
      </c>
      <c r="AM101" s="188">
        <v>48</v>
      </c>
      <c r="AN101" s="188">
        <v>36</v>
      </c>
      <c r="AO101" s="188">
        <v>0</v>
      </c>
      <c r="AP101" s="188">
        <v>5</v>
      </c>
      <c r="AQ101" s="188">
        <v>0</v>
      </c>
      <c r="AR101" s="188">
        <v>0</v>
      </c>
      <c r="AS101" s="176">
        <v>777</v>
      </c>
      <c r="AT101" s="176">
        <v>0</v>
      </c>
      <c r="AU101" s="176">
        <v>0</v>
      </c>
      <c r="AV101" s="176">
        <v>0</v>
      </c>
      <c r="AW101" s="176">
        <v>0</v>
      </c>
      <c r="AX101" s="176">
        <v>0</v>
      </c>
      <c r="AY101" s="176">
        <v>0</v>
      </c>
      <c r="AZ101" s="176">
        <v>0</v>
      </c>
      <c r="BA101" s="176">
        <v>0</v>
      </c>
      <c r="BB101" s="176">
        <v>0</v>
      </c>
      <c r="BC101" s="176">
        <v>0</v>
      </c>
      <c r="BD101" s="176">
        <v>0</v>
      </c>
      <c r="BE101" s="176">
        <v>0</v>
      </c>
      <c r="BF101" s="176">
        <v>0</v>
      </c>
      <c r="BG101" s="176">
        <v>0</v>
      </c>
      <c r="BH101" s="176">
        <v>0</v>
      </c>
      <c r="BI101" s="176">
        <v>0</v>
      </c>
      <c r="BJ101" s="176">
        <v>0</v>
      </c>
      <c r="BK101" s="192">
        <v>20</v>
      </c>
      <c r="BL101" s="192">
        <v>544</v>
      </c>
      <c r="BM101" s="192">
        <v>89</v>
      </c>
      <c r="BN101" s="170">
        <v>777</v>
      </c>
      <c r="BO101" s="175">
        <v>0</v>
      </c>
      <c r="BP101" s="168">
        <v>0</v>
      </c>
      <c r="BQ101" s="176">
        <v>0</v>
      </c>
      <c r="BR101" s="176">
        <v>0</v>
      </c>
      <c r="BS101" s="176">
        <v>0</v>
      </c>
      <c r="BT101" s="176">
        <v>0</v>
      </c>
      <c r="BU101" s="180">
        <v>0</v>
      </c>
      <c r="BV101" s="187">
        <v>18339</v>
      </c>
      <c r="BW101" s="188">
        <v>931</v>
      </c>
      <c r="BX101" s="194">
        <v>5</v>
      </c>
    </row>
    <row r="102" spans="1:76" x14ac:dyDescent="0.25">
      <c r="A102" s="141" t="s">
        <v>211</v>
      </c>
      <c r="B102" s="141" t="s">
        <v>212</v>
      </c>
      <c r="C102" s="168">
        <v>82.04</v>
      </c>
      <c r="D102" s="169">
        <v>159.91</v>
      </c>
      <c r="E102" s="169">
        <v>70.37</v>
      </c>
      <c r="F102" s="169">
        <v>135.16</v>
      </c>
      <c r="G102" s="169">
        <v>4</v>
      </c>
      <c r="H102" s="169">
        <v>434.92</v>
      </c>
      <c r="I102" s="169">
        <v>573.92999999999995</v>
      </c>
      <c r="J102" s="169">
        <v>592.80999999999995</v>
      </c>
      <c r="K102" s="169">
        <v>47.47</v>
      </c>
      <c r="L102" s="357">
        <v>13.19</v>
      </c>
      <c r="M102" s="168">
        <v>67.64</v>
      </c>
      <c r="N102" s="169">
        <v>18.93</v>
      </c>
      <c r="O102" s="169">
        <v>23.84</v>
      </c>
      <c r="P102" s="169">
        <v>0.35</v>
      </c>
      <c r="Q102" s="169">
        <v>0.73</v>
      </c>
      <c r="R102" s="169">
        <v>93.64</v>
      </c>
      <c r="S102" s="169">
        <v>25.51</v>
      </c>
      <c r="T102" s="169">
        <v>31.22</v>
      </c>
      <c r="U102" s="169">
        <v>2.17</v>
      </c>
      <c r="V102" s="169">
        <v>0.87</v>
      </c>
      <c r="W102" s="169">
        <v>0.15</v>
      </c>
      <c r="X102" s="169">
        <v>49.54</v>
      </c>
      <c r="Y102" s="169">
        <v>0.25</v>
      </c>
      <c r="Z102" s="169">
        <v>6.37</v>
      </c>
      <c r="AA102" s="169">
        <v>0</v>
      </c>
      <c r="AB102" s="170">
        <v>503.79</v>
      </c>
      <c r="AC102" s="170">
        <v>1649.1299999999999</v>
      </c>
      <c r="AD102" s="170">
        <v>263.29999999999995</v>
      </c>
      <c r="AE102" s="170">
        <v>18.79</v>
      </c>
      <c r="AF102" s="359">
        <v>2435.0100000000002</v>
      </c>
      <c r="AG102" s="187">
        <v>0</v>
      </c>
      <c r="AH102" s="188">
        <v>0</v>
      </c>
      <c r="AI102" s="188">
        <v>0</v>
      </c>
      <c r="AJ102" s="188">
        <v>14</v>
      </c>
      <c r="AK102" s="188">
        <v>101</v>
      </c>
      <c r="AL102" s="188">
        <v>4</v>
      </c>
      <c r="AM102" s="188">
        <v>26</v>
      </c>
      <c r="AN102" s="188">
        <v>76</v>
      </c>
      <c r="AO102" s="188">
        <v>2</v>
      </c>
      <c r="AP102" s="188">
        <v>6</v>
      </c>
      <c r="AQ102" s="188">
        <v>5</v>
      </c>
      <c r="AR102" s="188">
        <v>1</v>
      </c>
      <c r="AS102" s="176">
        <v>1224</v>
      </c>
      <c r="AT102" s="176">
        <v>802</v>
      </c>
      <c r="AU102" s="176">
        <v>586</v>
      </c>
      <c r="AV102" s="176">
        <v>1303</v>
      </c>
      <c r="AW102" s="176">
        <v>475</v>
      </c>
      <c r="AX102" s="176">
        <v>270</v>
      </c>
      <c r="AY102" s="176">
        <v>0</v>
      </c>
      <c r="AZ102" s="176">
        <v>0</v>
      </c>
      <c r="BA102" s="176">
        <v>1060</v>
      </c>
      <c r="BB102" s="176">
        <v>724</v>
      </c>
      <c r="BC102" s="176">
        <v>0</v>
      </c>
      <c r="BD102" s="176">
        <v>0</v>
      </c>
      <c r="BE102" s="176">
        <v>0</v>
      </c>
      <c r="BF102" s="176">
        <v>0</v>
      </c>
      <c r="BG102" s="176">
        <v>0</v>
      </c>
      <c r="BH102" s="176">
        <v>2900</v>
      </c>
      <c r="BI102" s="176">
        <v>0</v>
      </c>
      <c r="BJ102" s="176">
        <v>0</v>
      </c>
      <c r="BK102" s="192">
        <v>0</v>
      </c>
      <c r="BL102" s="192">
        <v>119</v>
      </c>
      <c r="BM102" s="192">
        <v>116</v>
      </c>
      <c r="BN102" s="170">
        <v>5720</v>
      </c>
      <c r="BO102" s="175">
        <v>3624</v>
      </c>
      <c r="BP102" s="168">
        <v>356.6</v>
      </c>
      <c r="BQ102" s="176">
        <v>0</v>
      </c>
      <c r="BR102" s="176">
        <v>0</v>
      </c>
      <c r="BS102" s="176">
        <v>0</v>
      </c>
      <c r="BT102" s="176">
        <v>2838</v>
      </c>
      <c r="BU102" s="180">
        <v>0</v>
      </c>
      <c r="BV102" s="187">
        <v>42667</v>
      </c>
      <c r="BW102" s="188">
        <v>7310</v>
      </c>
      <c r="BX102" s="194">
        <v>46</v>
      </c>
    </row>
    <row r="103" spans="1:76" x14ac:dyDescent="0.25">
      <c r="A103" s="141" t="s">
        <v>31</v>
      </c>
      <c r="B103" s="141" t="s">
        <v>213</v>
      </c>
      <c r="C103" s="168">
        <v>14</v>
      </c>
      <c r="D103" s="169">
        <v>208</v>
      </c>
      <c r="E103" s="169">
        <v>64</v>
      </c>
      <c r="F103" s="169">
        <v>160</v>
      </c>
      <c r="G103" s="169">
        <v>0</v>
      </c>
      <c r="H103" s="169">
        <v>336</v>
      </c>
      <c r="I103" s="169">
        <v>1086</v>
      </c>
      <c r="J103" s="169">
        <v>1115</v>
      </c>
      <c r="K103" s="169">
        <v>75</v>
      </c>
      <c r="L103" s="357">
        <v>2</v>
      </c>
      <c r="M103" s="168">
        <v>64</v>
      </c>
      <c r="N103" s="169">
        <v>89</v>
      </c>
      <c r="O103" s="169">
        <v>117</v>
      </c>
      <c r="P103" s="169">
        <v>3</v>
      </c>
      <c r="Q103" s="169">
        <v>0</v>
      </c>
      <c r="R103" s="169">
        <v>133</v>
      </c>
      <c r="S103" s="169">
        <v>17</v>
      </c>
      <c r="T103" s="169">
        <v>61</v>
      </c>
      <c r="U103" s="169">
        <v>2</v>
      </c>
      <c r="V103" s="169">
        <v>0</v>
      </c>
      <c r="W103" s="169">
        <v>0</v>
      </c>
      <c r="X103" s="169">
        <v>40</v>
      </c>
      <c r="Y103" s="169">
        <v>9</v>
      </c>
      <c r="Z103" s="169">
        <v>4</v>
      </c>
      <c r="AA103" s="169">
        <v>0</v>
      </c>
      <c r="AB103" s="170">
        <v>499</v>
      </c>
      <c r="AC103" s="170">
        <v>2612</v>
      </c>
      <c r="AD103" s="170">
        <v>486</v>
      </c>
      <c r="AE103" s="170">
        <v>2</v>
      </c>
      <c r="AF103" s="359">
        <v>3599</v>
      </c>
      <c r="AG103" s="187">
        <v>0</v>
      </c>
      <c r="AH103" s="188">
        <v>482</v>
      </c>
      <c r="AI103" s="188">
        <v>2</v>
      </c>
      <c r="AJ103" s="188">
        <v>3</v>
      </c>
      <c r="AK103" s="188">
        <v>56</v>
      </c>
      <c r="AL103" s="188">
        <v>0</v>
      </c>
      <c r="AM103" s="188">
        <v>16</v>
      </c>
      <c r="AN103" s="188">
        <v>45</v>
      </c>
      <c r="AO103" s="188">
        <v>0</v>
      </c>
      <c r="AP103" s="188">
        <v>4</v>
      </c>
      <c r="AQ103" s="188">
        <v>4</v>
      </c>
      <c r="AR103" s="188">
        <v>0</v>
      </c>
      <c r="AS103" s="176">
        <v>330</v>
      </c>
      <c r="AT103" s="176">
        <v>282</v>
      </c>
      <c r="AU103" s="176">
        <v>0</v>
      </c>
      <c r="AV103" s="176">
        <v>360</v>
      </c>
      <c r="AW103" s="176">
        <v>0</v>
      </c>
      <c r="AX103" s="176">
        <v>0</v>
      </c>
      <c r="AY103" s="176">
        <v>1040</v>
      </c>
      <c r="AZ103" s="176">
        <v>0</v>
      </c>
      <c r="BA103" s="176">
        <v>0</v>
      </c>
      <c r="BB103" s="176">
        <v>0</v>
      </c>
      <c r="BC103" s="176">
        <v>0</v>
      </c>
      <c r="BD103" s="176">
        <v>0</v>
      </c>
      <c r="BE103" s="176">
        <v>1660</v>
      </c>
      <c r="BF103" s="176">
        <v>0</v>
      </c>
      <c r="BG103" s="176">
        <v>0</v>
      </c>
      <c r="BH103" s="176">
        <v>5560</v>
      </c>
      <c r="BI103" s="176">
        <v>0</v>
      </c>
      <c r="BJ103" s="176">
        <v>0</v>
      </c>
      <c r="BK103" s="192">
        <v>484</v>
      </c>
      <c r="BL103" s="192">
        <v>59</v>
      </c>
      <c r="BM103" s="192">
        <v>69</v>
      </c>
      <c r="BN103" s="170">
        <v>2012</v>
      </c>
      <c r="BO103" s="175">
        <v>7220</v>
      </c>
      <c r="BP103" s="168">
        <v>7352</v>
      </c>
      <c r="BQ103" s="176">
        <v>0</v>
      </c>
      <c r="BR103" s="176">
        <v>7</v>
      </c>
      <c r="BS103" s="176">
        <v>0</v>
      </c>
      <c r="BT103" s="176">
        <v>0</v>
      </c>
      <c r="BU103" s="180">
        <v>0</v>
      </c>
      <c r="BV103" s="187">
        <v>69695</v>
      </c>
      <c r="BW103" s="188">
        <v>8952</v>
      </c>
      <c r="BX103" s="194">
        <v>112</v>
      </c>
    </row>
    <row r="104" spans="1:76" x14ac:dyDescent="0.25">
      <c r="A104" s="336" t="s">
        <v>234</v>
      </c>
      <c r="B104" s="336" t="s">
        <v>228</v>
      </c>
      <c r="C104" s="168">
        <v>0</v>
      </c>
      <c r="D104" s="169">
        <v>0</v>
      </c>
      <c r="E104" s="169">
        <v>0</v>
      </c>
      <c r="F104" s="169">
        <v>0</v>
      </c>
      <c r="G104" s="169">
        <v>0</v>
      </c>
      <c r="H104" s="169">
        <v>0</v>
      </c>
      <c r="I104" s="169">
        <v>0</v>
      </c>
      <c r="J104" s="169">
        <v>0</v>
      </c>
      <c r="K104" s="169">
        <v>0</v>
      </c>
      <c r="L104" s="357">
        <v>0</v>
      </c>
      <c r="M104" s="168">
        <v>0</v>
      </c>
      <c r="N104" s="169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  <c r="U104" s="169">
        <v>0</v>
      </c>
      <c r="V104" s="169">
        <v>0</v>
      </c>
      <c r="W104" s="169">
        <v>0</v>
      </c>
      <c r="X104" s="169">
        <v>0</v>
      </c>
      <c r="Y104" s="169">
        <v>0</v>
      </c>
      <c r="Z104" s="169">
        <v>0</v>
      </c>
      <c r="AA104" s="169">
        <v>0</v>
      </c>
      <c r="AB104" s="170">
        <v>0</v>
      </c>
      <c r="AC104" s="170">
        <v>0</v>
      </c>
      <c r="AD104" s="170">
        <v>0</v>
      </c>
      <c r="AE104" s="170">
        <v>0</v>
      </c>
      <c r="AF104" s="359">
        <v>0</v>
      </c>
      <c r="AG104" s="187">
        <v>0</v>
      </c>
      <c r="AH104" s="188">
        <v>0</v>
      </c>
      <c r="AI104" s="188">
        <v>0</v>
      </c>
      <c r="AJ104" s="188">
        <v>0</v>
      </c>
      <c r="AK104" s="188">
        <v>0</v>
      </c>
      <c r="AL104" s="188">
        <v>0</v>
      </c>
      <c r="AM104" s="188">
        <v>0</v>
      </c>
      <c r="AN104" s="188">
        <v>0</v>
      </c>
      <c r="AO104" s="188">
        <v>0</v>
      </c>
      <c r="AP104" s="188">
        <v>0</v>
      </c>
      <c r="AQ104" s="188">
        <v>0</v>
      </c>
      <c r="AR104" s="188">
        <v>0</v>
      </c>
      <c r="AS104" s="176">
        <v>0</v>
      </c>
      <c r="AT104" s="176">
        <v>0</v>
      </c>
      <c r="AU104" s="176">
        <v>0</v>
      </c>
      <c r="AV104" s="176">
        <v>0</v>
      </c>
      <c r="AW104" s="176">
        <v>0</v>
      </c>
      <c r="AX104" s="176">
        <v>0</v>
      </c>
      <c r="AY104" s="176">
        <v>0</v>
      </c>
      <c r="AZ104" s="176">
        <v>0</v>
      </c>
      <c r="BA104" s="176">
        <v>0</v>
      </c>
      <c r="BB104" s="176">
        <v>0</v>
      </c>
      <c r="BC104" s="176">
        <v>0</v>
      </c>
      <c r="BD104" s="176">
        <v>0</v>
      </c>
      <c r="BE104" s="176">
        <v>0</v>
      </c>
      <c r="BF104" s="176">
        <v>0</v>
      </c>
      <c r="BG104" s="176">
        <v>0</v>
      </c>
      <c r="BH104" s="176">
        <v>0</v>
      </c>
      <c r="BI104" s="176">
        <v>0</v>
      </c>
      <c r="BJ104" s="176">
        <v>0</v>
      </c>
      <c r="BK104" s="192">
        <v>0</v>
      </c>
      <c r="BL104" s="192">
        <v>0</v>
      </c>
      <c r="BM104" s="192">
        <v>0</v>
      </c>
      <c r="BN104" s="170">
        <v>0</v>
      </c>
      <c r="BO104" s="175">
        <v>0</v>
      </c>
      <c r="BP104" s="168">
        <v>1405.4</v>
      </c>
      <c r="BQ104" s="176">
        <v>0</v>
      </c>
      <c r="BR104" s="176">
        <v>0</v>
      </c>
      <c r="BS104" s="176">
        <v>0</v>
      </c>
      <c r="BT104" s="176">
        <v>0</v>
      </c>
      <c r="BU104" s="180">
        <v>0</v>
      </c>
      <c r="BV104" s="187">
        <v>0</v>
      </c>
      <c r="BW104" s="188">
        <v>0</v>
      </c>
      <c r="BX104" s="194">
        <v>2</v>
      </c>
    </row>
    <row r="105" spans="1:76" ht="15.75" thickBot="1" x14ac:dyDescent="0.3">
      <c r="A105" s="142" t="s">
        <v>541</v>
      </c>
      <c r="B105" s="142" t="s">
        <v>542</v>
      </c>
      <c r="C105" s="168">
        <v>0</v>
      </c>
      <c r="D105" s="169">
        <v>0</v>
      </c>
      <c r="E105" s="169">
        <v>0</v>
      </c>
      <c r="F105" s="169">
        <v>0</v>
      </c>
      <c r="G105" s="169">
        <v>0</v>
      </c>
      <c r="H105" s="169">
        <v>0</v>
      </c>
      <c r="I105" s="169">
        <v>0</v>
      </c>
      <c r="J105" s="169">
        <v>0</v>
      </c>
      <c r="K105" s="169">
        <v>0</v>
      </c>
      <c r="L105" s="357">
        <v>0</v>
      </c>
      <c r="M105" s="171">
        <v>0</v>
      </c>
      <c r="N105" s="172">
        <v>0</v>
      </c>
      <c r="O105" s="172">
        <v>0</v>
      </c>
      <c r="P105" s="172">
        <v>0</v>
      </c>
      <c r="Q105" s="172">
        <v>0</v>
      </c>
      <c r="R105" s="172">
        <v>0</v>
      </c>
      <c r="S105" s="172">
        <v>0</v>
      </c>
      <c r="T105" s="172">
        <v>0</v>
      </c>
      <c r="U105" s="172">
        <v>0</v>
      </c>
      <c r="V105" s="172">
        <v>0</v>
      </c>
      <c r="W105" s="172">
        <v>0</v>
      </c>
      <c r="X105" s="172">
        <v>0</v>
      </c>
      <c r="Y105" s="172">
        <v>0</v>
      </c>
      <c r="Z105" s="172">
        <v>0</v>
      </c>
      <c r="AA105" s="172">
        <v>0</v>
      </c>
      <c r="AB105" s="173">
        <v>0</v>
      </c>
      <c r="AC105" s="173">
        <v>0</v>
      </c>
      <c r="AD105" s="173">
        <v>0</v>
      </c>
      <c r="AE105" s="173">
        <v>0</v>
      </c>
      <c r="AF105" s="360">
        <v>0</v>
      </c>
      <c r="AG105" s="189">
        <v>0</v>
      </c>
      <c r="AH105" s="190">
        <v>0</v>
      </c>
      <c r="AI105" s="190">
        <v>0</v>
      </c>
      <c r="AJ105" s="190">
        <v>0</v>
      </c>
      <c r="AK105" s="190">
        <v>0</v>
      </c>
      <c r="AL105" s="190">
        <v>0</v>
      </c>
      <c r="AM105" s="190">
        <v>0</v>
      </c>
      <c r="AN105" s="190">
        <v>0</v>
      </c>
      <c r="AO105" s="190">
        <v>0</v>
      </c>
      <c r="AP105" s="190">
        <v>0</v>
      </c>
      <c r="AQ105" s="190">
        <v>0</v>
      </c>
      <c r="AR105" s="190">
        <v>0</v>
      </c>
      <c r="AS105" s="178">
        <v>0</v>
      </c>
      <c r="AT105" s="178">
        <v>0</v>
      </c>
      <c r="AU105" s="178">
        <v>0</v>
      </c>
      <c r="AV105" s="178">
        <v>0</v>
      </c>
      <c r="AW105" s="178">
        <v>0</v>
      </c>
      <c r="AX105" s="178">
        <v>0</v>
      </c>
      <c r="AY105" s="178">
        <v>0</v>
      </c>
      <c r="AZ105" s="178">
        <v>0</v>
      </c>
      <c r="BA105" s="178">
        <v>0</v>
      </c>
      <c r="BB105" s="178">
        <v>0</v>
      </c>
      <c r="BC105" s="178">
        <v>0</v>
      </c>
      <c r="BD105" s="178">
        <v>0</v>
      </c>
      <c r="BE105" s="178">
        <v>0</v>
      </c>
      <c r="BF105" s="178">
        <v>0</v>
      </c>
      <c r="BG105" s="178">
        <v>0</v>
      </c>
      <c r="BH105" s="178">
        <v>0</v>
      </c>
      <c r="BI105" s="178">
        <v>0</v>
      </c>
      <c r="BJ105" s="178">
        <v>0</v>
      </c>
      <c r="BK105" s="192">
        <v>0</v>
      </c>
      <c r="BL105" s="192">
        <v>0</v>
      </c>
      <c r="BM105" s="192">
        <v>0</v>
      </c>
      <c r="BN105" s="170">
        <v>0</v>
      </c>
      <c r="BO105" s="175">
        <v>0</v>
      </c>
      <c r="BP105" s="168">
        <v>400.5</v>
      </c>
      <c r="BQ105" s="176">
        <v>0</v>
      </c>
      <c r="BR105" s="176">
        <v>0</v>
      </c>
      <c r="BS105" s="176">
        <v>0</v>
      </c>
      <c r="BT105" s="176">
        <v>0</v>
      </c>
      <c r="BU105" s="180">
        <v>0</v>
      </c>
      <c r="BV105" s="187">
        <v>0</v>
      </c>
      <c r="BW105" s="188">
        <v>0</v>
      </c>
      <c r="BX105" s="194">
        <v>1</v>
      </c>
    </row>
    <row r="106" spans="1:76" ht="15.75" thickBot="1" x14ac:dyDescent="0.3">
      <c r="A106" s="375" t="s">
        <v>544</v>
      </c>
      <c r="B106" s="390" t="s">
        <v>77</v>
      </c>
      <c r="C106" s="265">
        <v>79.08</v>
      </c>
      <c r="D106" s="265">
        <v>191.05</v>
      </c>
      <c r="E106" s="265">
        <v>79.699999999999989</v>
      </c>
      <c r="F106" s="265">
        <v>300.38</v>
      </c>
      <c r="G106" s="265">
        <v>1.9500000000000002</v>
      </c>
      <c r="H106" s="265">
        <v>454.29999999999995</v>
      </c>
      <c r="I106" s="265">
        <v>621.97</v>
      </c>
      <c r="J106" s="265">
        <v>584.39</v>
      </c>
      <c r="K106" s="265">
        <v>50.55</v>
      </c>
      <c r="L106" s="265">
        <v>1.3099999999999998</v>
      </c>
      <c r="M106" s="265">
        <v>55.28</v>
      </c>
      <c r="N106" s="265">
        <v>14.01</v>
      </c>
      <c r="O106" s="265">
        <v>14.680000000000001</v>
      </c>
      <c r="P106" s="265">
        <v>0.62</v>
      </c>
      <c r="Q106" s="265">
        <v>0.54</v>
      </c>
      <c r="R106" s="265">
        <v>0</v>
      </c>
      <c r="S106" s="265">
        <v>0</v>
      </c>
      <c r="T106" s="265">
        <v>0</v>
      </c>
      <c r="U106" s="265">
        <v>0</v>
      </c>
      <c r="V106" s="265">
        <v>0</v>
      </c>
      <c r="W106" s="265">
        <v>0</v>
      </c>
      <c r="X106" s="265">
        <v>60.910000000000004</v>
      </c>
      <c r="Y106" s="265">
        <v>3.87</v>
      </c>
      <c r="Z106" s="265">
        <v>25.94</v>
      </c>
      <c r="AA106" s="265">
        <v>0</v>
      </c>
      <c r="AB106" s="173">
        <v>740.93000000000006</v>
      </c>
      <c r="AC106" s="173">
        <v>1711.2099999999998</v>
      </c>
      <c r="AD106" s="173">
        <v>84.590000000000018</v>
      </c>
      <c r="AE106" s="173">
        <v>3.8</v>
      </c>
      <c r="AF106" s="360">
        <v>2540.5300000000002</v>
      </c>
      <c r="AG106" s="265">
        <v>0</v>
      </c>
      <c r="AH106" s="265">
        <v>91</v>
      </c>
      <c r="AI106" s="265">
        <v>0</v>
      </c>
      <c r="AJ106" s="265">
        <v>26</v>
      </c>
      <c r="AK106" s="265">
        <v>145</v>
      </c>
      <c r="AL106" s="265">
        <v>4</v>
      </c>
      <c r="AM106" s="265">
        <v>37</v>
      </c>
      <c r="AN106" s="265">
        <v>90</v>
      </c>
      <c r="AO106" s="265">
        <v>2</v>
      </c>
      <c r="AP106" s="265">
        <v>5</v>
      </c>
      <c r="AQ106" s="265">
        <v>6</v>
      </c>
      <c r="AR106" s="265">
        <v>0</v>
      </c>
      <c r="AS106" s="265">
        <v>495</v>
      </c>
      <c r="AT106" s="265">
        <v>100.8</v>
      </c>
      <c r="AU106" s="265">
        <v>249.87</v>
      </c>
      <c r="AV106" s="265">
        <v>975.71</v>
      </c>
      <c r="AW106" s="265">
        <v>333</v>
      </c>
      <c r="AX106" s="265">
        <v>344</v>
      </c>
      <c r="AY106" s="265">
        <v>0</v>
      </c>
      <c r="AZ106" s="265">
        <v>0</v>
      </c>
      <c r="BA106" s="265">
        <v>0</v>
      </c>
      <c r="BB106" s="265">
        <v>0</v>
      </c>
      <c r="BC106" s="265">
        <v>0</v>
      </c>
      <c r="BD106" s="265">
        <v>0</v>
      </c>
      <c r="BE106" s="265">
        <v>0</v>
      </c>
      <c r="BF106" s="265">
        <v>0</v>
      </c>
      <c r="BG106" s="265">
        <v>0</v>
      </c>
      <c r="BH106" s="265">
        <v>0</v>
      </c>
      <c r="BI106" s="265">
        <v>0</v>
      </c>
      <c r="BJ106" s="265">
        <v>0</v>
      </c>
      <c r="BK106" s="192">
        <v>91</v>
      </c>
      <c r="BL106" s="192">
        <v>175</v>
      </c>
      <c r="BM106" s="192">
        <v>140</v>
      </c>
      <c r="BN106" s="170">
        <v>2498.38</v>
      </c>
      <c r="BO106" s="175">
        <v>0</v>
      </c>
      <c r="BP106" s="265">
        <v>1995</v>
      </c>
      <c r="BQ106" s="265">
        <v>421</v>
      </c>
      <c r="BR106" s="265">
        <v>125</v>
      </c>
      <c r="BS106" s="265">
        <v>0</v>
      </c>
      <c r="BT106" s="265">
        <v>0</v>
      </c>
      <c r="BU106" s="265">
        <v>395</v>
      </c>
      <c r="BV106" s="265">
        <v>59173</v>
      </c>
      <c r="BW106" s="265">
        <v>5910</v>
      </c>
      <c r="BX106" s="265">
        <v>130</v>
      </c>
    </row>
  </sheetData>
  <customSheetViews>
    <customSheetView guid="{CA125778-F8FD-4378-B746-C94ABF8D8556}">
      <selection activeCell="CE9" sqref="CE9"/>
      <pageMargins left="0.7" right="0.7" top="0.75" bottom="0.75" header="0.3" footer="0.3"/>
      <pageSetup paperSize="9" orientation="portrait" r:id="rId1"/>
    </customSheetView>
    <customSheetView guid="{12F5703E-17C3-4A9E-A447-5910D4629E20}">
      <pane xSplit="2" ySplit="2" topLeftCell="BO90" activePane="bottomRight" state="frozen"/>
      <selection pane="bottomRight" activeCell="BX110" sqref="BX110"/>
      <pageMargins left="0.7" right="0.7" top="0.75" bottom="0.75" header="0.3" footer="0.3"/>
      <pageSetup paperSize="9" orientation="portrait" r:id="rId2"/>
    </customSheetView>
    <customSheetView guid="{757F3120-86C6-465D-86FC-89CC3FED19AF}">
      <selection activeCell="G7" sqref="G7"/>
      <pageMargins left="0.7" right="0.7" top="0.75" bottom="0.75" header="0.3" footer="0.3"/>
      <pageSetup paperSize="9" orientation="portrait" r:id="rId3"/>
    </customSheetView>
    <customSheetView guid="{71479B77-60BF-4E16-AFBF-66A3C3D8F820}">
      <pane xSplit="2" ySplit="2" topLeftCell="BO90" activePane="bottomRight" state="frozen"/>
      <selection pane="bottomRight" activeCell="BX110" sqref="BX110"/>
      <pageMargins left="0.7" right="0.7" top="0.75" bottom="0.75" header="0.3" footer="0.3"/>
      <pageSetup paperSize="9" orientation="portrait" r:id="rId4"/>
    </customSheetView>
    <customSheetView guid="{4A38270F-2C65-4DBD-9E0A-D49471E678AE}" scale="80" topLeftCell="B1">
      <selection activeCell="AB11" sqref="AB11"/>
      <pageMargins left="0.7" right="0.7" top="0.75" bottom="0.75" header="0.3" footer="0.3"/>
      <pageSetup paperSize="9" orientation="portrait" r:id="rId5"/>
    </customSheetView>
  </customSheetViews>
  <mergeCells count="6">
    <mergeCell ref="BV1:BX1"/>
    <mergeCell ref="BP1:BU1"/>
    <mergeCell ref="A1:A2"/>
    <mergeCell ref="B1:B2"/>
    <mergeCell ref="C1:AF1"/>
    <mergeCell ref="AG1:BO1"/>
  </mergeCells>
  <pageMargins left="0.7" right="0.7" top="0.75" bottom="0.75" header="0.3" footer="0.3"/>
  <pageSetup paperSize="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6"/>
  <sheetViews>
    <sheetView zoomScale="80" zoomScaleNormal="70" workbookViewId="0">
      <pane xSplit="2" ySplit="3" topLeftCell="C472" activePane="bottomRight" state="frozen"/>
      <selection pane="topRight" activeCell="C1" sqref="C1"/>
      <selection pane="bottomLeft" activeCell="A4" sqref="A4"/>
      <selection pane="bottomRight" activeCell="B505" sqref="B505"/>
    </sheetView>
  </sheetViews>
  <sheetFormatPr defaultRowHeight="15" x14ac:dyDescent="0.25"/>
  <cols>
    <col min="1" max="1" width="42.7109375" style="57" bestFit="1" customWidth="1"/>
    <col min="2" max="2" width="11" style="57" customWidth="1"/>
    <col min="3" max="4" width="10.5703125" style="57" customWidth="1"/>
    <col min="5" max="5" width="10.28515625" style="57" customWidth="1"/>
    <col min="6" max="6" width="10.85546875" style="57" customWidth="1"/>
    <col min="7" max="7" width="10" style="57" customWidth="1"/>
    <col min="8" max="8" width="10.85546875" style="57" customWidth="1"/>
    <col min="9" max="9" width="10" style="57" customWidth="1"/>
    <col min="10" max="13" width="10.28515625" style="57" customWidth="1"/>
    <col min="14" max="14" width="10.42578125" style="57" customWidth="1"/>
    <col min="15" max="15" width="10.28515625" style="57" customWidth="1"/>
    <col min="16" max="16" width="10.7109375" style="57" customWidth="1"/>
    <col min="17" max="17" width="10.85546875" style="57" customWidth="1"/>
    <col min="18" max="18" width="10.42578125" style="57" customWidth="1"/>
    <col min="19" max="19" width="10.5703125" style="57" customWidth="1"/>
    <col min="20" max="20" width="10.140625" style="57" customWidth="1"/>
    <col min="21" max="21" width="9.5703125" style="57" customWidth="1"/>
    <col min="22" max="22" width="10.7109375" style="57" customWidth="1"/>
    <col min="23" max="23" width="10.140625" style="57" customWidth="1"/>
    <col min="24" max="24" width="10.28515625" style="57" customWidth="1"/>
    <col min="25" max="25" width="9.7109375" style="57" customWidth="1"/>
    <col min="26" max="26" width="10.7109375" style="57" customWidth="1"/>
    <col min="27" max="28" width="10.5703125" style="57" customWidth="1"/>
    <col min="29" max="29" width="9.5703125" style="57" customWidth="1"/>
    <col min="30" max="30" width="10.140625" style="57" customWidth="1"/>
    <col min="31" max="31" width="9.140625" style="57"/>
    <col min="32" max="32" width="40" style="57" bestFit="1" customWidth="1"/>
    <col min="33" max="33" width="5.28515625" style="57" bestFit="1" customWidth="1"/>
    <col min="34" max="34" width="10.42578125" style="57" customWidth="1"/>
    <col min="35" max="35" width="10.28515625" style="57" customWidth="1"/>
    <col min="36" max="36" width="13.5703125" style="57" customWidth="1"/>
    <col min="37" max="38" width="9.7109375" style="57" customWidth="1"/>
    <col min="39" max="39" width="13.5703125" style="57" customWidth="1"/>
    <col min="40" max="40" width="19.140625" style="57" customWidth="1"/>
    <col min="41" max="41" width="13.7109375" style="57" customWidth="1"/>
    <col min="42" max="16384" width="9.140625" style="57"/>
  </cols>
  <sheetData>
    <row r="1" spans="1:41" ht="15.75" thickBot="1" x14ac:dyDescent="0.3">
      <c r="A1" s="452" t="s">
        <v>0</v>
      </c>
      <c r="B1" s="452" t="s">
        <v>356</v>
      </c>
      <c r="C1" s="456" t="s">
        <v>357</v>
      </c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1"/>
      <c r="Q1" s="456" t="s">
        <v>358</v>
      </c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1"/>
      <c r="AE1" s="112"/>
      <c r="AF1" s="452" t="s">
        <v>359</v>
      </c>
      <c r="AG1" s="452" t="s">
        <v>360</v>
      </c>
      <c r="AH1" s="444" t="s">
        <v>357</v>
      </c>
      <c r="AI1" s="445"/>
      <c r="AJ1" s="446"/>
      <c r="AK1" s="444" t="s">
        <v>358</v>
      </c>
      <c r="AL1" s="445"/>
      <c r="AM1" s="446"/>
    </row>
    <row r="2" spans="1:41" ht="15.75" thickBot="1" x14ac:dyDescent="0.3">
      <c r="A2" s="453"/>
      <c r="B2" s="453"/>
      <c r="C2" s="456" t="s">
        <v>361</v>
      </c>
      <c r="D2" s="455"/>
      <c r="E2" s="450" t="s">
        <v>362</v>
      </c>
      <c r="F2" s="455"/>
      <c r="G2" s="450" t="s">
        <v>363</v>
      </c>
      <c r="H2" s="455"/>
      <c r="I2" s="450" t="s">
        <v>364</v>
      </c>
      <c r="J2" s="455"/>
      <c r="K2" s="450" t="s">
        <v>365</v>
      </c>
      <c r="L2" s="455"/>
      <c r="M2" s="450" t="s">
        <v>366</v>
      </c>
      <c r="N2" s="455"/>
      <c r="O2" s="450" t="s">
        <v>367</v>
      </c>
      <c r="P2" s="451"/>
      <c r="Q2" s="456" t="s">
        <v>361</v>
      </c>
      <c r="R2" s="455"/>
      <c r="S2" s="450" t="s">
        <v>362</v>
      </c>
      <c r="T2" s="455"/>
      <c r="U2" s="450" t="s">
        <v>363</v>
      </c>
      <c r="V2" s="455"/>
      <c r="W2" s="450" t="s">
        <v>364</v>
      </c>
      <c r="X2" s="455"/>
      <c r="Y2" s="450" t="s">
        <v>365</v>
      </c>
      <c r="Z2" s="455"/>
      <c r="AA2" s="450" t="s">
        <v>366</v>
      </c>
      <c r="AB2" s="455"/>
      <c r="AC2" s="450" t="s">
        <v>368</v>
      </c>
      <c r="AD2" s="451"/>
      <c r="AE2" s="112"/>
      <c r="AF2" s="453"/>
      <c r="AG2" s="453"/>
      <c r="AH2" s="447"/>
      <c r="AI2" s="448"/>
      <c r="AJ2" s="449"/>
      <c r="AK2" s="447"/>
      <c r="AL2" s="448"/>
      <c r="AM2" s="449"/>
    </row>
    <row r="3" spans="1:41" ht="75.75" thickBot="1" x14ac:dyDescent="0.3">
      <c r="A3" s="454"/>
      <c r="B3" s="454"/>
      <c r="C3" s="113" t="s">
        <v>369</v>
      </c>
      <c r="D3" s="114" t="s">
        <v>370</v>
      </c>
      <c r="E3" s="114" t="s">
        <v>369</v>
      </c>
      <c r="F3" s="114" t="s">
        <v>370</v>
      </c>
      <c r="G3" s="114" t="s">
        <v>369</v>
      </c>
      <c r="H3" s="114" t="s">
        <v>370</v>
      </c>
      <c r="I3" s="114" t="s">
        <v>369</v>
      </c>
      <c r="J3" s="114" t="s">
        <v>370</v>
      </c>
      <c r="K3" s="114" t="s">
        <v>369</v>
      </c>
      <c r="L3" s="114" t="s">
        <v>370</v>
      </c>
      <c r="M3" s="114" t="s">
        <v>369</v>
      </c>
      <c r="N3" s="114" t="s">
        <v>370</v>
      </c>
      <c r="O3" s="114" t="s">
        <v>369</v>
      </c>
      <c r="P3" s="115" t="s">
        <v>370</v>
      </c>
      <c r="Q3" s="116" t="s">
        <v>369</v>
      </c>
      <c r="R3" s="114" t="s">
        <v>370</v>
      </c>
      <c r="S3" s="114" t="s">
        <v>369</v>
      </c>
      <c r="T3" s="114" t="s">
        <v>370</v>
      </c>
      <c r="U3" s="114" t="s">
        <v>369</v>
      </c>
      <c r="V3" s="114" t="s">
        <v>370</v>
      </c>
      <c r="W3" s="114" t="s">
        <v>369</v>
      </c>
      <c r="X3" s="114" t="s">
        <v>370</v>
      </c>
      <c r="Y3" s="114" t="s">
        <v>369</v>
      </c>
      <c r="Z3" s="114" t="s">
        <v>370</v>
      </c>
      <c r="AA3" s="114" t="s">
        <v>369</v>
      </c>
      <c r="AB3" s="114" t="s">
        <v>370</v>
      </c>
      <c r="AC3" s="114" t="s">
        <v>369</v>
      </c>
      <c r="AD3" s="115" t="s">
        <v>370</v>
      </c>
      <c r="AE3" s="112"/>
      <c r="AF3" s="454"/>
      <c r="AG3" s="454"/>
      <c r="AH3" s="150" t="s">
        <v>371</v>
      </c>
      <c r="AI3" s="114" t="s">
        <v>372</v>
      </c>
      <c r="AJ3" s="117" t="s">
        <v>383</v>
      </c>
      <c r="AK3" s="150" t="s">
        <v>373</v>
      </c>
      <c r="AL3" s="114" t="s">
        <v>374</v>
      </c>
      <c r="AM3" s="117" t="s">
        <v>383</v>
      </c>
      <c r="AN3" s="151" t="s">
        <v>390</v>
      </c>
      <c r="AO3" s="115" t="s">
        <v>386</v>
      </c>
    </row>
    <row r="4" spans="1:41" x14ac:dyDescent="0.25">
      <c r="A4" s="122" t="s">
        <v>6</v>
      </c>
      <c r="B4" s="119" t="s">
        <v>56</v>
      </c>
      <c r="C4" s="312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>
        <v>16500</v>
      </c>
      <c r="P4" s="103">
        <v>15821</v>
      </c>
      <c r="Q4" s="312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3"/>
      <c r="AE4" s="118"/>
      <c r="AF4" s="119" t="s">
        <v>54</v>
      </c>
      <c r="AG4" s="341" t="s">
        <v>55</v>
      </c>
      <c r="AH4" s="312">
        <v>0</v>
      </c>
      <c r="AI4" s="312">
        <v>0</v>
      </c>
      <c r="AJ4" s="344">
        <v>0</v>
      </c>
      <c r="AK4" s="312">
        <v>0</v>
      </c>
      <c r="AL4" s="312">
        <v>0</v>
      </c>
      <c r="AM4" s="344">
        <v>0</v>
      </c>
      <c r="AN4" s="347">
        <v>0</v>
      </c>
      <c r="AO4" s="350">
        <v>0</v>
      </c>
    </row>
    <row r="5" spans="1:41" x14ac:dyDescent="0.25">
      <c r="A5" s="123" t="s">
        <v>6</v>
      </c>
      <c r="B5" s="120" t="s">
        <v>56</v>
      </c>
      <c r="C5" s="313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>
        <v>12000</v>
      </c>
      <c r="P5" s="104">
        <v>2716</v>
      </c>
      <c r="Q5" s="313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4"/>
      <c r="AE5" s="118"/>
      <c r="AF5" s="120" t="s">
        <v>6</v>
      </c>
      <c r="AG5" s="342" t="s">
        <v>56</v>
      </c>
      <c r="AH5" s="313">
        <v>34500</v>
      </c>
      <c r="AI5" s="313">
        <v>23384</v>
      </c>
      <c r="AJ5" s="345">
        <v>28942</v>
      </c>
      <c r="AK5" s="313">
        <v>0</v>
      </c>
      <c r="AL5" s="313">
        <v>0</v>
      </c>
      <c r="AM5" s="345">
        <v>0</v>
      </c>
      <c r="AN5" s="348">
        <v>0</v>
      </c>
      <c r="AO5" s="351">
        <v>3</v>
      </c>
    </row>
    <row r="6" spans="1:41" ht="15.75" thickBot="1" x14ac:dyDescent="0.3">
      <c r="A6" s="124" t="s">
        <v>6</v>
      </c>
      <c r="B6" s="318" t="s">
        <v>56</v>
      </c>
      <c r="C6" s="314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>
        <v>6000</v>
      </c>
      <c r="P6" s="105">
        <v>4847</v>
      </c>
      <c r="Q6" s="314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5"/>
      <c r="AE6" s="118"/>
      <c r="AF6" s="120" t="s">
        <v>57</v>
      </c>
      <c r="AG6" s="342" t="s">
        <v>58</v>
      </c>
      <c r="AH6" s="313">
        <v>62170</v>
      </c>
      <c r="AI6" s="313">
        <v>38084</v>
      </c>
      <c r="AJ6" s="345">
        <v>50127</v>
      </c>
      <c r="AK6" s="313">
        <v>0</v>
      </c>
      <c r="AL6" s="313">
        <v>0</v>
      </c>
      <c r="AM6" s="345">
        <v>0</v>
      </c>
      <c r="AN6" s="348">
        <v>1</v>
      </c>
      <c r="AO6" s="351">
        <v>1</v>
      </c>
    </row>
    <row r="7" spans="1:41" x14ac:dyDescent="0.25">
      <c r="A7" s="122" t="s">
        <v>235</v>
      </c>
      <c r="B7" s="119" t="s">
        <v>58</v>
      </c>
      <c r="C7" s="312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>
        <v>62000</v>
      </c>
      <c r="P7" s="103">
        <v>37975</v>
      </c>
      <c r="Q7" s="312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3"/>
      <c r="AE7" s="118"/>
      <c r="AF7" s="120" t="s">
        <v>59</v>
      </c>
      <c r="AG7" s="342" t="s">
        <v>60</v>
      </c>
      <c r="AH7" s="313">
        <v>55150</v>
      </c>
      <c r="AI7" s="313">
        <v>26602</v>
      </c>
      <c r="AJ7" s="345">
        <v>40876</v>
      </c>
      <c r="AK7" s="313">
        <v>83000</v>
      </c>
      <c r="AL7" s="313">
        <v>25207</v>
      </c>
      <c r="AM7" s="345">
        <v>54103.5</v>
      </c>
      <c r="AN7" s="348">
        <v>4</v>
      </c>
      <c r="AO7" s="351">
        <v>3</v>
      </c>
    </row>
    <row r="8" spans="1:41" x14ac:dyDescent="0.25">
      <c r="A8" s="123" t="s">
        <v>235</v>
      </c>
      <c r="B8" s="120" t="s">
        <v>58</v>
      </c>
      <c r="C8" s="313"/>
      <c r="D8" s="101"/>
      <c r="E8" s="101"/>
      <c r="F8" s="101"/>
      <c r="G8" s="101"/>
      <c r="H8" s="101"/>
      <c r="I8" s="101">
        <v>0</v>
      </c>
      <c r="J8" s="101">
        <v>0</v>
      </c>
      <c r="K8" s="101"/>
      <c r="L8" s="101"/>
      <c r="M8" s="101"/>
      <c r="N8" s="101"/>
      <c r="O8" s="101"/>
      <c r="P8" s="104"/>
      <c r="Q8" s="313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4"/>
      <c r="AE8" s="118"/>
      <c r="AF8" s="120" t="s">
        <v>61</v>
      </c>
      <c r="AG8" s="342" t="s">
        <v>62</v>
      </c>
      <c r="AH8" s="313">
        <v>21630</v>
      </c>
      <c r="AI8" s="313">
        <v>19171</v>
      </c>
      <c r="AJ8" s="345">
        <v>20400.5</v>
      </c>
      <c r="AK8" s="313">
        <v>54000</v>
      </c>
      <c r="AL8" s="313">
        <v>48639</v>
      </c>
      <c r="AM8" s="345">
        <v>51319.5</v>
      </c>
      <c r="AN8" s="348">
        <v>0</v>
      </c>
      <c r="AO8" s="351">
        <v>7</v>
      </c>
    </row>
    <row r="9" spans="1:41" ht="15.75" thickBot="1" x14ac:dyDescent="0.3">
      <c r="A9" s="124" t="s">
        <v>235</v>
      </c>
      <c r="B9" s="318" t="s">
        <v>58</v>
      </c>
      <c r="C9" s="314">
        <v>170</v>
      </c>
      <c r="D9" s="102">
        <v>109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5"/>
      <c r="Q9" s="314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5"/>
      <c r="AE9" s="118"/>
      <c r="AF9" s="120" t="s">
        <v>63</v>
      </c>
      <c r="AG9" s="342" t="s">
        <v>64</v>
      </c>
      <c r="AH9" s="313">
        <v>0</v>
      </c>
      <c r="AI9" s="313">
        <v>0</v>
      </c>
      <c r="AJ9" s="345">
        <v>0</v>
      </c>
      <c r="AK9" s="313">
        <v>0</v>
      </c>
      <c r="AL9" s="313">
        <v>0</v>
      </c>
      <c r="AM9" s="345">
        <v>0</v>
      </c>
      <c r="AN9" s="348">
        <v>0</v>
      </c>
      <c r="AO9" s="351">
        <v>0</v>
      </c>
    </row>
    <row r="10" spans="1:41" x14ac:dyDescent="0.25">
      <c r="A10" s="122" t="s">
        <v>236</v>
      </c>
      <c r="B10" s="119" t="s">
        <v>60</v>
      </c>
      <c r="C10" s="312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3"/>
      <c r="Q10" s="312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>
        <v>83000</v>
      </c>
      <c r="AD10" s="103">
        <v>25207</v>
      </c>
      <c r="AE10" s="118"/>
      <c r="AF10" s="120" t="s">
        <v>7</v>
      </c>
      <c r="AG10" s="342" t="s">
        <v>65</v>
      </c>
      <c r="AH10" s="313">
        <v>11700</v>
      </c>
      <c r="AI10" s="313">
        <v>6913</v>
      </c>
      <c r="AJ10" s="345">
        <v>9306.5</v>
      </c>
      <c r="AK10" s="313">
        <v>0</v>
      </c>
      <c r="AL10" s="313">
        <v>0</v>
      </c>
      <c r="AM10" s="345">
        <v>0</v>
      </c>
      <c r="AN10" s="348">
        <v>3</v>
      </c>
      <c r="AO10" s="351">
        <v>1</v>
      </c>
    </row>
    <row r="11" spans="1:41" x14ac:dyDescent="0.25">
      <c r="A11" s="123" t="s">
        <v>236</v>
      </c>
      <c r="B11" s="120" t="s">
        <v>60</v>
      </c>
      <c r="C11" s="313"/>
      <c r="D11" s="101"/>
      <c r="E11" s="101">
        <v>4650</v>
      </c>
      <c r="F11" s="101">
        <v>2147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4"/>
      <c r="Q11" s="313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4"/>
      <c r="AE11" s="118"/>
      <c r="AF11" s="120" t="s">
        <v>66</v>
      </c>
      <c r="AG11" s="342" t="s">
        <v>67</v>
      </c>
      <c r="AH11" s="313">
        <v>0</v>
      </c>
      <c r="AI11" s="313">
        <v>0</v>
      </c>
      <c r="AJ11" s="345">
        <v>0</v>
      </c>
      <c r="AK11" s="313">
        <v>1350000</v>
      </c>
      <c r="AL11" s="313">
        <v>1447000</v>
      </c>
      <c r="AM11" s="345">
        <v>1398500</v>
      </c>
      <c r="AN11" s="348">
        <v>0</v>
      </c>
      <c r="AO11" s="351">
        <v>2</v>
      </c>
    </row>
    <row r="12" spans="1:41" x14ac:dyDescent="0.25">
      <c r="A12" s="123" t="s">
        <v>236</v>
      </c>
      <c r="B12" s="120" t="s">
        <v>60</v>
      </c>
      <c r="C12" s="313"/>
      <c r="D12" s="101"/>
      <c r="E12" s="101"/>
      <c r="F12" s="101"/>
      <c r="G12" s="101"/>
      <c r="H12" s="101"/>
      <c r="I12" s="101">
        <v>1500</v>
      </c>
      <c r="J12" s="101">
        <v>783</v>
      </c>
      <c r="K12" s="101"/>
      <c r="L12" s="101"/>
      <c r="M12" s="101"/>
      <c r="N12" s="101"/>
      <c r="O12" s="101"/>
      <c r="P12" s="104"/>
      <c r="Q12" s="313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4"/>
      <c r="AE12" s="118"/>
      <c r="AF12" s="120" t="s">
        <v>68</v>
      </c>
      <c r="AG12" s="342" t="s">
        <v>69</v>
      </c>
      <c r="AH12" s="313">
        <v>0</v>
      </c>
      <c r="AI12" s="313">
        <v>0</v>
      </c>
      <c r="AJ12" s="345">
        <v>0</v>
      </c>
      <c r="AK12" s="313">
        <v>400000</v>
      </c>
      <c r="AL12" s="313">
        <v>283379</v>
      </c>
      <c r="AM12" s="345">
        <v>341689.5</v>
      </c>
      <c r="AN12" s="348">
        <v>0</v>
      </c>
      <c r="AO12" s="351">
        <v>1</v>
      </c>
    </row>
    <row r="13" spans="1:41" x14ac:dyDescent="0.25">
      <c r="A13" s="123" t="s">
        <v>236</v>
      </c>
      <c r="B13" s="120" t="s">
        <v>60</v>
      </c>
      <c r="C13" s="313"/>
      <c r="D13" s="101"/>
      <c r="E13" s="101"/>
      <c r="F13" s="101"/>
      <c r="G13" s="101"/>
      <c r="H13" s="101"/>
      <c r="I13" s="101"/>
      <c r="J13" s="101"/>
      <c r="K13" s="101">
        <v>10500</v>
      </c>
      <c r="L13" s="101">
        <v>1986</v>
      </c>
      <c r="M13" s="101"/>
      <c r="N13" s="101"/>
      <c r="O13" s="101"/>
      <c r="P13" s="104"/>
      <c r="Q13" s="313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4"/>
      <c r="AE13" s="118"/>
      <c r="AF13" s="120" t="s">
        <v>8</v>
      </c>
      <c r="AG13" s="342" t="s">
        <v>70</v>
      </c>
      <c r="AH13" s="313">
        <v>32450</v>
      </c>
      <c r="AI13" s="313">
        <v>14122</v>
      </c>
      <c r="AJ13" s="345">
        <v>23286</v>
      </c>
      <c r="AK13" s="313">
        <v>80000</v>
      </c>
      <c r="AL13" s="313">
        <v>54371</v>
      </c>
      <c r="AM13" s="345">
        <v>67185.5</v>
      </c>
      <c r="AN13" s="348">
        <v>2</v>
      </c>
      <c r="AO13" s="351">
        <v>6</v>
      </c>
    </row>
    <row r="14" spans="1:41" x14ac:dyDescent="0.25">
      <c r="A14" s="123" t="s">
        <v>236</v>
      </c>
      <c r="B14" s="120" t="s">
        <v>60</v>
      </c>
      <c r="C14" s="313"/>
      <c r="D14" s="101"/>
      <c r="E14" s="101"/>
      <c r="F14" s="101"/>
      <c r="G14" s="101"/>
      <c r="H14" s="101"/>
      <c r="I14" s="101"/>
      <c r="J14" s="101"/>
      <c r="K14" s="101"/>
      <c r="L14" s="101"/>
      <c r="M14" s="101">
        <v>15000</v>
      </c>
      <c r="N14" s="101">
        <v>12451</v>
      </c>
      <c r="O14" s="101"/>
      <c r="P14" s="104"/>
      <c r="Q14" s="313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4"/>
      <c r="AE14" s="118"/>
      <c r="AF14" s="120" t="s">
        <v>229</v>
      </c>
      <c r="AG14" s="342" t="s">
        <v>71</v>
      </c>
      <c r="AH14" s="313">
        <v>0</v>
      </c>
      <c r="AI14" s="313">
        <v>0</v>
      </c>
      <c r="AJ14" s="345">
        <v>0</v>
      </c>
      <c r="AK14" s="313">
        <v>0</v>
      </c>
      <c r="AL14" s="313">
        <v>0</v>
      </c>
      <c r="AM14" s="345">
        <v>0</v>
      </c>
      <c r="AN14" s="348">
        <v>0</v>
      </c>
      <c r="AO14" s="351">
        <v>0</v>
      </c>
    </row>
    <row r="15" spans="1:41" x14ac:dyDescent="0.25">
      <c r="A15" s="123" t="s">
        <v>236</v>
      </c>
      <c r="B15" s="120" t="s">
        <v>60</v>
      </c>
      <c r="C15" s="313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>
        <v>4500</v>
      </c>
      <c r="P15" s="104">
        <v>4131</v>
      </c>
      <c r="Q15" s="313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4"/>
      <c r="AE15" s="118"/>
      <c r="AF15" s="120" t="s">
        <v>72</v>
      </c>
      <c r="AG15" s="342" t="s">
        <v>73</v>
      </c>
      <c r="AH15" s="313">
        <v>51800</v>
      </c>
      <c r="AI15" s="313">
        <v>41013</v>
      </c>
      <c r="AJ15" s="345">
        <v>46406.5</v>
      </c>
      <c r="AK15" s="313">
        <v>0</v>
      </c>
      <c r="AL15" s="313">
        <v>0</v>
      </c>
      <c r="AM15" s="345">
        <v>0</v>
      </c>
      <c r="AN15" s="348">
        <v>0</v>
      </c>
      <c r="AO15" s="351">
        <v>3</v>
      </c>
    </row>
    <row r="16" spans="1:41" ht="15.75" thickBot="1" x14ac:dyDescent="0.3">
      <c r="A16" s="124" t="s">
        <v>236</v>
      </c>
      <c r="B16" s="318" t="s">
        <v>60</v>
      </c>
      <c r="C16" s="314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>
        <v>19000</v>
      </c>
      <c r="P16" s="105">
        <v>5104</v>
      </c>
      <c r="Q16" s="314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5"/>
      <c r="AE16" s="118"/>
      <c r="AF16" s="120" t="s">
        <v>74</v>
      </c>
      <c r="AG16" s="342" t="s">
        <v>75</v>
      </c>
      <c r="AH16" s="313">
        <v>42200</v>
      </c>
      <c r="AI16" s="313">
        <v>21484</v>
      </c>
      <c r="AJ16" s="345">
        <v>31842</v>
      </c>
      <c r="AK16" s="313">
        <v>0</v>
      </c>
      <c r="AL16" s="313">
        <v>0</v>
      </c>
      <c r="AM16" s="345">
        <v>0</v>
      </c>
      <c r="AN16" s="348">
        <v>0</v>
      </c>
      <c r="AO16" s="351">
        <v>3</v>
      </c>
    </row>
    <row r="17" spans="1:41" x14ac:dyDescent="0.25">
      <c r="A17" s="122" t="s">
        <v>251</v>
      </c>
      <c r="B17" s="119" t="s">
        <v>62</v>
      </c>
      <c r="C17" s="312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3"/>
      <c r="Q17" s="312"/>
      <c r="R17" s="100"/>
      <c r="S17" s="100"/>
      <c r="T17" s="100"/>
      <c r="U17" s="100"/>
      <c r="V17" s="100"/>
      <c r="W17" s="100"/>
      <c r="X17" s="100"/>
      <c r="Y17" s="100">
        <v>0</v>
      </c>
      <c r="Z17" s="100">
        <v>0</v>
      </c>
      <c r="AA17" s="100"/>
      <c r="AB17" s="100"/>
      <c r="AC17" s="100">
        <v>35000</v>
      </c>
      <c r="AD17" s="103">
        <v>37191</v>
      </c>
      <c r="AE17" s="118"/>
      <c r="AF17" s="120" t="s">
        <v>230</v>
      </c>
      <c r="AG17" s="342" t="s">
        <v>76</v>
      </c>
      <c r="AH17" s="313">
        <v>122320</v>
      </c>
      <c r="AI17" s="313">
        <v>89711</v>
      </c>
      <c r="AJ17" s="345">
        <v>106015.5</v>
      </c>
      <c r="AK17" s="313">
        <v>86850</v>
      </c>
      <c r="AL17" s="313">
        <v>18877</v>
      </c>
      <c r="AM17" s="345">
        <v>52863.5</v>
      </c>
      <c r="AN17" s="348">
        <v>9</v>
      </c>
      <c r="AO17" s="351">
        <v>10</v>
      </c>
    </row>
    <row r="18" spans="1:41" x14ac:dyDescent="0.25">
      <c r="A18" s="123" t="s">
        <v>251</v>
      </c>
      <c r="B18" s="120" t="s">
        <v>62</v>
      </c>
      <c r="C18" s="313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4"/>
      <c r="Q18" s="313"/>
      <c r="R18" s="101"/>
      <c r="S18" s="101"/>
      <c r="T18" s="101"/>
      <c r="U18" s="101"/>
      <c r="V18" s="101"/>
      <c r="W18" s="101"/>
      <c r="X18" s="101"/>
      <c r="Y18" s="101">
        <v>0</v>
      </c>
      <c r="Z18" s="101">
        <v>0</v>
      </c>
      <c r="AA18" s="101"/>
      <c r="AB18" s="101"/>
      <c r="AC18" s="101">
        <v>7800</v>
      </c>
      <c r="AD18" s="104">
        <v>3810</v>
      </c>
      <c r="AE18" s="118"/>
      <c r="AF18" s="120" t="s">
        <v>9</v>
      </c>
      <c r="AG18" s="342" t="s">
        <v>77</v>
      </c>
      <c r="AH18" s="313">
        <v>38355</v>
      </c>
      <c r="AI18" s="313">
        <v>20745</v>
      </c>
      <c r="AJ18" s="345">
        <v>29550</v>
      </c>
      <c r="AK18" s="313">
        <v>418500</v>
      </c>
      <c r="AL18" s="313">
        <v>177737</v>
      </c>
      <c r="AM18" s="345">
        <v>298118.5</v>
      </c>
      <c r="AN18" s="348">
        <v>4</v>
      </c>
      <c r="AO18" s="351">
        <v>6</v>
      </c>
    </row>
    <row r="19" spans="1:41" x14ac:dyDescent="0.25">
      <c r="A19" s="123" t="s">
        <v>251</v>
      </c>
      <c r="B19" s="120" t="s">
        <v>62</v>
      </c>
      <c r="C19" s="313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4"/>
      <c r="Q19" s="313"/>
      <c r="R19" s="101"/>
      <c r="S19" s="101"/>
      <c r="T19" s="101"/>
      <c r="U19" s="101"/>
      <c r="V19" s="101"/>
      <c r="W19" s="101"/>
      <c r="X19" s="101"/>
      <c r="Y19" s="101">
        <v>0</v>
      </c>
      <c r="Z19" s="101">
        <v>0</v>
      </c>
      <c r="AA19" s="101"/>
      <c r="AB19" s="101"/>
      <c r="AC19" s="101">
        <v>3200</v>
      </c>
      <c r="AD19" s="104">
        <v>2326</v>
      </c>
      <c r="AE19" s="118"/>
      <c r="AF19" s="120" t="s">
        <v>78</v>
      </c>
      <c r="AG19" s="342" t="s">
        <v>79</v>
      </c>
      <c r="AH19" s="313">
        <v>90940</v>
      </c>
      <c r="AI19" s="313">
        <v>36035</v>
      </c>
      <c r="AJ19" s="345">
        <v>63487.5</v>
      </c>
      <c r="AK19" s="313">
        <v>21560</v>
      </c>
      <c r="AL19" s="313">
        <v>13497</v>
      </c>
      <c r="AM19" s="345">
        <v>17528.5</v>
      </c>
      <c r="AN19" s="348">
        <v>0</v>
      </c>
      <c r="AO19" s="351">
        <v>6</v>
      </c>
    </row>
    <row r="20" spans="1:41" x14ac:dyDescent="0.25">
      <c r="A20" s="123" t="s">
        <v>251</v>
      </c>
      <c r="B20" s="120" t="s">
        <v>62</v>
      </c>
      <c r="C20" s="313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4"/>
      <c r="Q20" s="313"/>
      <c r="R20" s="101"/>
      <c r="S20" s="101"/>
      <c r="T20" s="101"/>
      <c r="U20" s="101"/>
      <c r="V20" s="101"/>
      <c r="W20" s="101"/>
      <c r="X20" s="101"/>
      <c r="Y20" s="101">
        <v>0</v>
      </c>
      <c r="Z20" s="101">
        <v>0</v>
      </c>
      <c r="AA20" s="101"/>
      <c r="AB20" s="101"/>
      <c r="AC20" s="101">
        <v>8000</v>
      </c>
      <c r="AD20" s="104">
        <v>5312</v>
      </c>
      <c r="AE20" s="118"/>
      <c r="AF20" s="120" t="s">
        <v>80</v>
      </c>
      <c r="AG20" s="342" t="s">
        <v>81</v>
      </c>
      <c r="AH20" s="313">
        <v>0</v>
      </c>
      <c r="AI20" s="313">
        <v>0</v>
      </c>
      <c r="AJ20" s="345">
        <v>0</v>
      </c>
      <c r="AK20" s="313">
        <v>0</v>
      </c>
      <c r="AL20" s="313">
        <v>0</v>
      </c>
      <c r="AM20" s="345">
        <v>0</v>
      </c>
      <c r="AN20" s="348">
        <v>0</v>
      </c>
      <c r="AO20" s="351">
        <v>0</v>
      </c>
    </row>
    <row r="21" spans="1:41" x14ac:dyDescent="0.25">
      <c r="A21" s="123" t="s">
        <v>251</v>
      </c>
      <c r="B21" s="120" t="s">
        <v>62</v>
      </c>
      <c r="C21" s="313"/>
      <c r="D21" s="101"/>
      <c r="E21" s="101"/>
      <c r="F21" s="101"/>
      <c r="G21" s="101"/>
      <c r="H21" s="101"/>
      <c r="I21" s="101"/>
      <c r="J21" s="101"/>
      <c r="K21" s="101">
        <v>0</v>
      </c>
      <c r="L21" s="101">
        <v>0</v>
      </c>
      <c r="M21" s="101"/>
      <c r="N21" s="101"/>
      <c r="O21" s="101">
        <v>9130</v>
      </c>
      <c r="P21" s="104">
        <v>4859</v>
      </c>
      <c r="Q21" s="313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4"/>
      <c r="AE21" s="118"/>
      <c r="AF21" s="120" t="s">
        <v>82</v>
      </c>
      <c r="AG21" s="342" t="s">
        <v>83</v>
      </c>
      <c r="AH21" s="313">
        <v>30700</v>
      </c>
      <c r="AI21" s="313">
        <v>20283</v>
      </c>
      <c r="AJ21" s="345">
        <v>25491.5</v>
      </c>
      <c r="AK21" s="313">
        <v>140345</v>
      </c>
      <c r="AL21" s="313">
        <v>133680</v>
      </c>
      <c r="AM21" s="345">
        <v>137012.5</v>
      </c>
      <c r="AN21" s="348">
        <v>0</v>
      </c>
      <c r="AO21" s="351">
        <v>5</v>
      </c>
    </row>
    <row r="22" spans="1:41" x14ac:dyDescent="0.25">
      <c r="A22" s="123" t="s">
        <v>251</v>
      </c>
      <c r="B22" s="120" t="s">
        <v>62</v>
      </c>
      <c r="C22" s="313"/>
      <c r="D22" s="101"/>
      <c r="E22" s="101"/>
      <c r="F22" s="101"/>
      <c r="G22" s="101"/>
      <c r="H22" s="101"/>
      <c r="I22" s="101"/>
      <c r="J22" s="101"/>
      <c r="K22" s="101">
        <v>0</v>
      </c>
      <c r="L22" s="101">
        <v>0</v>
      </c>
      <c r="M22" s="101"/>
      <c r="N22" s="101"/>
      <c r="O22" s="101">
        <v>6500</v>
      </c>
      <c r="P22" s="104">
        <v>8509</v>
      </c>
      <c r="Q22" s="313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4"/>
      <c r="AE22" s="118"/>
      <c r="AF22" s="120" t="s">
        <v>10</v>
      </c>
      <c r="AG22" s="342" t="s">
        <v>84</v>
      </c>
      <c r="AH22" s="313">
        <v>115950</v>
      </c>
      <c r="AI22" s="313">
        <v>41692</v>
      </c>
      <c r="AJ22" s="345">
        <v>78821</v>
      </c>
      <c r="AK22" s="313">
        <v>0</v>
      </c>
      <c r="AL22" s="313">
        <v>0</v>
      </c>
      <c r="AM22" s="345">
        <v>0</v>
      </c>
      <c r="AN22" s="348">
        <v>2</v>
      </c>
      <c r="AO22" s="351">
        <v>6</v>
      </c>
    </row>
    <row r="23" spans="1:41" ht="15.75" thickBot="1" x14ac:dyDescent="0.3">
      <c r="A23" s="124" t="s">
        <v>251</v>
      </c>
      <c r="B23" s="318" t="s">
        <v>62</v>
      </c>
      <c r="C23" s="314"/>
      <c r="D23" s="102"/>
      <c r="E23" s="102"/>
      <c r="F23" s="102"/>
      <c r="G23" s="102"/>
      <c r="H23" s="102"/>
      <c r="I23" s="102"/>
      <c r="J23" s="102"/>
      <c r="K23" s="102">
        <v>0</v>
      </c>
      <c r="L23" s="102">
        <v>0</v>
      </c>
      <c r="M23" s="102"/>
      <c r="N23" s="102"/>
      <c r="O23" s="102">
        <v>6000</v>
      </c>
      <c r="P23" s="105">
        <v>5803</v>
      </c>
      <c r="Q23" s="314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5"/>
      <c r="AE23" s="118"/>
      <c r="AF23" s="120" t="s">
        <v>85</v>
      </c>
      <c r="AG23" s="342" t="s">
        <v>86</v>
      </c>
      <c r="AH23" s="313">
        <v>0</v>
      </c>
      <c r="AI23" s="313">
        <v>0</v>
      </c>
      <c r="AJ23" s="345">
        <v>0</v>
      </c>
      <c r="AK23" s="313">
        <v>127300</v>
      </c>
      <c r="AL23" s="313">
        <v>52826</v>
      </c>
      <c r="AM23" s="345">
        <v>90063</v>
      </c>
      <c r="AN23" s="348">
        <v>0</v>
      </c>
      <c r="AO23" s="351">
        <v>3</v>
      </c>
    </row>
    <row r="24" spans="1:41" x14ac:dyDescent="0.25">
      <c r="A24" s="122" t="s">
        <v>7</v>
      </c>
      <c r="B24" s="119" t="s">
        <v>65</v>
      </c>
      <c r="C24" s="312"/>
      <c r="D24" s="100"/>
      <c r="E24" s="100"/>
      <c r="F24" s="100"/>
      <c r="G24" s="100"/>
      <c r="H24" s="100"/>
      <c r="I24" s="100">
        <v>0</v>
      </c>
      <c r="J24" s="100">
        <v>0</v>
      </c>
      <c r="K24" s="100"/>
      <c r="L24" s="100"/>
      <c r="M24" s="100">
        <v>5000</v>
      </c>
      <c r="N24" s="100">
        <v>3471</v>
      </c>
      <c r="O24" s="100"/>
      <c r="P24" s="103"/>
      <c r="Q24" s="312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3"/>
      <c r="AE24" s="118"/>
      <c r="AF24" s="120" t="s">
        <v>11</v>
      </c>
      <c r="AG24" s="342" t="s">
        <v>87</v>
      </c>
      <c r="AH24" s="313">
        <v>26200</v>
      </c>
      <c r="AI24" s="313">
        <v>17391</v>
      </c>
      <c r="AJ24" s="345">
        <v>21795.5</v>
      </c>
      <c r="AK24" s="313">
        <v>12100</v>
      </c>
      <c r="AL24" s="313">
        <v>7978</v>
      </c>
      <c r="AM24" s="345">
        <v>10039</v>
      </c>
      <c r="AN24" s="348">
        <v>1</v>
      </c>
      <c r="AO24" s="351">
        <v>2</v>
      </c>
    </row>
    <row r="25" spans="1:41" x14ac:dyDescent="0.25">
      <c r="A25" s="123" t="s">
        <v>7</v>
      </c>
      <c r="B25" s="120" t="s">
        <v>65</v>
      </c>
      <c r="C25" s="313"/>
      <c r="D25" s="101"/>
      <c r="E25" s="101"/>
      <c r="F25" s="101"/>
      <c r="G25" s="101"/>
      <c r="H25" s="101"/>
      <c r="I25" s="101">
        <v>0</v>
      </c>
      <c r="J25" s="101">
        <v>0</v>
      </c>
      <c r="K25" s="101"/>
      <c r="L25" s="101"/>
      <c r="M25" s="101">
        <v>4000</v>
      </c>
      <c r="N25" s="101">
        <v>1741</v>
      </c>
      <c r="O25" s="101"/>
      <c r="P25" s="104"/>
      <c r="Q25" s="313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4"/>
      <c r="AE25" s="118"/>
      <c r="AF25" s="120" t="s">
        <v>231</v>
      </c>
      <c r="AG25" s="342" t="s">
        <v>88</v>
      </c>
      <c r="AH25" s="313">
        <v>0</v>
      </c>
      <c r="AI25" s="313">
        <v>0</v>
      </c>
      <c r="AJ25" s="345">
        <v>0</v>
      </c>
      <c r="AK25" s="313">
        <v>420000</v>
      </c>
      <c r="AL25" s="313">
        <v>255409</v>
      </c>
      <c r="AM25" s="345">
        <v>337704.5</v>
      </c>
      <c r="AN25" s="348">
        <v>0</v>
      </c>
      <c r="AO25" s="351">
        <v>1</v>
      </c>
    </row>
    <row r="26" spans="1:41" x14ac:dyDescent="0.25">
      <c r="A26" s="123" t="s">
        <v>7</v>
      </c>
      <c r="B26" s="120" t="s">
        <v>65</v>
      </c>
      <c r="C26" s="313"/>
      <c r="D26" s="101"/>
      <c r="E26" s="101"/>
      <c r="F26" s="101"/>
      <c r="G26" s="101"/>
      <c r="H26" s="101"/>
      <c r="I26" s="101">
        <v>0</v>
      </c>
      <c r="J26" s="101">
        <v>0</v>
      </c>
      <c r="K26" s="101"/>
      <c r="L26" s="101"/>
      <c r="M26" s="101">
        <v>300</v>
      </c>
      <c r="N26" s="101">
        <v>53</v>
      </c>
      <c r="O26" s="101"/>
      <c r="P26" s="104"/>
      <c r="Q26" s="313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4"/>
      <c r="AE26" s="118"/>
      <c r="AF26" s="120" t="s">
        <v>89</v>
      </c>
      <c r="AG26" s="342" t="s">
        <v>90</v>
      </c>
      <c r="AH26" s="313">
        <v>0</v>
      </c>
      <c r="AI26" s="313">
        <v>0</v>
      </c>
      <c r="AJ26" s="345">
        <v>0</v>
      </c>
      <c r="AK26" s="313">
        <v>0</v>
      </c>
      <c r="AL26" s="313">
        <v>0</v>
      </c>
      <c r="AM26" s="345">
        <v>0</v>
      </c>
      <c r="AN26" s="348">
        <v>0</v>
      </c>
      <c r="AO26" s="351">
        <v>0</v>
      </c>
    </row>
    <row r="27" spans="1:41" x14ac:dyDescent="0.25">
      <c r="A27" s="123" t="s">
        <v>7</v>
      </c>
      <c r="B27" s="120" t="s">
        <v>65</v>
      </c>
      <c r="C27" s="313"/>
      <c r="D27" s="101"/>
      <c r="E27" s="101"/>
      <c r="F27" s="101"/>
      <c r="G27" s="101"/>
      <c r="H27" s="101"/>
      <c r="I27" s="101"/>
      <c r="J27" s="101"/>
      <c r="K27" s="101">
        <v>0</v>
      </c>
      <c r="L27" s="101">
        <v>0</v>
      </c>
      <c r="M27" s="101"/>
      <c r="N27" s="101"/>
      <c r="O27" s="101">
        <v>0</v>
      </c>
      <c r="P27" s="104">
        <v>0</v>
      </c>
      <c r="Q27" s="313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4"/>
      <c r="AE27" s="118"/>
      <c r="AF27" s="120" t="s">
        <v>15</v>
      </c>
      <c r="AG27" s="342" t="s">
        <v>91</v>
      </c>
      <c r="AH27" s="313">
        <v>92585</v>
      </c>
      <c r="AI27" s="313">
        <v>111522</v>
      </c>
      <c r="AJ27" s="345">
        <v>102053.5</v>
      </c>
      <c r="AK27" s="313">
        <v>403250</v>
      </c>
      <c r="AL27" s="313">
        <v>172693</v>
      </c>
      <c r="AM27" s="345">
        <v>287971.5</v>
      </c>
      <c r="AN27" s="348">
        <v>5</v>
      </c>
      <c r="AO27" s="351">
        <v>4</v>
      </c>
    </row>
    <row r="28" spans="1:41" ht="15.75" thickBot="1" x14ac:dyDescent="0.3">
      <c r="A28" s="124" t="s">
        <v>7</v>
      </c>
      <c r="B28" s="318" t="s">
        <v>65</v>
      </c>
      <c r="C28" s="314"/>
      <c r="D28" s="102"/>
      <c r="E28" s="102"/>
      <c r="F28" s="102"/>
      <c r="G28" s="102"/>
      <c r="H28" s="102"/>
      <c r="I28" s="102"/>
      <c r="J28" s="102"/>
      <c r="K28" s="102">
        <v>0</v>
      </c>
      <c r="L28" s="102">
        <v>0</v>
      </c>
      <c r="M28" s="102"/>
      <c r="N28" s="102"/>
      <c r="O28" s="102">
        <v>2400</v>
      </c>
      <c r="P28" s="105">
        <v>1648</v>
      </c>
      <c r="Q28" s="314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5"/>
      <c r="AE28" s="118"/>
      <c r="AF28" s="120" t="s">
        <v>92</v>
      </c>
      <c r="AG28" s="342" t="s">
        <v>93</v>
      </c>
      <c r="AH28" s="313">
        <v>22030</v>
      </c>
      <c r="AI28" s="313">
        <v>17882</v>
      </c>
      <c r="AJ28" s="345">
        <v>19956</v>
      </c>
      <c r="AK28" s="313">
        <v>67000</v>
      </c>
      <c r="AL28" s="313">
        <v>42360</v>
      </c>
      <c r="AM28" s="345">
        <v>54680</v>
      </c>
      <c r="AN28" s="348">
        <v>1</v>
      </c>
      <c r="AO28" s="351">
        <v>6</v>
      </c>
    </row>
    <row r="29" spans="1:41" x14ac:dyDescent="0.25">
      <c r="A29" s="122" t="s">
        <v>257</v>
      </c>
      <c r="B29" s="119" t="s">
        <v>67</v>
      </c>
      <c r="C29" s="312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3"/>
      <c r="Q29" s="312"/>
      <c r="R29" s="100"/>
      <c r="S29" s="100"/>
      <c r="T29" s="100"/>
      <c r="U29" s="100"/>
      <c r="V29" s="100"/>
      <c r="W29" s="100"/>
      <c r="X29" s="100"/>
      <c r="Y29" s="100">
        <v>0</v>
      </c>
      <c r="Z29" s="100">
        <v>0</v>
      </c>
      <c r="AA29" s="100"/>
      <c r="AB29" s="100"/>
      <c r="AC29" s="100">
        <v>1000000</v>
      </c>
      <c r="AD29" s="103">
        <v>1096000</v>
      </c>
      <c r="AE29" s="118"/>
      <c r="AF29" s="120" t="s">
        <v>94</v>
      </c>
      <c r="AG29" s="342" t="s">
        <v>95</v>
      </c>
      <c r="AH29" s="313">
        <v>0</v>
      </c>
      <c r="AI29" s="313">
        <v>0</v>
      </c>
      <c r="AJ29" s="345">
        <v>0</v>
      </c>
      <c r="AK29" s="313">
        <v>40000</v>
      </c>
      <c r="AL29" s="313">
        <v>15744</v>
      </c>
      <c r="AM29" s="345">
        <v>27872</v>
      </c>
      <c r="AN29" s="348">
        <v>0</v>
      </c>
      <c r="AO29" s="351">
        <v>1</v>
      </c>
    </row>
    <row r="30" spans="1:41" ht="15.75" thickBot="1" x14ac:dyDescent="0.3">
      <c r="A30" s="124" t="s">
        <v>257</v>
      </c>
      <c r="B30" s="318" t="s">
        <v>67</v>
      </c>
      <c r="C30" s="314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5"/>
      <c r="Q30" s="314"/>
      <c r="R30" s="102"/>
      <c r="S30" s="102"/>
      <c r="T30" s="102"/>
      <c r="U30" s="102"/>
      <c r="V30" s="102"/>
      <c r="W30" s="102"/>
      <c r="X30" s="102"/>
      <c r="Y30" s="102">
        <v>0</v>
      </c>
      <c r="Z30" s="102">
        <v>0</v>
      </c>
      <c r="AA30" s="102"/>
      <c r="AB30" s="102"/>
      <c r="AC30" s="102">
        <v>350000</v>
      </c>
      <c r="AD30" s="105">
        <v>351000</v>
      </c>
      <c r="AE30" s="118"/>
      <c r="AF30" s="120" t="s">
        <v>12</v>
      </c>
      <c r="AG30" s="342" t="s">
        <v>96</v>
      </c>
      <c r="AH30" s="313">
        <v>0</v>
      </c>
      <c r="AI30" s="313">
        <v>0</v>
      </c>
      <c r="AJ30" s="345">
        <v>0</v>
      </c>
      <c r="AK30" s="313">
        <v>0</v>
      </c>
      <c r="AL30" s="313">
        <v>0</v>
      </c>
      <c r="AM30" s="345">
        <v>0</v>
      </c>
      <c r="AN30" s="348">
        <v>0</v>
      </c>
      <c r="AO30" s="351">
        <v>0</v>
      </c>
    </row>
    <row r="31" spans="1:41" ht="15.75" thickBot="1" x14ac:dyDescent="0.3">
      <c r="A31" s="309" t="s">
        <v>258</v>
      </c>
      <c r="B31" s="319" t="s">
        <v>69</v>
      </c>
      <c r="C31" s="31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  <c r="Q31" s="315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>
        <v>400000</v>
      </c>
      <c r="AD31" s="107">
        <v>283379</v>
      </c>
      <c r="AE31" s="118"/>
      <c r="AF31" s="120" t="s">
        <v>97</v>
      </c>
      <c r="AG31" s="342" t="s">
        <v>98</v>
      </c>
      <c r="AH31" s="313">
        <v>0</v>
      </c>
      <c r="AI31" s="313">
        <v>0</v>
      </c>
      <c r="AJ31" s="345">
        <v>0</v>
      </c>
      <c r="AK31" s="313">
        <v>0</v>
      </c>
      <c r="AL31" s="313">
        <v>0</v>
      </c>
      <c r="AM31" s="345">
        <v>0</v>
      </c>
      <c r="AN31" s="348">
        <v>0</v>
      </c>
      <c r="AO31" s="351">
        <v>0</v>
      </c>
    </row>
    <row r="32" spans="1:41" x14ac:dyDescent="0.25">
      <c r="A32" s="122" t="s">
        <v>8</v>
      </c>
      <c r="B32" s="119" t="s">
        <v>70</v>
      </c>
      <c r="C32" s="312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3"/>
      <c r="Q32" s="312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>
        <v>70000</v>
      </c>
      <c r="AD32" s="103">
        <v>48191</v>
      </c>
      <c r="AE32" s="118"/>
      <c r="AF32" s="120" t="s">
        <v>99</v>
      </c>
      <c r="AG32" s="342" t="s">
        <v>100</v>
      </c>
      <c r="AH32" s="313">
        <v>0</v>
      </c>
      <c r="AI32" s="313">
        <v>0</v>
      </c>
      <c r="AJ32" s="345">
        <v>0</v>
      </c>
      <c r="AK32" s="313">
        <v>0</v>
      </c>
      <c r="AL32" s="313">
        <v>0</v>
      </c>
      <c r="AM32" s="345">
        <v>0</v>
      </c>
      <c r="AN32" s="348">
        <v>0</v>
      </c>
      <c r="AO32" s="351">
        <v>0</v>
      </c>
    </row>
    <row r="33" spans="1:41" x14ac:dyDescent="0.25">
      <c r="A33" s="123" t="s">
        <v>8</v>
      </c>
      <c r="B33" s="120" t="s">
        <v>70</v>
      </c>
      <c r="C33" s="313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>
        <v>20000</v>
      </c>
      <c r="P33" s="104">
        <v>7519</v>
      </c>
      <c r="Q33" s="313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4"/>
      <c r="AE33" s="118"/>
      <c r="AF33" s="120" t="s">
        <v>101</v>
      </c>
      <c r="AG33" s="342" t="s">
        <v>102</v>
      </c>
      <c r="AH33" s="313">
        <v>0</v>
      </c>
      <c r="AI33" s="313">
        <v>0</v>
      </c>
      <c r="AJ33" s="345">
        <v>0</v>
      </c>
      <c r="AK33" s="313">
        <v>71000</v>
      </c>
      <c r="AL33" s="313">
        <v>42266</v>
      </c>
      <c r="AM33" s="345">
        <v>56633</v>
      </c>
      <c r="AN33" s="348">
        <v>0</v>
      </c>
      <c r="AO33" s="351">
        <v>1</v>
      </c>
    </row>
    <row r="34" spans="1:41" x14ac:dyDescent="0.25">
      <c r="A34" s="123" t="s">
        <v>8</v>
      </c>
      <c r="B34" s="120" t="s">
        <v>70</v>
      </c>
      <c r="C34" s="313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>
        <v>3000</v>
      </c>
      <c r="P34" s="104">
        <v>3878</v>
      </c>
      <c r="Q34" s="313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4"/>
      <c r="AE34" s="118"/>
      <c r="AF34" s="120" t="s">
        <v>13</v>
      </c>
      <c r="AG34" s="342" t="s">
        <v>103</v>
      </c>
      <c r="AH34" s="313">
        <v>96100</v>
      </c>
      <c r="AI34" s="313">
        <v>38523</v>
      </c>
      <c r="AJ34" s="345">
        <v>67311.5</v>
      </c>
      <c r="AK34" s="313">
        <v>4200</v>
      </c>
      <c r="AL34" s="313">
        <v>1222</v>
      </c>
      <c r="AM34" s="345">
        <v>2711</v>
      </c>
      <c r="AN34" s="348">
        <v>4</v>
      </c>
      <c r="AO34" s="351">
        <v>5</v>
      </c>
    </row>
    <row r="35" spans="1:41" x14ac:dyDescent="0.25">
      <c r="A35" s="123" t="s">
        <v>8</v>
      </c>
      <c r="B35" s="120" t="s">
        <v>70</v>
      </c>
      <c r="C35" s="313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>
        <v>3000</v>
      </c>
      <c r="P35" s="104">
        <v>873</v>
      </c>
      <c r="Q35" s="313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4"/>
      <c r="AE35" s="118"/>
      <c r="AF35" s="120" t="s">
        <v>14</v>
      </c>
      <c r="AG35" s="342" t="s">
        <v>104</v>
      </c>
      <c r="AH35" s="313">
        <v>32598</v>
      </c>
      <c r="AI35" s="313">
        <v>13481</v>
      </c>
      <c r="AJ35" s="345">
        <v>23039.5</v>
      </c>
      <c r="AK35" s="313">
        <v>87620</v>
      </c>
      <c r="AL35" s="313">
        <v>50199</v>
      </c>
      <c r="AM35" s="345">
        <v>68909.5</v>
      </c>
      <c r="AN35" s="348">
        <v>9</v>
      </c>
      <c r="AO35" s="351">
        <v>7</v>
      </c>
    </row>
    <row r="36" spans="1:41" x14ac:dyDescent="0.25">
      <c r="A36" s="123" t="s">
        <v>8</v>
      </c>
      <c r="B36" s="120" t="s">
        <v>70</v>
      </c>
      <c r="C36" s="313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4"/>
      <c r="Q36" s="313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>
        <v>10000</v>
      </c>
      <c r="AD36" s="104">
        <v>6180</v>
      </c>
      <c r="AE36" s="118"/>
      <c r="AF36" s="120" t="s">
        <v>105</v>
      </c>
      <c r="AG36" s="342" t="s">
        <v>106</v>
      </c>
      <c r="AH36" s="313">
        <v>16008</v>
      </c>
      <c r="AI36" s="313">
        <v>9527</v>
      </c>
      <c r="AJ36" s="345">
        <v>12767.5</v>
      </c>
      <c r="AK36" s="313">
        <v>113556</v>
      </c>
      <c r="AL36" s="313">
        <v>56304</v>
      </c>
      <c r="AM36" s="345">
        <v>84930</v>
      </c>
      <c r="AN36" s="348">
        <v>9</v>
      </c>
      <c r="AO36" s="351">
        <v>3</v>
      </c>
    </row>
    <row r="37" spans="1:41" x14ac:dyDescent="0.25">
      <c r="A37" s="123" t="s">
        <v>8</v>
      </c>
      <c r="B37" s="120" t="s">
        <v>70</v>
      </c>
      <c r="C37" s="313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>
        <v>5500</v>
      </c>
      <c r="P37" s="104">
        <v>1414</v>
      </c>
      <c r="Q37" s="313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4"/>
      <c r="AE37" s="118"/>
      <c r="AF37" s="120" t="s">
        <v>232</v>
      </c>
      <c r="AG37" s="342" t="s">
        <v>107</v>
      </c>
      <c r="AH37" s="313">
        <v>35150</v>
      </c>
      <c r="AI37" s="313">
        <v>24100</v>
      </c>
      <c r="AJ37" s="345">
        <v>29625</v>
      </c>
      <c r="AK37" s="313">
        <v>18000</v>
      </c>
      <c r="AL37" s="313">
        <v>11980</v>
      </c>
      <c r="AM37" s="345">
        <v>14990</v>
      </c>
      <c r="AN37" s="348">
        <v>1</v>
      </c>
      <c r="AO37" s="351">
        <v>2</v>
      </c>
    </row>
    <row r="38" spans="1:41" x14ac:dyDescent="0.25">
      <c r="A38" s="123" t="s">
        <v>8</v>
      </c>
      <c r="B38" s="120" t="s">
        <v>70</v>
      </c>
      <c r="C38" s="313"/>
      <c r="D38" s="101"/>
      <c r="E38" s="101"/>
      <c r="F38" s="101"/>
      <c r="G38" s="101"/>
      <c r="H38" s="101"/>
      <c r="I38" s="101">
        <v>400</v>
      </c>
      <c r="J38" s="101">
        <v>279</v>
      </c>
      <c r="K38" s="101"/>
      <c r="L38" s="101"/>
      <c r="M38" s="101"/>
      <c r="N38" s="101"/>
      <c r="O38" s="101"/>
      <c r="P38" s="104"/>
      <c r="Q38" s="313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4"/>
      <c r="AE38" s="118"/>
      <c r="AF38" s="120" t="s">
        <v>108</v>
      </c>
      <c r="AG38" s="342" t="s">
        <v>109</v>
      </c>
      <c r="AH38" s="313">
        <v>81500</v>
      </c>
      <c r="AI38" s="313">
        <v>87114</v>
      </c>
      <c r="AJ38" s="345">
        <v>84307</v>
      </c>
      <c r="AK38" s="313">
        <v>0</v>
      </c>
      <c r="AL38" s="313">
        <v>0</v>
      </c>
      <c r="AM38" s="345">
        <v>0</v>
      </c>
      <c r="AN38" s="348">
        <v>0</v>
      </c>
      <c r="AO38" s="351">
        <v>5</v>
      </c>
    </row>
    <row r="39" spans="1:41" ht="15.75" thickBot="1" x14ac:dyDescent="0.3">
      <c r="A39" s="124" t="s">
        <v>8</v>
      </c>
      <c r="B39" s="318" t="s">
        <v>70</v>
      </c>
      <c r="C39" s="314"/>
      <c r="D39" s="102"/>
      <c r="E39" s="102"/>
      <c r="F39" s="102"/>
      <c r="G39" s="102">
        <v>550</v>
      </c>
      <c r="H39" s="102">
        <v>159</v>
      </c>
      <c r="I39" s="102"/>
      <c r="J39" s="102"/>
      <c r="K39" s="102"/>
      <c r="L39" s="102"/>
      <c r="M39" s="102"/>
      <c r="N39" s="102"/>
      <c r="O39" s="102"/>
      <c r="P39" s="105"/>
      <c r="Q39" s="314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5"/>
      <c r="AE39" s="118"/>
      <c r="AF39" s="120" t="s">
        <v>110</v>
      </c>
      <c r="AG39" s="342" t="s">
        <v>111</v>
      </c>
      <c r="AH39" s="313">
        <v>25831</v>
      </c>
      <c r="AI39" s="313">
        <v>26998</v>
      </c>
      <c r="AJ39" s="345">
        <v>26414.5</v>
      </c>
      <c r="AK39" s="313">
        <v>154792</v>
      </c>
      <c r="AL39" s="313">
        <v>190265</v>
      </c>
      <c r="AM39" s="345">
        <v>172528.5</v>
      </c>
      <c r="AN39" s="348">
        <v>8</v>
      </c>
      <c r="AO39" s="351">
        <v>6</v>
      </c>
    </row>
    <row r="40" spans="1:41" x14ac:dyDescent="0.25">
      <c r="A40" s="122" t="s">
        <v>72</v>
      </c>
      <c r="B40" s="119" t="s">
        <v>73</v>
      </c>
      <c r="C40" s="312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>
        <v>35000</v>
      </c>
      <c r="P40" s="103">
        <v>27821</v>
      </c>
      <c r="Q40" s="312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3"/>
      <c r="AE40" s="118"/>
      <c r="AF40" s="120" t="s">
        <v>216</v>
      </c>
      <c r="AG40" s="342" t="s">
        <v>112</v>
      </c>
      <c r="AH40" s="313">
        <v>0</v>
      </c>
      <c r="AI40" s="313">
        <v>0</v>
      </c>
      <c r="AJ40" s="345">
        <v>0</v>
      </c>
      <c r="AK40" s="313">
        <v>0</v>
      </c>
      <c r="AL40" s="313">
        <v>0</v>
      </c>
      <c r="AM40" s="345">
        <v>0</v>
      </c>
      <c r="AN40" s="348">
        <v>0</v>
      </c>
      <c r="AO40" s="351">
        <v>0</v>
      </c>
    </row>
    <row r="41" spans="1:41" x14ac:dyDescent="0.25">
      <c r="A41" s="123" t="s">
        <v>72</v>
      </c>
      <c r="B41" s="120" t="s">
        <v>73</v>
      </c>
      <c r="C41" s="313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>
        <v>10000</v>
      </c>
      <c r="P41" s="104">
        <v>7755</v>
      </c>
      <c r="Q41" s="313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4"/>
      <c r="AE41" s="118"/>
      <c r="AF41" s="120" t="s">
        <v>16</v>
      </c>
      <c r="AG41" s="342" t="s">
        <v>113</v>
      </c>
      <c r="AH41" s="313">
        <v>16233</v>
      </c>
      <c r="AI41" s="313">
        <v>11389</v>
      </c>
      <c r="AJ41" s="345">
        <v>13811</v>
      </c>
      <c r="AK41" s="313">
        <v>82000</v>
      </c>
      <c r="AL41" s="313">
        <v>69631</v>
      </c>
      <c r="AM41" s="345">
        <v>75815.5</v>
      </c>
      <c r="AN41" s="348">
        <v>4</v>
      </c>
      <c r="AO41" s="351">
        <v>2</v>
      </c>
    </row>
    <row r="42" spans="1:41" ht="15.75" thickBot="1" x14ac:dyDescent="0.3">
      <c r="A42" s="124" t="s">
        <v>72</v>
      </c>
      <c r="B42" s="318" t="s">
        <v>73</v>
      </c>
      <c r="C42" s="314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>
        <v>6800</v>
      </c>
      <c r="P42" s="105">
        <v>5437</v>
      </c>
      <c r="Q42" s="314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5"/>
      <c r="AE42" s="118"/>
      <c r="AF42" s="120" t="s">
        <v>217</v>
      </c>
      <c r="AG42" s="342" t="s">
        <v>114</v>
      </c>
      <c r="AH42" s="313">
        <v>326950</v>
      </c>
      <c r="AI42" s="313">
        <v>174088</v>
      </c>
      <c r="AJ42" s="345">
        <v>250519</v>
      </c>
      <c r="AK42" s="313">
        <v>0</v>
      </c>
      <c r="AL42" s="313">
        <v>0</v>
      </c>
      <c r="AM42" s="345">
        <v>0</v>
      </c>
      <c r="AN42" s="348">
        <v>5</v>
      </c>
      <c r="AO42" s="351">
        <v>4</v>
      </c>
    </row>
    <row r="43" spans="1:41" x14ac:dyDescent="0.25">
      <c r="A43" s="122" t="s">
        <v>74</v>
      </c>
      <c r="B43" s="119" t="s">
        <v>75</v>
      </c>
      <c r="C43" s="312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>
        <v>24000</v>
      </c>
      <c r="P43" s="103">
        <v>10445</v>
      </c>
      <c r="Q43" s="312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3"/>
      <c r="AE43" s="118"/>
      <c r="AF43" s="120" t="s">
        <v>115</v>
      </c>
      <c r="AG43" s="342" t="s">
        <v>116</v>
      </c>
      <c r="AH43" s="313">
        <v>0</v>
      </c>
      <c r="AI43" s="313">
        <v>0</v>
      </c>
      <c r="AJ43" s="345">
        <v>0</v>
      </c>
      <c r="AK43" s="313">
        <v>0</v>
      </c>
      <c r="AL43" s="313">
        <v>0</v>
      </c>
      <c r="AM43" s="345">
        <v>0</v>
      </c>
      <c r="AN43" s="348">
        <v>0</v>
      </c>
      <c r="AO43" s="351">
        <v>0</v>
      </c>
    </row>
    <row r="44" spans="1:41" x14ac:dyDescent="0.25">
      <c r="A44" s="123" t="s">
        <v>74</v>
      </c>
      <c r="B44" s="120" t="s">
        <v>75</v>
      </c>
      <c r="C44" s="313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>
        <v>16000</v>
      </c>
      <c r="P44" s="104">
        <v>10181</v>
      </c>
      <c r="Q44" s="313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4"/>
      <c r="AE44" s="118"/>
      <c r="AF44" s="120" t="s">
        <v>117</v>
      </c>
      <c r="AG44" s="342" t="s">
        <v>118</v>
      </c>
      <c r="AH44" s="313">
        <v>0</v>
      </c>
      <c r="AI44" s="313">
        <v>0</v>
      </c>
      <c r="AJ44" s="345">
        <v>0</v>
      </c>
      <c r="AK44" s="313">
        <v>0</v>
      </c>
      <c r="AL44" s="313">
        <v>0</v>
      </c>
      <c r="AM44" s="345">
        <v>0</v>
      </c>
      <c r="AN44" s="348">
        <v>0</v>
      </c>
      <c r="AO44" s="351">
        <v>0</v>
      </c>
    </row>
    <row r="45" spans="1:41" ht="15.75" thickBot="1" x14ac:dyDescent="0.3">
      <c r="A45" s="124" t="s">
        <v>74</v>
      </c>
      <c r="B45" s="318" t="s">
        <v>75</v>
      </c>
      <c r="C45" s="314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>
        <v>2200</v>
      </c>
      <c r="P45" s="105">
        <v>858</v>
      </c>
      <c r="Q45" s="314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5"/>
      <c r="AE45" s="118"/>
      <c r="AF45" s="120" t="s">
        <v>119</v>
      </c>
      <c r="AG45" s="342" t="s">
        <v>120</v>
      </c>
      <c r="AH45" s="313">
        <v>0</v>
      </c>
      <c r="AI45" s="313">
        <v>0</v>
      </c>
      <c r="AJ45" s="345">
        <v>0</v>
      </c>
      <c r="AK45" s="313">
        <v>0</v>
      </c>
      <c r="AL45" s="313">
        <v>0</v>
      </c>
      <c r="AM45" s="345">
        <v>0</v>
      </c>
      <c r="AN45" s="348">
        <v>0</v>
      </c>
      <c r="AO45" s="351">
        <v>0</v>
      </c>
    </row>
    <row r="46" spans="1:41" x14ac:dyDescent="0.25">
      <c r="A46" s="122" t="s">
        <v>230</v>
      </c>
      <c r="B46" s="119" t="s">
        <v>76</v>
      </c>
      <c r="C46" s="312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3"/>
      <c r="Q46" s="312"/>
      <c r="R46" s="100"/>
      <c r="S46" s="100">
        <v>0</v>
      </c>
      <c r="T46" s="100">
        <v>0</v>
      </c>
      <c r="U46" s="100"/>
      <c r="V46" s="100"/>
      <c r="W46" s="100"/>
      <c r="X46" s="100"/>
      <c r="Y46" s="100"/>
      <c r="Z46" s="100"/>
      <c r="AA46" s="100"/>
      <c r="AB46" s="100"/>
      <c r="AC46" s="100"/>
      <c r="AD46" s="103"/>
      <c r="AE46" s="118"/>
      <c r="AF46" s="120" t="s">
        <v>121</v>
      </c>
      <c r="AG46" s="342" t="s">
        <v>122</v>
      </c>
      <c r="AH46" s="313">
        <v>0</v>
      </c>
      <c r="AI46" s="313">
        <v>0</v>
      </c>
      <c r="AJ46" s="345">
        <v>0</v>
      </c>
      <c r="AK46" s="313">
        <v>0</v>
      </c>
      <c r="AL46" s="313">
        <v>0</v>
      </c>
      <c r="AM46" s="345">
        <v>0</v>
      </c>
      <c r="AN46" s="348">
        <v>0</v>
      </c>
      <c r="AO46" s="351">
        <v>0</v>
      </c>
    </row>
    <row r="47" spans="1:41" x14ac:dyDescent="0.25">
      <c r="A47" s="123" t="s">
        <v>230</v>
      </c>
      <c r="B47" s="120" t="s">
        <v>76</v>
      </c>
      <c r="C47" s="313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4"/>
      <c r="Q47" s="313"/>
      <c r="R47" s="101"/>
      <c r="S47" s="101"/>
      <c r="T47" s="101"/>
      <c r="U47" s="101"/>
      <c r="V47" s="101"/>
      <c r="W47" s="101"/>
      <c r="X47" s="101"/>
      <c r="Y47" s="101">
        <v>850</v>
      </c>
      <c r="Z47" s="101">
        <v>327</v>
      </c>
      <c r="AA47" s="101"/>
      <c r="AB47" s="101"/>
      <c r="AC47" s="101"/>
      <c r="AD47" s="104"/>
      <c r="AE47" s="118"/>
      <c r="AF47" s="120" t="s">
        <v>123</v>
      </c>
      <c r="AG47" s="342" t="s">
        <v>124</v>
      </c>
      <c r="AH47" s="313">
        <v>0</v>
      </c>
      <c r="AI47" s="313">
        <v>0</v>
      </c>
      <c r="AJ47" s="345">
        <v>0</v>
      </c>
      <c r="AK47" s="313">
        <v>0</v>
      </c>
      <c r="AL47" s="313">
        <v>0</v>
      </c>
      <c r="AM47" s="345">
        <v>0</v>
      </c>
      <c r="AN47" s="348">
        <v>0</v>
      </c>
      <c r="AO47" s="351">
        <v>0</v>
      </c>
    </row>
    <row r="48" spans="1:41" x14ac:dyDescent="0.25">
      <c r="A48" s="123" t="s">
        <v>230</v>
      </c>
      <c r="B48" s="120" t="s">
        <v>76</v>
      </c>
      <c r="C48" s="313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4"/>
      <c r="Q48" s="313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>
        <v>80000</v>
      </c>
      <c r="AD48" s="104">
        <v>15587</v>
      </c>
      <c r="AE48" s="118"/>
      <c r="AF48" s="120" t="s">
        <v>125</v>
      </c>
      <c r="AG48" s="342" t="s">
        <v>126</v>
      </c>
      <c r="AH48" s="313">
        <v>57370</v>
      </c>
      <c r="AI48" s="313">
        <v>18248</v>
      </c>
      <c r="AJ48" s="345">
        <v>37809</v>
      </c>
      <c r="AK48" s="313">
        <v>64500</v>
      </c>
      <c r="AL48" s="313">
        <v>47925</v>
      </c>
      <c r="AM48" s="345">
        <v>56212.5</v>
      </c>
      <c r="AN48" s="348">
        <v>4</v>
      </c>
      <c r="AO48" s="351">
        <v>7</v>
      </c>
    </row>
    <row r="49" spans="1:41" x14ac:dyDescent="0.25">
      <c r="A49" s="123" t="s">
        <v>230</v>
      </c>
      <c r="B49" s="120" t="s">
        <v>76</v>
      </c>
      <c r="C49" s="313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4"/>
      <c r="Q49" s="313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>
        <v>6000</v>
      </c>
      <c r="AD49" s="104">
        <v>2963</v>
      </c>
      <c r="AE49" s="118"/>
      <c r="AF49" s="120" t="s">
        <v>218</v>
      </c>
      <c r="AG49" s="342" t="s">
        <v>127</v>
      </c>
      <c r="AH49" s="313">
        <v>16600</v>
      </c>
      <c r="AI49" s="313">
        <v>6352</v>
      </c>
      <c r="AJ49" s="345">
        <v>11476</v>
      </c>
      <c r="AK49" s="313">
        <v>350000</v>
      </c>
      <c r="AL49" s="313">
        <v>317959</v>
      </c>
      <c r="AM49" s="345">
        <v>333979.5</v>
      </c>
      <c r="AN49" s="348">
        <v>3</v>
      </c>
      <c r="AO49" s="351">
        <v>0</v>
      </c>
    </row>
    <row r="50" spans="1:41" x14ac:dyDescent="0.25">
      <c r="A50" s="123" t="s">
        <v>230</v>
      </c>
      <c r="B50" s="120" t="s">
        <v>76</v>
      </c>
      <c r="C50" s="313">
        <v>70</v>
      </c>
      <c r="D50" s="101">
        <v>8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4"/>
      <c r="Q50" s="313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4"/>
      <c r="AE50" s="118"/>
      <c r="AF50" s="120" t="s">
        <v>17</v>
      </c>
      <c r="AG50" s="342" t="s">
        <v>128</v>
      </c>
      <c r="AH50" s="313">
        <v>7300</v>
      </c>
      <c r="AI50" s="313">
        <v>6674</v>
      </c>
      <c r="AJ50" s="345">
        <v>6987</v>
      </c>
      <c r="AK50" s="313">
        <v>0</v>
      </c>
      <c r="AL50" s="313">
        <v>0</v>
      </c>
      <c r="AM50" s="345">
        <v>0</v>
      </c>
      <c r="AN50" s="348">
        <v>0</v>
      </c>
      <c r="AO50" s="351">
        <v>1</v>
      </c>
    </row>
    <row r="51" spans="1:41" x14ac:dyDescent="0.25">
      <c r="A51" s="123" t="s">
        <v>230</v>
      </c>
      <c r="B51" s="120" t="s">
        <v>76</v>
      </c>
      <c r="C51" s="313">
        <v>200</v>
      </c>
      <c r="D51" s="101">
        <v>58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4"/>
      <c r="Q51" s="313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4"/>
      <c r="AE51" s="118"/>
      <c r="AF51" s="120" t="s">
        <v>129</v>
      </c>
      <c r="AG51" s="342" t="s">
        <v>130</v>
      </c>
      <c r="AH51" s="313">
        <v>40000</v>
      </c>
      <c r="AI51" s="313">
        <v>21316</v>
      </c>
      <c r="AJ51" s="345">
        <v>30658</v>
      </c>
      <c r="AK51" s="313">
        <v>0</v>
      </c>
      <c r="AL51" s="313">
        <v>0</v>
      </c>
      <c r="AM51" s="345">
        <v>0</v>
      </c>
      <c r="AN51" s="348">
        <v>0</v>
      </c>
      <c r="AO51" s="351">
        <v>1</v>
      </c>
    </row>
    <row r="52" spans="1:41" x14ac:dyDescent="0.25">
      <c r="A52" s="123" t="s">
        <v>230</v>
      </c>
      <c r="B52" s="120" t="s">
        <v>76</v>
      </c>
      <c r="C52" s="313">
        <v>0</v>
      </c>
      <c r="D52" s="101">
        <v>0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4"/>
      <c r="Q52" s="313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4"/>
      <c r="AE52" s="118"/>
      <c r="AF52" s="120" t="s">
        <v>131</v>
      </c>
      <c r="AG52" s="342" t="s">
        <v>132</v>
      </c>
      <c r="AH52" s="313">
        <v>0</v>
      </c>
      <c r="AI52" s="313">
        <v>0</v>
      </c>
      <c r="AJ52" s="345">
        <v>0</v>
      </c>
      <c r="AK52" s="313">
        <v>50000</v>
      </c>
      <c r="AL52" s="313">
        <v>36927</v>
      </c>
      <c r="AM52" s="345">
        <v>43463.5</v>
      </c>
      <c r="AN52" s="348">
        <v>0</v>
      </c>
      <c r="AO52" s="351">
        <v>1</v>
      </c>
    </row>
    <row r="53" spans="1:41" x14ac:dyDescent="0.25">
      <c r="A53" s="123" t="s">
        <v>230</v>
      </c>
      <c r="B53" s="120" t="s">
        <v>76</v>
      </c>
      <c r="C53" s="313">
        <v>150</v>
      </c>
      <c r="D53" s="101">
        <v>59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4"/>
      <c r="Q53" s="313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4"/>
      <c r="AE53" s="118"/>
      <c r="AF53" s="120" t="s">
        <v>18</v>
      </c>
      <c r="AG53" s="342" t="s">
        <v>133</v>
      </c>
      <c r="AH53" s="313">
        <v>62000</v>
      </c>
      <c r="AI53" s="313">
        <v>39592</v>
      </c>
      <c r="AJ53" s="345">
        <v>50796</v>
      </c>
      <c r="AK53" s="313">
        <v>0</v>
      </c>
      <c r="AL53" s="313">
        <v>0</v>
      </c>
      <c r="AM53" s="345">
        <v>0</v>
      </c>
      <c r="AN53" s="348">
        <v>0</v>
      </c>
      <c r="AO53" s="351">
        <v>3</v>
      </c>
    </row>
    <row r="54" spans="1:41" x14ac:dyDescent="0.25">
      <c r="A54" s="123" t="s">
        <v>230</v>
      </c>
      <c r="B54" s="120" t="s">
        <v>76</v>
      </c>
      <c r="C54" s="313">
        <v>250</v>
      </c>
      <c r="D54" s="101">
        <v>24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4"/>
      <c r="Q54" s="313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4"/>
      <c r="AE54" s="118"/>
      <c r="AF54" s="120" t="s">
        <v>26</v>
      </c>
      <c r="AG54" s="342" t="s">
        <v>134</v>
      </c>
      <c r="AH54" s="313">
        <v>0</v>
      </c>
      <c r="AI54" s="313">
        <v>0</v>
      </c>
      <c r="AJ54" s="345">
        <v>0</v>
      </c>
      <c r="AK54" s="313">
        <v>0</v>
      </c>
      <c r="AL54" s="313">
        <v>0</v>
      </c>
      <c r="AM54" s="345">
        <v>0</v>
      </c>
      <c r="AN54" s="348">
        <v>0</v>
      </c>
      <c r="AO54" s="351">
        <v>0</v>
      </c>
    </row>
    <row r="55" spans="1:41" x14ac:dyDescent="0.25">
      <c r="A55" s="123" t="s">
        <v>230</v>
      </c>
      <c r="B55" s="120" t="s">
        <v>76</v>
      </c>
      <c r="C55" s="313"/>
      <c r="D55" s="101"/>
      <c r="E55" s="101">
        <v>700</v>
      </c>
      <c r="F55" s="101">
        <v>540</v>
      </c>
      <c r="G55" s="101"/>
      <c r="H55" s="101"/>
      <c r="I55" s="101"/>
      <c r="J55" s="101"/>
      <c r="K55" s="101"/>
      <c r="L55" s="101"/>
      <c r="M55" s="101"/>
      <c r="N55" s="101"/>
      <c r="O55" s="101"/>
      <c r="P55" s="104"/>
      <c r="Q55" s="313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4"/>
      <c r="AE55" s="118"/>
      <c r="AF55" s="120" t="s">
        <v>19</v>
      </c>
      <c r="AG55" s="342" t="s">
        <v>135</v>
      </c>
      <c r="AH55" s="313">
        <v>15200</v>
      </c>
      <c r="AI55" s="313">
        <v>6847</v>
      </c>
      <c r="AJ55" s="345">
        <v>11023.5</v>
      </c>
      <c r="AK55" s="313">
        <v>48000</v>
      </c>
      <c r="AL55" s="313">
        <v>56648</v>
      </c>
      <c r="AM55" s="345">
        <v>52324</v>
      </c>
      <c r="AN55" s="348">
        <v>1</v>
      </c>
      <c r="AO55" s="351">
        <v>3</v>
      </c>
    </row>
    <row r="56" spans="1:41" x14ac:dyDescent="0.25">
      <c r="A56" s="123" t="s">
        <v>230</v>
      </c>
      <c r="B56" s="120" t="s">
        <v>76</v>
      </c>
      <c r="C56" s="313"/>
      <c r="D56" s="101"/>
      <c r="E56" s="101"/>
      <c r="F56" s="101"/>
      <c r="G56" s="101"/>
      <c r="H56" s="101"/>
      <c r="I56" s="101"/>
      <c r="J56" s="101"/>
      <c r="K56" s="101">
        <v>800</v>
      </c>
      <c r="L56" s="101">
        <v>91</v>
      </c>
      <c r="M56" s="101"/>
      <c r="N56" s="101"/>
      <c r="O56" s="101"/>
      <c r="P56" s="104"/>
      <c r="Q56" s="313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4"/>
      <c r="AE56" s="118"/>
      <c r="AF56" s="120" t="s">
        <v>136</v>
      </c>
      <c r="AG56" s="342" t="s">
        <v>137</v>
      </c>
      <c r="AH56" s="313">
        <v>27250</v>
      </c>
      <c r="AI56" s="313">
        <v>17271</v>
      </c>
      <c r="AJ56" s="345">
        <v>22260.5</v>
      </c>
      <c r="AK56" s="313">
        <v>87700</v>
      </c>
      <c r="AL56" s="313">
        <v>30858</v>
      </c>
      <c r="AM56" s="345">
        <v>59279</v>
      </c>
      <c r="AN56" s="348">
        <v>7</v>
      </c>
      <c r="AO56" s="351">
        <v>3</v>
      </c>
    </row>
    <row r="57" spans="1:41" x14ac:dyDescent="0.25">
      <c r="A57" s="123" t="s">
        <v>230</v>
      </c>
      <c r="B57" s="120" t="s">
        <v>76</v>
      </c>
      <c r="C57" s="313"/>
      <c r="D57" s="101"/>
      <c r="E57" s="101"/>
      <c r="F57" s="101"/>
      <c r="G57" s="101"/>
      <c r="H57" s="101"/>
      <c r="I57" s="101"/>
      <c r="J57" s="101"/>
      <c r="K57" s="101">
        <v>2500</v>
      </c>
      <c r="L57" s="101">
        <v>640</v>
      </c>
      <c r="M57" s="101"/>
      <c r="N57" s="101"/>
      <c r="O57" s="101"/>
      <c r="P57" s="104"/>
      <c r="Q57" s="313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4"/>
      <c r="AE57" s="118"/>
      <c r="AF57" s="120" t="s">
        <v>20</v>
      </c>
      <c r="AG57" s="342" t="s">
        <v>138</v>
      </c>
      <c r="AH57" s="313">
        <v>0</v>
      </c>
      <c r="AI57" s="313">
        <v>0</v>
      </c>
      <c r="AJ57" s="345">
        <v>0</v>
      </c>
      <c r="AK57" s="313">
        <v>0</v>
      </c>
      <c r="AL57" s="313">
        <v>0</v>
      </c>
      <c r="AM57" s="345">
        <v>0</v>
      </c>
      <c r="AN57" s="348">
        <v>0</v>
      </c>
      <c r="AO57" s="351">
        <v>0</v>
      </c>
    </row>
    <row r="58" spans="1:41" x14ac:dyDescent="0.25">
      <c r="A58" s="123" t="s">
        <v>230</v>
      </c>
      <c r="B58" s="120" t="s">
        <v>76</v>
      </c>
      <c r="C58" s="313"/>
      <c r="D58" s="101"/>
      <c r="E58" s="101"/>
      <c r="F58" s="101"/>
      <c r="G58" s="101"/>
      <c r="H58" s="101"/>
      <c r="I58" s="101"/>
      <c r="J58" s="101"/>
      <c r="K58" s="101"/>
      <c r="L58" s="101"/>
      <c r="M58" s="101">
        <v>4000</v>
      </c>
      <c r="N58" s="101">
        <v>1214</v>
      </c>
      <c r="O58" s="101"/>
      <c r="P58" s="104"/>
      <c r="Q58" s="313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4"/>
      <c r="AE58" s="118"/>
      <c r="AF58" s="120" t="s">
        <v>21</v>
      </c>
      <c r="AG58" s="342" t="s">
        <v>139</v>
      </c>
      <c r="AH58" s="313">
        <v>25000</v>
      </c>
      <c r="AI58" s="313">
        <v>14404</v>
      </c>
      <c r="AJ58" s="345">
        <v>19702</v>
      </c>
      <c r="AK58" s="313">
        <v>23000</v>
      </c>
      <c r="AL58" s="313">
        <v>0</v>
      </c>
      <c r="AM58" s="345">
        <v>11500</v>
      </c>
      <c r="AN58" s="348">
        <v>3</v>
      </c>
      <c r="AO58" s="351">
        <v>0</v>
      </c>
    </row>
    <row r="59" spans="1:41" x14ac:dyDescent="0.25">
      <c r="A59" s="123" t="s">
        <v>230</v>
      </c>
      <c r="B59" s="120" t="s">
        <v>76</v>
      </c>
      <c r="C59" s="313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>
        <v>80000</v>
      </c>
      <c r="P59" s="104">
        <v>69018</v>
      </c>
      <c r="Q59" s="313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4"/>
      <c r="AE59" s="118"/>
      <c r="AF59" s="120" t="s">
        <v>22</v>
      </c>
      <c r="AG59" s="342" t="s">
        <v>140</v>
      </c>
      <c r="AH59" s="313">
        <v>149850</v>
      </c>
      <c r="AI59" s="313">
        <v>108400</v>
      </c>
      <c r="AJ59" s="345">
        <v>129125</v>
      </c>
      <c r="AK59" s="313">
        <v>57500</v>
      </c>
      <c r="AL59" s="313">
        <v>23000</v>
      </c>
      <c r="AM59" s="345">
        <v>40250</v>
      </c>
      <c r="AN59" s="348">
        <v>7</v>
      </c>
      <c r="AO59" s="351">
        <v>0</v>
      </c>
    </row>
    <row r="60" spans="1:41" x14ac:dyDescent="0.25">
      <c r="A60" s="123" t="s">
        <v>230</v>
      </c>
      <c r="B60" s="120" t="s">
        <v>76</v>
      </c>
      <c r="C60" s="313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>
        <v>4400</v>
      </c>
      <c r="P60" s="104">
        <v>2170</v>
      </c>
      <c r="Q60" s="313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4"/>
      <c r="AE60" s="118"/>
      <c r="AF60" s="120" t="s">
        <v>23</v>
      </c>
      <c r="AG60" s="342" t="s">
        <v>141</v>
      </c>
      <c r="AH60" s="313">
        <v>110150</v>
      </c>
      <c r="AI60" s="313">
        <v>78097</v>
      </c>
      <c r="AJ60" s="345">
        <v>94123.5</v>
      </c>
      <c r="AK60" s="313">
        <v>600</v>
      </c>
      <c r="AL60" s="313">
        <v>498</v>
      </c>
      <c r="AM60" s="345">
        <v>549</v>
      </c>
      <c r="AN60" s="348">
        <v>1</v>
      </c>
      <c r="AO60" s="351">
        <v>3</v>
      </c>
    </row>
    <row r="61" spans="1:41" x14ac:dyDescent="0.25">
      <c r="A61" s="123" t="s">
        <v>230</v>
      </c>
      <c r="B61" s="120" t="s">
        <v>76</v>
      </c>
      <c r="C61" s="313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>
        <v>6050</v>
      </c>
      <c r="P61" s="104">
        <v>2597</v>
      </c>
      <c r="Q61" s="313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4"/>
      <c r="AE61" s="118"/>
      <c r="AF61" s="120" t="s">
        <v>142</v>
      </c>
      <c r="AG61" s="342" t="s">
        <v>143</v>
      </c>
      <c r="AH61" s="313">
        <v>34727</v>
      </c>
      <c r="AI61" s="313">
        <v>16402</v>
      </c>
      <c r="AJ61" s="345">
        <v>25564.5</v>
      </c>
      <c r="AK61" s="313">
        <v>4950</v>
      </c>
      <c r="AL61" s="313">
        <v>2550</v>
      </c>
      <c r="AM61" s="345">
        <v>3750</v>
      </c>
      <c r="AN61" s="348">
        <v>3</v>
      </c>
      <c r="AO61" s="351">
        <v>5</v>
      </c>
    </row>
    <row r="62" spans="1:41" x14ac:dyDescent="0.25">
      <c r="A62" s="123" t="s">
        <v>230</v>
      </c>
      <c r="B62" s="120" t="s">
        <v>76</v>
      </c>
      <c r="C62" s="313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>
        <v>3500</v>
      </c>
      <c r="P62" s="104">
        <v>2610</v>
      </c>
      <c r="Q62" s="313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4"/>
      <c r="AE62" s="118"/>
      <c r="AF62" s="120" t="s">
        <v>241</v>
      </c>
      <c r="AG62" s="342" t="s">
        <v>144</v>
      </c>
      <c r="AH62" s="313">
        <v>80095</v>
      </c>
      <c r="AI62" s="313">
        <v>34004</v>
      </c>
      <c r="AJ62" s="345">
        <v>57049.5</v>
      </c>
      <c r="AK62" s="313">
        <v>70000</v>
      </c>
      <c r="AL62" s="313">
        <v>24856</v>
      </c>
      <c r="AM62" s="345">
        <v>47428</v>
      </c>
      <c r="AN62" s="348">
        <v>1</v>
      </c>
      <c r="AO62" s="351">
        <v>2</v>
      </c>
    </row>
    <row r="63" spans="1:41" x14ac:dyDescent="0.25">
      <c r="A63" s="123" t="s">
        <v>230</v>
      </c>
      <c r="B63" s="120" t="s">
        <v>76</v>
      </c>
      <c r="C63" s="313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>
        <v>0</v>
      </c>
      <c r="P63" s="104">
        <v>0</v>
      </c>
      <c r="Q63" s="313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4"/>
      <c r="AE63" s="118"/>
      <c r="AF63" s="120" t="s">
        <v>45</v>
      </c>
      <c r="AG63" s="342" t="s">
        <v>145</v>
      </c>
      <c r="AH63" s="313">
        <v>31607</v>
      </c>
      <c r="AI63" s="313">
        <v>3284</v>
      </c>
      <c r="AJ63" s="345">
        <v>17445.5</v>
      </c>
      <c r="AK63" s="313">
        <v>44560</v>
      </c>
      <c r="AL63" s="313">
        <v>16847</v>
      </c>
      <c r="AM63" s="345">
        <v>30703.5</v>
      </c>
      <c r="AN63" s="348">
        <v>46</v>
      </c>
      <c r="AO63" s="351">
        <v>4</v>
      </c>
    </row>
    <row r="64" spans="1:41" x14ac:dyDescent="0.25">
      <c r="A64" s="123" t="s">
        <v>230</v>
      </c>
      <c r="B64" s="120" t="s">
        <v>76</v>
      </c>
      <c r="C64" s="313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>
        <v>850</v>
      </c>
      <c r="P64" s="104">
        <v>396</v>
      </c>
      <c r="Q64" s="313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4"/>
      <c r="AE64" s="118"/>
      <c r="AF64" s="120" t="s">
        <v>24</v>
      </c>
      <c r="AG64" s="342" t="s">
        <v>146</v>
      </c>
      <c r="AH64" s="313">
        <v>0</v>
      </c>
      <c r="AI64" s="313">
        <v>0</v>
      </c>
      <c r="AJ64" s="345">
        <v>0</v>
      </c>
      <c r="AK64" s="313">
        <v>0</v>
      </c>
      <c r="AL64" s="313">
        <v>0</v>
      </c>
      <c r="AM64" s="345">
        <v>0</v>
      </c>
      <c r="AN64" s="348">
        <v>0</v>
      </c>
      <c r="AO64" s="351">
        <v>0</v>
      </c>
    </row>
    <row r="65" spans="1:41" x14ac:dyDescent="0.25">
      <c r="A65" s="123" t="s">
        <v>230</v>
      </c>
      <c r="B65" s="120" t="s">
        <v>76</v>
      </c>
      <c r="C65" s="313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>
        <v>850</v>
      </c>
      <c r="P65" s="104">
        <v>611</v>
      </c>
      <c r="Q65" s="313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4"/>
      <c r="AE65" s="118"/>
      <c r="AF65" s="120" t="s">
        <v>219</v>
      </c>
      <c r="AG65" s="342" t="s">
        <v>147</v>
      </c>
      <c r="AH65" s="313">
        <v>0</v>
      </c>
      <c r="AI65" s="313">
        <v>0</v>
      </c>
      <c r="AJ65" s="345">
        <v>0</v>
      </c>
      <c r="AK65" s="313">
        <v>84731</v>
      </c>
      <c r="AL65" s="313">
        <v>65481</v>
      </c>
      <c r="AM65" s="345">
        <v>75106</v>
      </c>
      <c r="AN65" s="348">
        <v>1</v>
      </c>
      <c r="AO65" s="351">
        <v>2</v>
      </c>
    </row>
    <row r="66" spans="1:41" x14ac:dyDescent="0.25">
      <c r="A66" s="123" t="s">
        <v>230</v>
      </c>
      <c r="B66" s="120" t="s">
        <v>76</v>
      </c>
      <c r="C66" s="313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>
        <v>3000</v>
      </c>
      <c r="P66" s="104">
        <v>1607</v>
      </c>
      <c r="Q66" s="313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4"/>
      <c r="AE66" s="118"/>
      <c r="AF66" s="120" t="s">
        <v>148</v>
      </c>
      <c r="AG66" s="342" t="s">
        <v>149</v>
      </c>
      <c r="AH66" s="313">
        <v>33440</v>
      </c>
      <c r="AI66" s="313">
        <v>18540</v>
      </c>
      <c r="AJ66" s="345">
        <v>25990</v>
      </c>
      <c r="AK66" s="313">
        <v>35000</v>
      </c>
      <c r="AL66" s="313">
        <v>20805</v>
      </c>
      <c r="AM66" s="345">
        <v>27902.5</v>
      </c>
      <c r="AN66" s="348">
        <v>4</v>
      </c>
      <c r="AO66" s="351">
        <v>2</v>
      </c>
    </row>
    <row r="67" spans="1:41" ht="15.75" thickBot="1" x14ac:dyDescent="0.3">
      <c r="A67" s="124" t="s">
        <v>230</v>
      </c>
      <c r="B67" s="318" t="s">
        <v>76</v>
      </c>
      <c r="C67" s="314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>
        <v>15000</v>
      </c>
      <c r="P67" s="105">
        <v>8068</v>
      </c>
      <c r="Q67" s="314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5"/>
      <c r="AE67" s="118"/>
      <c r="AF67" s="120" t="s">
        <v>25</v>
      </c>
      <c r="AG67" s="342" t="s">
        <v>150</v>
      </c>
      <c r="AH67" s="313">
        <v>18900</v>
      </c>
      <c r="AI67" s="313">
        <v>1705</v>
      </c>
      <c r="AJ67" s="345">
        <v>10302.5</v>
      </c>
      <c r="AK67" s="313">
        <v>36000</v>
      </c>
      <c r="AL67" s="313">
        <v>33975</v>
      </c>
      <c r="AM67" s="345">
        <v>34987.5</v>
      </c>
      <c r="AN67" s="348">
        <v>1</v>
      </c>
      <c r="AO67" s="351">
        <v>3</v>
      </c>
    </row>
    <row r="68" spans="1:41" x14ac:dyDescent="0.25">
      <c r="A68" s="122" t="s">
        <v>78</v>
      </c>
      <c r="B68" s="119" t="s">
        <v>79</v>
      </c>
      <c r="C68" s="312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3"/>
      <c r="Q68" s="312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>
        <v>21560</v>
      </c>
      <c r="AD68" s="103">
        <v>13497</v>
      </c>
      <c r="AE68" s="118"/>
      <c r="AF68" s="120" t="s">
        <v>167</v>
      </c>
      <c r="AG68" s="342" t="s">
        <v>168</v>
      </c>
      <c r="AH68" s="313">
        <v>3750</v>
      </c>
      <c r="AI68" s="313">
        <v>5456</v>
      </c>
      <c r="AJ68" s="345">
        <v>4603</v>
      </c>
      <c r="AK68" s="313">
        <v>0</v>
      </c>
      <c r="AL68" s="313">
        <v>0</v>
      </c>
      <c r="AM68" s="345">
        <v>0</v>
      </c>
      <c r="AN68" s="348">
        <v>2</v>
      </c>
      <c r="AO68" s="351">
        <v>0</v>
      </c>
    </row>
    <row r="69" spans="1:41" x14ac:dyDescent="0.25">
      <c r="A69" s="123" t="s">
        <v>78</v>
      </c>
      <c r="B69" s="120" t="s">
        <v>79</v>
      </c>
      <c r="C69" s="313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>
        <v>10000</v>
      </c>
      <c r="P69" s="104">
        <v>3855</v>
      </c>
      <c r="Q69" s="313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4"/>
      <c r="AE69" s="118"/>
      <c r="AF69" s="120" t="s">
        <v>169</v>
      </c>
      <c r="AG69" s="342" t="s">
        <v>170</v>
      </c>
      <c r="AH69" s="313">
        <v>0</v>
      </c>
      <c r="AI69" s="313">
        <v>0</v>
      </c>
      <c r="AJ69" s="345">
        <v>0</v>
      </c>
      <c r="AK69" s="313">
        <v>174500</v>
      </c>
      <c r="AL69" s="313">
        <v>113464</v>
      </c>
      <c r="AM69" s="345">
        <v>143982</v>
      </c>
      <c r="AN69" s="348">
        <v>1</v>
      </c>
      <c r="AO69" s="351">
        <v>4</v>
      </c>
    </row>
    <row r="70" spans="1:41" x14ac:dyDescent="0.25">
      <c r="A70" s="123" t="s">
        <v>78</v>
      </c>
      <c r="B70" s="120" t="s">
        <v>79</v>
      </c>
      <c r="C70" s="313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>
        <v>48000</v>
      </c>
      <c r="P70" s="104">
        <v>11242</v>
      </c>
      <c r="Q70" s="313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4"/>
      <c r="AE70" s="118"/>
      <c r="AF70" s="120" t="s">
        <v>32</v>
      </c>
      <c r="AG70" s="342" t="s">
        <v>171</v>
      </c>
      <c r="AH70" s="313">
        <v>34900</v>
      </c>
      <c r="AI70" s="313">
        <v>13694</v>
      </c>
      <c r="AJ70" s="345">
        <v>24297</v>
      </c>
      <c r="AK70" s="313">
        <v>0</v>
      </c>
      <c r="AL70" s="313">
        <v>0</v>
      </c>
      <c r="AM70" s="345">
        <v>0</v>
      </c>
      <c r="AN70" s="348">
        <v>0</v>
      </c>
      <c r="AO70" s="351">
        <v>3</v>
      </c>
    </row>
    <row r="71" spans="1:41" x14ac:dyDescent="0.25">
      <c r="A71" s="123" t="s">
        <v>78</v>
      </c>
      <c r="B71" s="120" t="s">
        <v>79</v>
      </c>
      <c r="C71" s="313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>
        <v>25000</v>
      </c>
      <c r="P71" s="104">
        <v>17576</v>
      </c>
      <c r="Q71" s="313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4"/>
      <c r="AE71" s="118"/>
      <c r="AF71" s="120" t="s">
        <v>33</v>
      </c>
      <c r="AG71" s="342" t="s">
        <v>172</v>
      </c>
      <c r="AH71" s="313">
        <v>33436</v>
      </c>
      <c r="AI71" s="313">
        <v>18383</v>
      </c>
      <c r="AJ71" s="345">
        <v>25909.5</v>
      </c>
      <c r="AK71" s="313">
        <v>117480</v>
      </c>
      <c r="AL71" s="313">
        <v>76280</v>
      </c>
      <c r="AM71" s="345">
        <v>96880</v>
      </c>
      <c r="AN71" s="348">
        <v>10</v>
      </c>
      <c r="AO71" s="351">
        <v>5</v>
      </c>
    </row>
    <row r="72" spans="1:41" x14ac:dyDescent="0.25">
      <c r="A72" s="123" t="s">
        <v>78</v>
      </c>
      <c r="B72" s="120" t="s">
        <v>79</v>
      </c>
      <c r="C72" s="313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>
        <v>5400</v>
      </c>
      <c r="P72" s="104">
        <v>2566</v>
      </c>
      <c r="Q72" s="313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4"/>
      <c r="AE72" s="118"/>
      <c r="AF72" s="120" t="s">
        <v>173</v>
      </c>
      <c r="AG72" s="342" t="s">
        <v>174</v>
      </c>
      <c r="AH72" s="313">
        <v>48135</v>
      </c>
      <c r="AI72" s="313">
        <v>27294</v>
      </c>
      <c r="AJ72" s="345">
        <v>37714.5</v>
      </c>
      <c r="AK72" s="313">
        <v>166400</v>
      </c>
      <c r="AL72" s="313">
        <v>96465</v>
      </c>
      <c r="AM72" s="345">
        <v>131432.5</v>
      </c>
      <c r="AN72" s="348">
        <v>12</v>
      </c>
      <c r="AO72" s="351">
        <v>6</v>
      </c>
    </row>
    <row r="73" spans="1:41" ht="15.75" thickBot="1" x14ac:dyDescent="0.3">
      <c r="A73" s="124" t="s">
        <v>78</v>
      </c>
      <c r="B73" s="318" t="s">
        <v>79</v>
      </c>
      <c r="C73" s="314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>
        <v>2540</v>
      </c>
      <c r="P73" s="105">
        <v>796</v>
      </c>
      <c r="Q73" s="314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5"/>
      <c r="AE73" s="118"/>
      <c r="AF73" s="120" t="s">
        <v>34</v>
      </c>
      <c r="AG73" s="342" t="s">
        <v>175</v>
      </c>
      <c r="AH73" s="313">
        <v>4350</v>
      </c>
      <c r="AI73" s="313">
        <v>5032</v>
      </c>
      <c r="AJ73" s="345">
        <v>4691</v>
      </c>
      <c r="AK73" s="313">
        <v>82244</v>
      </c>
      <c r="AL73" s="313">
        <v>62635</v>
      </c>
      <c r="AM73" s="345">
        <v>72439.5</v>
      </c>
      <c r="AN73" s="348">
        <v>0</v>
      </c>
      <c r="AO73" s="351">
        <v>6</v>
      </c>
    </row>
    <row r="74" spans="1:41" x14ac:dyDescent="0.25">
      <c r="A74" s="122" t="s">
        <v>82</v>
      </c>
      <c r="B74" s="119" t="s">
        <v>83</v>
      </c>
      <c r="C74" s="312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3"/>
      <c r="Q74" s="312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>
        <v>130000</v>
      </c>
      <c r="AD74" s="103">
        <v>128886</v>
      </c>
      <c r="AE74" s="118"/>
      <c r="AF74" s="120" t="s">
        <v>35</v>
      </c>
      <c r="AG74" s="342" t="s">
        <v>176</v>
      </c>
      <c r="AH74" s="313">
        <v>20850</v>
      </c>
      <c r="AI74" s="313">
        <v>6420</v>
      </c>
      <c r="AJ74" s="345">
        <v>13635</v>
      </c>
      <c r="AK74" s="313">
        <v>64000</v>
      </c>
      <c r="AL74" s="313">
        <v>40700</v>
      </c>
      <c r="AM74" s="345">
        <v>52350</v>
      </c>
      <c r="AN74" s="348">
        <v>1</v>
      </c>
      <c r="AO74" s="351">
        <v>4</v>
      </c>
    </row>
    <row r="75" spans="1:41" x14ac:dyDescent="0.25">
      <c r="A75" s="123" t="s">
        <v>82</v>
      </c>
      <c r="B75" s="120" t="s">
        <v>83</v>
      </c>
      <c r="C75" s="313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4"/>
      <c r="Q75" s="313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>
        <v>2610</v>
      </c>
      <c r="AD75" s="104">
        <v>2563</v>
      </c>
      <c r="AE75" s="118"/>
      <c r="AF75" s="120" t="s">
        <v>36</v>
      </c>
      <c r="AG75" s="342" t="s">
        <v>177</v>
      </c>
      <c r="AH75" s="313">
        <v>0</v>
      </c>
      <c r="AI75" s="313">
        <v>0</v>
      </c>
      <c r="AJ75" s="345">
        <v>0</v>
      </c>
      <c r="AK75" s="313">
        <v>23000</v>
      </c>
      <c r="AL75" s="313">
        <v>11072</v>
      </c>
      <c r="AM75" s="345">
        <v>17036</v>
      </c>
      <c r="AN75" s="348">
        <v>0</v>
      </c>
      <c r="AO75" s="351">
        <v>1</v>
      </c>
    </row>
    <row r="76" spans="1:41" x14ac:dyDescent="0.25">
      <c r="A76" s="123" t="s">
        <v>82</v>
      </c>
      <c r="B76" s="120" t="s">
        <v>83</v>
      </c>
      <c r="C76" s="313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4"/>
      <c r="Q76" s="313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>
        <v>7735</v>
      </c>
      <c r="AD76" s="104">
        <v>2231</v>
      </c>
      <c r="AE76" s="118"/>
      <c r="AF76" s="120" t="s">
        <v>178</v>
      </c>
      <c r="AG76" s="342" t="s">
        <v>179</v>
      </c>
      <c r="AH76" s="313">
        <v>34174</v>
      </c>
      <c r="AI76" s="313">
        <v>25388</v>
      </c>
      <c r="AJ76" s="345">
        <v>29781</v>
      </c>
      <c r="AK76" s="313">
        <v>4650</v>
      </c>
      <c r="AL76" s="313">
        <v>8509</v>
      </c>
      <c r="AM76" s="345">
        <v>6579.5</v>
      </c>
      <c r="AN76" s="348">
        <v>0</v>
      </c>
      <c r="AO76" s="351">
        <v>12</v>
      </c>
    </row>
    <row r="77" spans="1:41" x14ac:dyDescent="0.25">
      <c r="A77" s="123" t="s">
        <v>82</v>
      </c>
      <c r="B77" s="120" t="s">
        <v>83</v>
      </c>
      <c r="C77" s="313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>
        <v>7700</v>
      </c>
      <c r="P77" s="104">
        <v>4844</v>
      </c>
      <c r="Q77" s="313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4"/>
      <c r="AE77" s="118"/>
      <c r="AF77" s="120" t="s">
        <v>180</v>
      </c>
      <c r="AG77" s="342" t="s">
        <v>181</v>
      </c>
      <c r="AH77" s="313">
        <v>30885</v>
      </c>
      <c r="AI77" s="313">
        <v>25765</v>
      </c>
      <c r="AJ77" s="345">
        <v>28325</v>
      </c>
      <c r="AK77" s="313">
        <v>0</v>
      </c>
      <c r="AL77" s="313">
        <v>0</v>
      </c>
      <c r="AM77" s="345">
        <v>0</v>
      </c>
      <c r="AN77" s="348">
        <v>2</v>
      </c>
      <c r="AO77" s="351">
        <v>3</v>
      </c>
    </row>
    <row r="78" spans="1:41" ht="15.75" thickBot="1" x14ac:dyDescent="0.3">
      <c r="A78" s="124" t="s">
        <v>82</v>
      </c>
      <c r="B78" s="318" t="s">
        <v>83</v>
      </c>
      <c r="C78" s="314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>
        <v>23000</v>
      </c>
      <c r="P78" s="105">
        <v>15439</v>
      </c>
      <c r="Q78" s="314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5"/>
      <c r="AE78" s="118"/>
      <c r="AF78" s="121" t="s">
        <v>182</v>
      </c>
      <c r="AG78" s="343" t="s">
        <v>183</v>
      </c>
      <c r="AH78" s="313">
        <v>1200</v>
      </c>
      <c r="AI78" s="313">
        <v>833</v>
      </c>
      <c r="AJ78" s="345">
        <v>1016.5</v>
      </c>
      <c r="AK78" s="313">
        <v>66516</v>
      </c>
      <c r="AL78" s="313">
        <v>33719</v>
      </c>
      <c r="AM78" s="345">
        <v>50117.5</v>
      </c>
      <c r="AN78" s="348">
        <v>1</v>
      </c>
      <c r="AO78" s="351">
        <v>2</v>
      </c>
    </row>
    <row r="79" spans="1:41" x14ac:dyDescent="0.25">
      <c r="A79" s="122" t="s">
        <v>10</v>
      </c>
      <c r="B79" s="119" t="s">
        <v>84</v>
      </c>
      <c r="C79" s="312"/>
      <c r="D79" s="100"/>
      <c r="E79" s="100"/>
      <c r="F79" s="100"/>
      <c r="G79" s="100"/>
      <c r="H79" s="100"/>
      <c r="I79" s="100">
        <v>450</v>
      </c>
      <c r="J79" s="100">
        <v>165</v>
      </c>
      <c r="K79" s="100"/>
      <c r="L79" s="100"/>
      <c r="M79" s="100"/>
      <c r="N79" s="100"/>
      <c r="O79" s="100"/>
      <c r="P79" s="103"/>
      <c r="Q79" s="312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3"/>
      <c r="AE79" s="118"/>
      <c r="AF79" s="119" t="s">
        <v>184</v>
      </c>
      <c r="AG79" s="341" t="s">
        <v>185</v>
      </c>
      <c r="AH79" s="313">
        <v>142800</v>
      </c>
      <c r="AI79" s="313">
        <v>88241</v>
      </c>
      <c r="AJ79" s="345">
        <v>115520.5</v>
      </c>
      <c r="AK79" s="313">
        <v>0</v>
      </c>
      <c r="AL79" s="313">
        <v>0</v>
      </c>
      <c r="AM79" s="345">
        <v>0</v>
      </c>
      <c r="AN79" s="348">
        <v>1</v>
      </c>
      <c r="AO79" s="351">
        <v>5</v>
      </c>
    </row>
    <row r="80" spans="1:41" x14ac:dyDescent="0.25">
      <c r="A80" s="123" t="s">
        <v>10</v>
      </c>
      <c r="B80" s="120" t="s">
        <v>84</v>
      </c>
      <c r="C80" s="313"/>
      <c r="D80" s="101"/>
      <c r="E80" s="101"/>
      <c r="F80" s="101"/>
      <c r="G80" s="101"/>
      <c r="H80" s="101"/>
      <c r="I80" s="101"/>
      <c r="J80" s="101"/>
      <c r="K80" s="101"/>
      <c r="L80" s="101"/>
      <c r="M80" s="101">
        <v>3500</v>
      </c>
      <c r="N80" s="101">
        <v>1106</v>
      </c>
      <c r="O80" s="101"/>
      <c r="P80" s="104"/>
      <c r="Q80" s="313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4"/>
      <c r="AE80" s="118"/>
      <c r="AF80" s="120" t="s">
        <v>29</v>
      </c>
      <c r="AG80" s="342" t="s">
        <v>186</v>
      </c>
      <c r="AH80" s="313">
        <v>52387</v>
      </c>
      <c r="AI80" s="313">
        <v>42355</v>
      </c>
      <c r="AJ80" s="345">
        <v>47371</v>
      </c>
      <c r="AK80" s="313">
        <v>1897</v>
      </c>
      <c r="AL80" s="313">
        <v>3068</v>
      </c>
      <c r="AM80" s="345">
        <v>2482.5</v>
      </c>
      <c r="AN80" s="348">
        <v>7</v>
      </c>
      <c r="AO80" s="351">
        <v>4</v>
      </c>
    </row>
    <row r="81" spans="1:41" x14ac:dyDescent="0.25">
      <c r="A81" s="123" t="s">
        <v>10</v>
      </c>
      <c r="B81" s="120" t="s">
        <v>84</v>
      </c>
      <c r="C81" s="313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>
        <v>70000</v>
      </c>
      <c r="P81" s="104">
        <v>20403</v>
      </c>
      <c r="Q81" s="313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4"/>
      <c r="AE81" s="118"/>
      <c r="AF81" s="120" t="s">
        <v>187</v>
      </c>
      <c r="AG81" s="342" t="s">
        <v>188</v>
      </c>
      <c r="AH81" s="313">
        <v>139500</v>
      </c>
      <c r="AI81" s="313">
        <v>61484</v>
      </c>
      <c r="AJ81" s="345">
        <v>100492</v>
      </c>
      <c r="AK81" s="313">
        <v>0</v>
      </c>
      <c r="AL81" s="313">
        <v>0</v>
      </c>
      <c r="AM81" s="345">
        <v>0</v>
      </c>
      <c r="AN81" s="348">
        <v>1</v>
      </c>
      <c r="AO81" s="351">
        <v>4</v>
      </c>
    </row>
    <row r="82" spans="1:41" x14ac:dyDescent="0.25">
      <c r="A82" s="123" t="s">
        <v>10</v>
      </c>
      <c r="B82" s="120" t="s">
        <v>84</v>
      </c>
      <c r="C82" s="313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>
        <v>12000</v>
      </c>
      <c r="P82" s="104">
        <v>6995</v>
      </c>
      <c r="Q82" s="313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4"/>
      <c r="AE82" s="118"/>
      <c r="AF82" s="120" t="s">
        <v>189</v>
      </c>
      <c r="AG82" s="342" t="s">
        <v>190</v>
      </c>
      <c r="AH82" s="313">
        <v>39000</v>
      </c>
      <c r="AI82" s="313">
        <v>11367</v>
      </c>
      <c r="AJ82" s="345">
        <v>25183.5</v>
      </c>
      <c r="AK82" s="313">
        <v>260000</v>
      </c>
      <c r="AL82" s="313">
        <v>152200</v>
      </c>
      <c r="AM82" s="345">
        <v>206100</v>
      </c>
      <c r="AN82" s="348">
        <v>0</v>
      </c>
      <c r="AO82" s="351">
        <v>5</v>
      </c>
    </row>
    <row r="83" spans="1:41" x14ac:dyDescent="0.25">
      <c r="A83" s="123" t="s">
        <v>10</v>
      </c>
      <c r="B83" s="120" t="s">
        <v>84</v>
      </c>
      <c r="C83" s="313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>
        <v>12000</v>
      </c>
      <c r="P83" s="104">
        <v>6410</v>
      </c>
      <c r="Q83" s="313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4"/>
      <c r="AE83" s="118"/>
      <c r="AF83" s="120" t="s">
        <v>191</v>
      </c>
      <c r="AG83" s="342" t="s">
        <v>192</v>
      </c>
      <c r="AH83" s="313">
        <v>0</v>
      </c>
      <c r="AI83" s="313">
        <v>0</v>
      </c>
      <c r="AJ83" s="345">
        <v>0</v>
      </c>
      <c r="AK83" s="313">
        <v>0</v>
      </c>
      <c r="AL83" s="313">
        <v>0</v>
      </c>
      <c r="AM83" s="345">
        <v>0</v>
      </c>
      <c r="AN83" s="348">
        <v>0</v>
      </c>
      <c r="AO83" s="351">
        <v>0</v>
      </c>
    </row>
    <row r="84" spans="1:41" x14ac:dyDescent="0.25">
      <c r="A84" s="123" t="s">
        <v>10</v>
      </c>
      <c r="B84" s="120" t="s">
        <v>84</v>
      </c>
      <c r="C84" s="313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>
        <v>3500</v>
      </c>
      <c r="P84" s="104">
        <v>1935</v>
      </c>
      <c r="Q84" s="313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4"/>
      <c r="AE84" s="118"/>
      <c r="AF84" s="120" t="s">
        <v>193</v>
      </c>
      <c r="AG84" s="342" t="s">
        <v>194</v>
      </c>
      <c r="AH84" s="313">
        <v>40470</v>
      </c>
      <c r="AI84" s="313">
        <v>19408</v>
      </c>
      <c r="AJ84" s="345">
        <v>29939</v>
      </c>
      <c r="AK84" s="313">
        <v>37250</v>
      </c>
      <c r="AL84" s="313">
        <v>25639</v>
      </c>
      <c r="AM84" s="345">
        <v>31444.5</v>
      </c>
      <c r="AN84" s="348">
        <v>14</v>
      </c>
      <c r="AO84" s="351">
        <v>3</v>
      </c>
    </row>
    <row r="85" spans="1:41" x14ac:dyDescent="0.25">
      <c r="A85" s="123" t="s">
        <v>10</v>
      </c>
      <c r="B85" s="120" t="s">
        <v>84</v>
      </c>
      <c r="C85" s="313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>
        <v>10000</v>
      </c>
      <c r="P85" s="104">
        <v>1216</v>
      </c>
      <c r="Q85" s="313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4"/>
      <c r="AE85" s="118"/>
      <c r="AF85" s="120" t="s">
        <v>195</v>
      </c>
      <c r="AG85" s="342" t="s">
        <v>196</v>
      </c>
      <c r="AH85" s="313">
        <v>0</v>
      </c>
      <c r="AI85" s="313">
        <v>0</v>
      </c>
      <c r="AJ85" s="345">
        <v>0</v>
      </c>
      <c r="AK85" s="313">
        <v>71500</v>
      </c>
      <c r="AL85" s="313">
        <v>73785</v>
      </c>
      <c r="AM85" s="345">
        <v>72642.5</v>
      </c>
      <c r="AN85" s="348">
        <v>0</v>
      </c>
      <c r="AO85" s="351">
        <v>1</v>
      </c>
    </row>
    <row r="86" spans="1:41" ht="15.75" thickBot="1" x14ac:dyDescent="0.3">
      <c r="A86" s="124" t="s">
        <v>10</v>
      </c>
      <c r="B86" s="318" t="s">
        <v>84</v>
      </c>
      <c r="C86" s="314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>
        <v>4500</v>
      </c>
      <c r="P86" s="105">
        <v>3462</v>
      </c>
      <c r="Q86" s="314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5"/>
      <c r="AE86" s="118"/>
      <c r="AF86" s="120" t="s">
        <v>221</v>
      </c>
      <c r="AG86" s="342" t="s">
        <v>197</v>
      </c>
      <c r="AH86" s="313">
        <v>176840</v>
      </c>
      <c r="AI86" s="313">
        <v>99092</v>
      </c>
      <c r="AJ86" s="345">
        <v>137966</v>
      </c>
      <c r="AK86" s="313">
        <v>410000</v>
      </c>
      <c r="AL86" s="313">
        <v>211837</v>
      </c>
      <c r="AM86" s="345">
        <v>310918.5</v>
      </c>
      <c r="AN86" s="348">
        <v>8</v>
      </c>
      <c r="AO86" s="351">
        <v>6</v>
      </c>
    </row>
    <row r="87" spans="1:41" x14ac:dyDescent="0.25">
      <c r="A87" s="122" t="s">
        <v>85</v>
      </c>
      <c r="B87" s="119" t="s">
        <v>86</v>
      </c>
      <c r="C87" s="312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3"/>
      <c r="Q87" s="312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>
        <v>76300</v>
      </c>
      <c r="AD87" s="103">
        <v>28404</v>
      </c>
      <c r="AE87" s="118"/>
      <c r="AF87" s="120" t="s">
        <v>198</v>
      </c>
      <c r="AG87" s="342" t="s">
        <v>199</v>
      </c>
      <c r="AH87" s="313">
        <v>95100</v>
      </c>
      <c r="AI87" s="313">
        <v>63347</v>
      </c>
      <c r="AJ87" s="345">
        <v>79223.5</v>
      </c>
      <c r="AK87" s="313">
        <v>0</v>
      </c>
      <c r="AL87" s="313">
        <v>0</v>
      </c>
      <c r="AM87" s="345">
        <v>0</v>
      </c>
      <c r="AN87" s="348">
        <v>3</v>
      </c>
      <c r="AO87" s="351">
        <v>5</v>
      </c>
    </row>
    <row r="88" spans="1:41" x14ac:dyDescent="0.25">
      <c r="A88" s="123" t="s">
        <v>85</v>
      </c>
      <c r="B88" s="120" t="s">
        <v>86</v>
      </c>
      <c r="C88" s="313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4"/>
      <c r="Q88" s="313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>
        <v>26000</v>
      </c>
      <c r="AD88" s="104">
        <v>14553</v>
      </c>
      <c r="AE88" s="118"/>
      <c r="AF88" s="120" t="s">
        <v>233</v>
      </c>
      <c r="AG88" s="342" t="s">
        <v>200</v>
      </c>
      <c r="AH88" s="313">
        <v>86600</v>
      </c>
      <c r="AI88" s="313">
        <v>64015</v>
      </c>
      <c r="AJ88" s="345">
        <v>75307.5</v>
      </c>
      <c r="AK88" s="313">
        <v>0</v>
      </c>
      <c r="AL88" s="313">
        <v>0</v>
      </c>
      <c r="AM88" s="345">
        <v>0</v>
      </c>
      <c r="AN88" s="348">
        <v>5</v>
      </c>
      <c r="AO88" s="351">
        <v>4</v>
      </c>
    </row>
    <row r="89" spans="1:41" ht="15.75" thickBot="1" x14ac:dyDescent="0.3">
      <c r="A89" s="124" t="s">
        <v>85</v>
      </c>
      <c r="B89" s="318" t="s">
        <v>86</v>
      </c>
      <c r="C89" s="314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5"/>
      <c r="Q89" s="314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>
        <v>25000</v>
      </c>
      <c r="AD89" s="105">
        <v>9869</v>
      </c>
      <c r="AE89" s="118"/>
      <c r="AF89" s="120" t="s">
        <v>244</v>
      </c>
      <c r="AG89" s="342" t="s">
        <v>201</v>
      </c>
      <c r="AH89" s="313">
        <v>0</v>
      </c>
      <c r="AI89" s="313">
        <v>0</v>
      </c>
      <c r="AJ89" s="345">
        <v>0</v>
      </c>
      <c r="AK89" s="313">
        <v>0</v>
      </c>
      <c r="AL89" s="313">
        <v>0</v>
      </c>
      <c r="AM89" s="345">
        <v>0</v>
      </c>
      <c r="AN89" s="348">
        <v>0</v>
      </c>
      <c r="AO89" s="351">
        <v>0</v>
      </c>
    </row>
    <row r="90" spans="1:41" x14ac:dyDescent="0.25">
      <c r="A90" s="122" t="s">
        <v>11</v>
      </c>
      <c r="B90" s="119" t="s">
        <v>87</v>
      </c>
      <c r="C90" s="312"/>
      <c r="D90" s="100"/>
      <c r="E90" s="100"/>
      <c r="F90" s="100"/>
      <c r="G90" s="100"/>
      <c r="H90" s="100"/>
      <c r="I90" s="100">
        <v>1000</v>
      </c>
      <c r="J90" s="100">
        <v>392</v>
      </c>
      <c r="K90" s="100"/>
      <c r="L90" s="100"/>
      <c r="M90" s="100">
        <v>0</v>
      </c>
      <c r="N90" s="100">
        <v>0</v>
      </c>
      <c r="O90" s="100"/>
      <c r="P90" s="103"/>
      <c r="Q90" s="312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3"/>
      <c r="AE90" s="118"/>
      <c r="AF90" s="120" t="s">
        <v>202</v>
      </c>
      <c r="AG90" s="342" t="s">
        <v>203</v>
      </c>
      <c r="AH90" s="313">
        <v>50250</v>
      </c>
      <c r="AI90" s="313">
        <v>40807</v>
      </c>
      <c r="AJ90" s="345">
        <v>45528.5</v>
      </c>
      <c r="AK90" s="313">
        <v>216500</v>
      </c>
      <c r="AL90" s="313">
        <v>147518</v>
      </c>
      <c r="AM90" s="345">
        <v>182009</v>
      </c>
      <c r="AN90" s="348">
        <v>5</v>
      </c>
      <c r="AO90" s="351">
        <v>4</v>
      </c>
    </row>
    <row r="91" spans="1:41" x14ac:dyDescent="0.25">
      <c r="A91" s="123" t="s">
        <v>11</v>
      </c>
      <c r="B91" s="120" t="s">
        <v>87</v>
      </c>
      <c r="C91" s="313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>
        <v>25200</v>
      </c>
      <c r="P91" s="104">
        <v>16999</v>
      </c>
      <c r="Q91" s="313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4"/>
      <c r="AE91" s="118"/>
      <c r="AF91" s="120" t="s">
        <v>204</v>
      </c>
      <c r="AG91" s="342" t="s">
        <v>205</v>
      </c>
      <c r="AH91" s="313">
        <v>2970</v>
      </c>
      <c r="AI91" s="313">
        <v>682</v>
      </c>
      <c r="AJ91" s="345">
        <v>1826</v>
      </c>
      <c r="AK91" s="313">
        <v>210600</v>
      </c>
      <c r="AL91" s="313">
        <v>150678</v>
      </c>
      <c r="AM91" s="345">
        <v>180639</v>
      </c>
      <c r="AN91" s="348">
        <v>3</v>
      </c>
      <c r="AO91" s="351">
        <v>3</v>
      </c>
    </row>
    <row r="92" spans="1:41" ht="15.75" thickBot="1" x14ac:dyDescent="0.3">
      <c r="A92" s="124" t="s">
        <v>11</v>
      </c>
      <c r="B92" s="318" t="s">
        <v>87</v>
      </c>
      <c r="C92" s="314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5"/>
      <c r="Q92" s="314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>
        <v>12100</v>
      </c>
      <c r="AD92" s="105">
        <v>7978</v>
      </c>
      <c r="AE92" s="118"/>
      <c r="AF92" s="120" t="s">
        <v>222</v>
      </c>
      <c r="AG92" s="342" t="s">
        <v>206</v>
      </c>
      <c r="AH92" s="313">
        <v>212000</v>
      </c>
      <c r="AI92" s="313">
        <v>76537</v>
      </c>
      <c r="AJ92" s="345">
        <v>144268.5</v>
      </c>
      <c r="AK92" s="313">
        <v>0</v>
      </c>
      <c r="AL92" s="313">
        <v>0</v>
      </c>
      <c r="AM92" s="345">
        <v>0</v>
      </c>
      <c r="AN92" s="348">
        <v>0</v>
      </c>
      <c r="AO92" s="351">
        <v>4</v>
      </c>
    </row>
    <row r="93" spans="1:41" ht="15.75" thickBot="1" x14ac:dyDescent="0.3">
      <c r="A93" s="309" t="s">
        <v>231</v>
      </c>
      <c r="B93" s="319" t="s">
        <v>88</v>
      </c>
      <c r="C93" s="315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7"/>
      <c r="Q93" s="315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>
        <v>420000</v>
      </c>
      <c r="AD93" s="107">
        <v>255409</v>
      </c>
      <c r="AE93" s="118"/>
      <c r="AF93" s="120" t="s">
        <v>207</v>
      </c>
      <c r="AG93" s="342" t="s">
        <v>208</v>
      </c>
      <c r="AH93" s="313">
        <v>46029</v>
      </c>
      <c r="AI93" s="313">
        <v>27787</v>
      </c>
      <c r="AJ93" s="345">
        <v>36908</v>
      </c>
      <c r="AK93" s="313">
        <v>47700</v>
      </c>
      <c r="AL93" s="313">
        <v>26371</v>
      </c>
      <c r="AM93" s="345">
        <v>37035.5</v>
      </c>
      <c r="AN93" s="348">
        <v>9</v>
      </c>
      <c r="AO93" s="351">
        <v>3</v>
      </c>
    </row>
    <row r="94" spans="1:41" x14ac:dyDescent="0.25">
      <c r="A94" s="122" t="s">
        <v>15</v>
      </c>
      <c r="B94" s="119" t="s">
        <v>91</v>
      </c>
      <c r="C94" s="312">
        <v>45</v>
      </c>
      <c r="D94" s="100">
        <v>56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3"/>
      <c r="Q94" s="312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3"/>
      <c r="AE94" s="118"/>
      <c r="AF94" s="120" t="s">
        <v>209</v>
      </c>
      <c r="AG94" s="342" t="s">
        <v>210</v>
      </c>
      <c r="AH94" s="313">
        <v>0</v>
      </c>
      <c r="AI94" s="313">
        <v>0</v>
      </c>
      <c r="AJ94" s="345">
        <v>0</v>
      </c>
      <c r="AK94" s="313">
        <v>0</v>
      </c>
      <c r="AL94" s="313">
        <v>0</v>
      </c>
      <c r="AM94" s="345">
        <v>0</v>
      </c>
      <c r="AN94" s="348">
        <v>0</v>
      </c>
      <c r="AO94" s="351">
        <v>0</v>
      </c>
    </row>
    <row r="95" spans="1:41" x14ac:dyDescent="0.25">
      <c r="A95" s="123" t="s">
        <v>15</v>
      </c>
      <c r="B95" s="120" t="s">
        <v>91</v>
      </c>
      <c r="C95" s="313">
        <v>40</v>
      </c>
      <c r="D95" s="101">
        <v>37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4"/>
      <c r="Q95" s="313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4"/>
      <c r="AE95" s="118"/>
      <c r="AF95" s="120" t="s">
        <v>211</v>
      </c>
      <c r="AG95" s="342" t="s">
        <v>212</v>
      </c>
      <c r="AH95" s="313">
        <v>0</v>
      </c>
      <c r="AI95" s="313">
        <v>0</v>
      </c>
      <c r="AJ95" s="345">
        <v>0</v>
      </c>
      <c r="AK95" s="313">
        <v>430000</v>
      </c>
      <c r="AL95" s="313">
        <v>275000</v>
      </c>
      <c r="AM95" s="345">
        <v>352500</v>
      </c>
      <c r="AN95" s="348">
        <v>0</v>
      </c>
      <c r="AO95" s="351">
        <v>2</v>
      </c>
    </row>
    <row r="96" spans="1:41" x14ac:dyDescent="0.25">
      <c r="A96" s="123" t="s">
        <v>15</v>
      </c>
      <c r="B96" s="120" t="s">
        <v>91</v>
      </c>
      <c r="C96" s="313"/>
      <c r="D96" s="101"/>
      <c r="E96" s="101"/>
      <c r="F96" s="101"/>
      <c r="G96" s="101"/>
      <c r="H96" s="101"/>
      <c r="I96" s="101"/>
      <c r="J96" s="101"/>
      <c r="K96" s="101"/>
      <c r="L96" s="101"/>
      <c r="M96" s="101">
        <v>500</v>
      </c>
      <c r="N96" s="101">
        <v>429</v>
      </c>
      <c r="O96" s="101"/>
      <c r="P96" s="104"/>
      <c r="Q96" s="313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4"/>
      <c r="AE96" s="118"/>
      <c r="AF96" s="120" t="s">
        <v>31</v>
      </c>
      <c r="AG96" s="342" t="s">
        <v>213</v>
      </c>
      <c r="AH96" s="313">
        <v>120000</v>
      </c>
      <c r="AI96" s="313">
        <v>95239</v>
      </c>
      <c r="AJ96" s="345">
        <v>107619.5</v>
      </c>
      <c r="AK96" s="313">
        <v>387000</v>
      </c>
      <c r="AL96" s="313">
        <v>363207</v>
      </c>
      <c r="AM96" s="345">
        <v>375103.5</v>
      </c>
      <c r="AN96" s="348">
        <v>0</v>
      </c>
      <c r="AO96" s="351">
        <v>4</v>
      </c>
    </row>
    <row r="97" spans="1:41" x14ac:dyDescent="0.25">
      <c r="A97" s="123" t="s">
        <v>15</v>
      </c>
      <c r="B97" s="120" t="s">
        <v>91</v>
      </c>
      <c r="C97" s="313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>
        <v>92000</v>
      </c>
      <c r="P97" s="104">
        <v>111000</v>
      </c>
      <c r="Q97" s="313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4"/>
      <c r="AE97" s="118"/>
      <c r="AF97" s="121" t="s">
        <v>234</v>
      </c>
      <c r="AG97" s="343" t="s">
        <v>228</v>
      </c>
      <c r="AH97" s="338">
        <v>33750</v>
      </c>
      <c r="AI97" s="338">
        <v>13629</v>
      </c>
      <c r="AJ97" s="346">
        <v>23689.5</v>
      </c>
      <c r="AK97" s="338">
        <v>132500</v>
      </c>
      <c r="AL97" s="338">
        <v>86564</v>
      </c>
      <c r="AM97" s="346">
        <v>109532</v>
      </c>
      <c r="AN97" s="349">
        <v>10</v>
      </c>
      <c r="AO97" s="352">
        <v>6</v>
      </c>
    </row>
    <row r="98" spans="1:41" ht="15.75" thickBot="1" x14ac:dyDescent="0.3">
      <c r="A98" s="123" t="s">
        <v>15</v>
      </c>
      <c r="B98" s="120" t="s">
        <v>91</v>
      </c>
      <c r="C98" s="313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4"/>
      <c r="Q98" s="313">
        <v>60</v>
      </c>
      <c r="R98" s="101">
        <v>7</v>
      </c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4"/>
      <c r="AE98" s="118"/>
      <c r="AF98" s="318" t="s">
        <v>541</v>
      </c>
      <c r="AG98" s="353" t="s">
        <v>542</v>
      </c>
      <c r="AH98" s="354">
        <v>180000</v>
      </c>
      <c r="AI98" s="354">
        <v>45024</v>
      </c>
      <c r="AJ98" s="353">
        <v>112512</v>
      </c>
      <c r="AK98" s="354">
        <v>0</v>
      </c>
      <c r="AL98" s="354">
        <v>0</v>
      </c>
      <c r="AM98" s="353">
        <v>0</v>
      </c>
      <c r="AN98" s="355">
        <v>0</v>
      </c>
      <c r="AO98" s="355">
        <v>1</v>
      </c>
    </row>
    <row r="99" spans="1:41" x14ac:dyDescent="0.25">
      <c r="A99" s="123" t="s">
        <v>15</v>
      </c>
      <c r="B99" s="120" t="s">
        <v>91</v>
      </c>
      <c r="C99" s="313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4"/>
      <c r="Q99" s="313"/>
      <c r="R99" s="101"/>
      <c r="S99" s="101">
        <v>690</v>
      </c>
      <c r="T99" s="101">
        <v>69</v>
      </c>
      <c r="U99" s="101"/>
      <c r="V99" s="101"/>
      <c r="W99" s="101"/>
      <c r="X99" s="101"/>
      <c r="Y99" s="101"/>
      <c r="Z99" s="101"/>
      <c r="AA99" s="101"/>
      <c r="AB99" s="101"/>
      <c r="AC99" s="101"/>
      <c r="AD99" s="104"/>
      <c r="AE99" s="118"/>
      <c r="AF99" s="118" t="s">
        <v>544</v>
      </c>
      <c r="AG99" s="390" t="s">
        <v>547</v>
      </c>
      <c r="AH99" s="118">
        <v>133455</v>
      </c>
      <c r="AI99" s="118">
        <v>84092</v>
      </c>
      <c r="AJ99" s="118">
        <v>108773.5</v>
      </c>
      <c r="AK99" s="118">
        <v>418500</v>
      </c>
      <c r="AL99" s="118">
        <v>177737</v>
      </c>
      <c r="AM99" s="118">
        <v>298118.5</v>
      </c>
      <c r="AN99" s="57">
        <v>7</v>
      </c>
      <c r="AO99" s="57">
        <v>11</v>
      </c>
    </row>
    <row r="100" spans="1:41" x14ac:dyDescent="0.25">
      <c r="A100" s="123" t="s">
        <v>15</v>
      </c>
      <c r="B100" s="120" t="s">
        <v>91</v>
      </c>
      <c r="C100" s="313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4"/>
      <c r="Q100" s="313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>
        <v>7500</v>
      </c>
      <c r="AD100" s="104">
        <v>3300</v>
      </c>
      <c r="AE100" s="118"/>
      <c r="AF100" s="118"/>
      <c r="AG100" s="118"/>
      <c r="AH100" s="118"/>
      <c r="AI100" s="118"/>
      <c r="AJ100" s="118"/>
      <c r="AK100" s="118"/>
      <c r="AL100" s="118"/>
      <c r="AM100" s="118"/>
    </row>
    <row r="101" spans="1:41" x14ac:dyDescent="0.25">
      <c r="A101" s="123" t="s">
        <v>15</v>
      </c>
      <c r="B101" s="120" t="s">
        <v>91</v>
      </c>
      <c r="C101" s="313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4"/>
      <c r="Q101" s="313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>
        <v>260000</v>
      </c>
      <c r="AD101" s="104">
        <v>115317</v>
      </c>
      <c r="AE101" s="118"/>
      <c r="AF101" s="118"/>
      <c r="AG101" s="118"/>
      <c r="AH101" s="118"/>
      <c r="AI101" s="118"/>
      <c r="AJ101" s="118"/>
      <c r="AK101" s="118"/>
      <c r="AL101" s="118"/>
      <c r="AM101" s="118"/>
    </row>
    <row r="102" spans="1:41" ht="15.75" thickBot="1" x14ac:dyDescent="0.3">
      <c r="A102" s="124" t="s">
        <v>15</v>
      </c>
      <c r="B102" s="318" t="s">
        <v>91</v>
      </c>
      <c r="C102" s="314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5"/>
      <c r="Q102" s="314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>
        <v>135000</v>
      </c>
      <c r="AD102" s="105">
        <v>54000</v>
      </c>
      <c r="AE102" s="118"/>
      <c r="AF102" s="118"/>
      <c r="AG102" s="118"/>
      <c r="AH102" s="118"/>
      <c r="AI102" s="118"/>
      <c r="AJ102" s="118"/>
      <c r="AK102" s="118"/>
      <c r="AL102" s="118"/>
      <c r="AM102" s="118"/>
    </row>
    <row r="103" spans="1:41" x14ac:dyDescent="0.25">
      <c r="A103" s="122" t="s">
        <v>92</v>
      </c>
      <c r="B103" s="119" t="s">
        <v>93</v>
      </c>
      <c r="C103" s="312"/>
      <c r="D103" s="100"/>
      <c r="E103" s="100"/>
      <c r="F103" s="100"/>
      <c r="G103" s="100"/>
      <c r="H103" s="100"/>
      <c r="I103" s="100">
        <v>30</v>
      </c>
      <c r="J103" s="100">
        <v>30</v>
      </c>
      <c r="K103" s="100"/>
      <c r="L103" s="100"/>
      <c r="M103" s="100"/>
      <c r="N103" s="100"/>
      <c r="O103" s="100"/>
      <c r="P103" s="103"/>
      <c r="Q103" s="312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3"/>
    </row>
    <row r="104" spans="1:41" x14ac:dyDescent="0.25">
      <c r="A104" s="123" t="s">
        <v>92</v>
      </c>
      <c r="B104" s="120" t="s">
        <v>93</v>
      </c>
      <c r="C104" s="313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>
        <v>6500</v>
      </c>
      <c r="P104" s="104">
        <v>5312</v>
      </c>
      <c r="Q104" s="313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4"/>
    </row>
    <row r="105" spans="1:41" x14ac:dyDescent="0.25">
      <c r="A105" s="123" t="s">
        <v>92</v>
      </c>
      <c r="B105" s="120" t="s">
        <v>93</v>
      </c>
      <c r="C105" s="313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>
        <v>13000</v>
      </c>
      <c r="P105" s="104">
        <v>11400</v>
      </c>
      <c r="Q105" s="313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4"/>
    </row>
    <row r="106" spans="1:41" x14ac:dyDescent="0.25">
      <c r="A106" s="123" t="s">
        <v>92</v>
      </c>
      <c r="B106" s="120" t="s">
        <v>93</v>
      </c>
      <c r="C106" s="313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>
        <v>2500</v>
      </c>
      <c r="P106" s="104">
        <v>1140</v>
      </c>
      <c r="Q106" s="313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4"/>
    </row>
    <row r="107" spans="1:41" x14ac:dyDescent="0.25">
      <c r="A107" s="123" t="s">
        <v>92</v>
      </c>
      <c r="B107" s="120" t="s">
        <v>93</v>
      </c>
      <c r="C107" s="313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4"/>
      <c r="Q107" s="313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>
        <v>48000</v>
      </c>
      <c r="AD107" s="104">
        <v>29888</v>
      </c>
    </row>
    <row r="108" spans="1:41" x14ac:dyDescent="0.25">
      <c r="A108" s="123" t="s">
        <v>92</v>
      </c>
      <c r="B108" s="120" t="s">
        <v>93</v>
      </c>
      <c r="C108" s="313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4"/>
      <c r="Q108" s="313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>
        <v>12000</v>
      </c>
      <c r="AD108" s="104">
        <v>8312</v>
      </c>
    </row>
    <row r="109" spans="1:41" ht="15.75" thickBot="1" x14ac:dyDescent="0.3">
      <c r="A109" s="124" t="s">
        <v>92</v>
      </c>
      <c r="B109" s="318" t="s">
        <v>93</v>
      </c>
      <c r="C109" s="314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5"/>
      <c r="Q109" s="314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>
        <v>7000</v>
      </c>
      <c r="AD109" s="105">
        <v>4160</v>
      </c>
    </row>
    <row r="110" spans="1:41" ht="15.75" thickBot="1" x14ac:dyDescent="0.3">
      <c r="A110" s="309" t="s">
        <v>94</v>
      </c>
      <c r="B110" s="319" t="s">
        <v>95</v>
      </c>
      <c r="C110" s="315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7"/>
      <c r="Q110" s="315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>
        <v>40000</v>
      </c>
      <c r="AD110" s="107">
        <v>15744</v>
      </c>
    </row>
    <row r="111" spans="1:41" ht="15.75" thickBot="1" x14ac:dyDescent="0.3">
      <c r="A111" s="309" t="s">
        <v>375</v>
      </c>
      <c r="B111" s="319" t="s">
        <v>102</v>
      </c>
      <c r="C111" s="31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7"/>
      <c r="Q111" s="315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>
        <v>71000</v>
      </c>
      <c r="AD111" s="107">
        <v>42266</v>
      </c>
    </row>
    <row r="112" spans="1:41" x14ac:dyDescent="0.25">
      <c r="A112" s="310" t="s">
        <v>13</v>
      </c>
      <c r="B112" s="320" t="s">
        <v>103</v>
      </c>
      <c r="C112" s="316"/>
      <c r="D112" s="108"/>
      <c r="E112" s="108"/>
      <c r="F112" s="108"/>
      <c r="G112" s="108"/>
      <c r="H112" s="108"/>
      <c r="I112" s="108">
        <v>0</v>
      </c>
      <c r="J112" s="108">
        <v>0</v>
      </c>
      <c r="K112" s="108"/>
      <c r="L112" s="108"/>
      <c r="M112" s="108">
        <v>9900</v>
      </c>
      <c r="N112" s="108">
        <v>1915</v>
      </c>
      <c r="O112" s="108"/>
      <c r="P112" s="111"/>
      <c r="Q112" s="316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11"/>
    </row>
    <row r="113" spans="1:30" x14ac:dyDescent="0.25">
      <c r="A113" s="123" t="s">
        <v>13</v>
      </c>
      <c r="B113" s="120" t="s">
        <v>103</v>
      </c>
      <c r="C113" s="313"/>
      <c r="D113" s="101"/>
      <c r="E113" s="101"/>
      <c r="F113" s="101"/>
      <c r="G113" s="101"/>
      <c r="H113" s="101"/>
      <c r="I113" s="101">
        <v>0</v>
      </c>
      <c r="J113" s="101">
        <v>0</v>
      </c>
      <c r="K113" s="101"/>
      <c r="L113" s="101"/>
      <c r="M113" s="101">
        <v>7000</v>
      </c>
      <c r="N113" s="101">
        <v>4092</v>
      </c>
      <c r="O113" s="101"/>
      <c r="P113" s="104"/>
      <c r="Q113" s="313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4"/>
    </row>
    <row r="114" spans="1:30" x14ac:dyDescent="0.25">
      <c r="A114" s="123" t="s">
        <v>13</v>
      </c>
      <c r="B114" s="120" t="s">
        <v>103</v>
      </c>
      <c r="C114" s="313"/>
      <c r="D114" s="101"/>
      <c r="E114" s="101"/>
      <c r="F114" s="101"/>
      <c r="G114" s="101"/>
      <c r="H114" s="101"/>
      <c r="I114" s="101">
        <v>0</v>
      </c>
      <c r="J114" s="101">
        <v>0</v>
      </c>
      <c r="K114" s="101"/>
      <c r="L114" s="101"/>
      <c r="M114" s="101">
        <v>13500</v>
      </c>
      <c r="N114" s="101">
        <v>1659</v>
      </c>
      <c r="O114" s="101"/>
      <c r="P114" s="104"/>
      <c r="Q114" s="313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4"/>
    </row>
    <row r="115" spans="1:30" x14ac:dyDescent="0.25">
      <c r="A115" s="123" t="s">
        <v>13</v>
      </c>
      <c r="B115" s="120" t="s">
        <v>103</v>
      </c>
      <c r="C115" s="313"/>
      <c r="D115" s="101"/>
      <c r="E115" s="101"/>
      <c r="F115" s="101"/>
      <c r="G115" s="101"/>
      <c r="H115" s="101"/>
      <c r="I115" s="101"/>
      <c r="J115" s="101"/>
      <c r="K115" s="101">
        <v>0</v>
      </c>
      <c r="L115" s="101">
        <v>0</v>
      </c>
      <c r="M115" s="101"/>
      <c r="N115" s="101"/>
      <c r="O115" s="101">
        <v>16000</v>
      </c>
      <c r="P115" s="104">
        <v>7712</v>
      </c>
      <c r="Q115" s="313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4"/>
    </row>
    <row r="116" spans="1:30" x14ac:dyDescent="0.25">
      <c r="A116" s="123" t="s">
        <v>13</v>
      </c>
      <c r="B116" s="120" t="s">
        <v>103</v>
      </c>
      <c r="C116" s="313"/>
      <c r="D116" s="101"/>
      <c r="E116" s="101"/>
      <c r="F116" s="101"/>
      <c r="G116" s="101"/>
      <c r="H116" s="101"/>
      <c r="I116" s="101"/>
      <c r="J116" s="101"/>
      <c r="K116" s="101">
        <v>0</v>
      </c>
      <c r="L116" s="101">
        <v>0</v>
      </c>
      <c r="M116" s="101"/>
      <c r="N116" s="101"/>
      <c r="O116" s="101">
        <v>27000</v>
      </c>
      <c r="P116" s="104">
        <v>10378</v>
      </c>
      <c r="Q116" s="313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4"/>
    </row>
    <row r="117" spans="1:30" x14ac:dyDescent="0.25">
      <c r="A117" s="123" t="s">
        <v>13</v>
      </c>
      <c r="B117" s="120" t="s">
        <v>103</v>
      </c>
      <c r="C117" s="313"/>
      <c r="D117" s="101"/>
      <c r="E117" s="101"/>
      <c r="F117" s="101"/>
      <c r="G117" s="101"/>
      <c r="H117" s="101"/>
      <c r="I117" s="101"/>
      <c r="J117" s="101"/>
      <c r="K117" s="101">
        <v>0</v>
      </c>
      <c r="L117" s="101">
        <v>0</v>
      </c>
      <c r="M117" s="101"/>
      <c r="N117" s="101"/>
      <c r="O117" s="101">
        <v>7500</v>
      </c>
      <c r="P117" s="104">
        <v>8172</v>
      </c>
      <c r="Q117" s="313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4"/>
    </row>
    <row r="118" spans="1:30" x14ac:dyDescent="0.25">
      <c r="A118" s="123" t="s">
        <v>13</v>
      </c>
      <c r="B118" s="120" t="s">
        <v>103</v>
      </c>
      <c r="C118" s="313"/>
      <c r="D118" s="101"/>
      <c r="E118" s="101"/>
      <c r="F118" s="101"/>
      <c r="G118" s="101"/>
      <c r="H118" s="101"/>
      <c r="I118" s="101"/>
      <c r="J118" s="101"/>
      <c r="K118" s="101">
        <v>0</v>
      </c>
      <c r="L118" s="101">
        <v>0</v>
      </c>
      <c r="M118" s="101"/>
      <c r="N118" s="101"/>
      <c r="O118" s="101">
        <v>13000</v>
      </c>
      <c r="P118" s="104">
        <v>3358</v>
      </c>
      <c r="Q118" s="313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4"/>
    </row>
    <row r="119" spans="1:30" x14ac:dyDescent="0.25">
      <c r="A119" s="123" t="s">
        <v>13</v>
      </c>
      <c r="B119" s="120" t="s">
        <v>103</v>
      </c>
      <c r="C119" s="313"/>
      <c r="D119" s="101"/>
      <c r="E119" s="101"/>
      <c r="F119" s="101"/>
      <c r="G119" s="101"/>
      <c r="H119" s="101"/>
      <c r="I119" s="101"/>
      <c r="J119" s="101"/>
      <c r="K119" s="101">
        <v>0</v>
      </c>
      <c r="L119" s="101">
        <v>0</v>
      </c>
      <c r="M119" s="101"/>
      <c r="N119" s="101"/>
      <c r="O119" s="101">
        <v>2200</v>
      </c>
      <c r="P119" s="104">
        <v>1237</v>
      </c>
      <c r="Q119" s="313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4"/>
    </row>
    <row r="120" spans="1:30" ht="15.75" thickBot="1" x14ac:dyDescent="0.3">
      <c r="A120" s="124" t="s">
        <v>13</v>
      </c>
      <c r="B120" s="318" t="s">
        <v>103</v>
      </c>
      <c r="C120" s="314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5"/>
      <c r="Q120" s="314"/>
      <c r="R120" s="102"/>
      <c r="S120" s="102"/>
      <c r="T120" s="102"/>
      <c r="U120" s="102">
        <v>4200</v>
      </c>
      <c r="V120" s="102">
        <v>1222</v>
      </c>
      <c r="W120" s="102"/>
      <c r="X120" s="102"/>
      <c r="Y120" s="102"/>
      <c r="Z120" s="102"/>
      <c r="AA120" s="102"/>
      <c r="AB120" s="102"/>
      <c r="AC120" s="102"/>
      <c r="AD120" s="105"/>
    </row>
    <row r="121" spans="1:30" x14ac:dyDescent="0.25">
      <c r="A121" s="122" t="s">
        <v>14</v>
      </c>
      <c r="B121" s="119" t="s">
        <v>104</v>
      </c>
      <c r="C121" s="312">
        <v>75</v>
      </c>
      <c r="D121" s="100">
        <v>62</v>
      </c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3"/>
      <c r="Q121" s="312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3"/>
    </row>
    <row r="122" spans="1:30" x14ac:dyDescent="0.25">
      <c r="A122" s="123" t="s">
        <v>14</v>
      </c>
      <c r="B122" s="120" t="s">
        <v>104</v>
      </c>
      <c r="C122" s="313">
        <v>85</v>
      </c>
      <c r="D122" s="101">
        <v>9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4"/>
      <c r="Q122" s="313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4"/>
    </row>
    <row r="123" spans="1:30" x14ac:dyDescent="0.25">
      <c r="A123" s="123" t="s">
        <v>14</v>
      </c>
      <c r="B123" s="120" t="s">
        <v>104</v>
      </c>
      <c r="C123" s="313">
        <v>135</v>
      </c>
      <c r="D123" s="101">
        <v>8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4"/>
      <c r="Q123" s="313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4"/>
    </row>
    <row r="124" spans="1:30" x14ac:dyDescent="0.25">
      <c r="A124" s="123" t="s">
        <v>14</v>
      </c>
      <c r="B124" s="120" t="s">
        <v>104</v>
      </c>
      <c r="C124" s="313">
        <v>40</v>
      </c>
      <c r="D124" s="101">
        <v>3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4"/>
      <c r="Q124" s="313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4"/>
    </row>
    <row r="125" spans="1:30" x14ac:dyDescent="0.25">
      <c r="A125" s="123" t="s">
        <v>14</v>
      </c>
      <c r="B125" s="120" t="s">
        <v>104</v>
      </c>
      <c r="C125" s="313">
        <v>165</v>
      </c>
      <c r="D125" s="101">
        <v>9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4"/>
      <c r="Q125" s="313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4"/>
    </row>
    <row r="126" spans="1:30" x14ac:dyDescent="0.25">
      <c r="A126" s="123" t="s">
        <v>14</v>
      </c>
      <c r="B126" s="120" t="s">
        <v>104</v>
      </c>
      <c r="C126" s="313"/>
      <c r="D126" s="101"/>
      <c r="E126" s="101">
        <v>400</v>
      </c>
      <c r="F126" s="101">
        <v>8</v>
      </c>
      <c r="G126" s="101"/>
      <c r="H126" s="101"/>
      <c r="I126" s="101"/>
      <c r="J126" s="101"/>
      <c r="K126" s="101"/>
      <c r="L126" s="101"/>
      <c r="M126" s="101"/>
      <c r="N126" s="101"/>
      <c r="O126" s="101"/>
      <c r="P126" s="104"/>
      <c r="Q126" s="313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4"/>
    </row>
    <row r="127" spans="1:30" x14ac:dyDescent="0.25">
      <c r="A127" s="123" t="s">
        <v>14</v>
      </c>
      <c r="B127" s="120" t="s">
        <v>104</v>
      </c>
      <c r="C127" s="313"/>
      <c r="D127" s="101"/>
      <c r="E127" s="101"/>
      <c r="F127" s="101"/>
      <c r="G127" s="101"/>
      <c r="H127" s="101"/>
      <c r="I127" s="101"/>
      <c r="J127" s="101"/>
      <c r="K127" s="101">
        <v>1500</v>
      </c>
      <c r="L127" s="101">
        <v>1500</v>
      </c>
      <c r="M127" s="101"/>
      <c r="N127" s="101"/>
      <c r="O127" s="101"/>
      <c r="P127" s="104"/>
      <c r="Q127" s="313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4"/>
    </row>
    <row r="128" spans="1:30" x14ac:dyDescent="0.25">
      <c r="A128" s="123" t="s">
        <v>14</v>
      </c>
      <c r="B128" s="120" t="s">
        <v>104</v>
      </c>
      <c r="C128" s="313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>
        <v>7000</v>
      </c>
      <c r="P128" s="104">
        <v>4445</v>
      </c>
      <c r="Q128" s="313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4"/>
    </row>
    <row r="129" spans="1:30" x14ac:dyDescent="0.25">
      <c r="A129" s="123" t="s">
        <v>14</v>
      </c>
      <c r="B129" s="120" t="s">
        <v>104</v>
      </c>
      <c r="C129" s="313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>
        <v>4000</v>
      </c>
      <c r="P129" s="104">
        <v>911</v>
      </c>
      <c r="Q129" s="313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4"/>
    </row>
    <row r="130" spans="1:30" x14ac:dyDescent="0.25">
      <c r="A130" s="123" t="s">
        <v>14</v>
      </c>
      <c r="B130" s="120" t="s">
        <v>104</v>
      </c>
      <c r="C130" s="313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>
        <v>11000</v>
      </c>
      <c r="P130" s="104">
        <v>3069</v>
      </c>
      <c r="Q130" s="313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4"/>
    </row>
    <row r="131" spans="1:30" x14ac:dyDescent="0.25">
      <c r="A131" s="123" t="s">
        <v>14</v>
      </c>
      <c r="B131" s="120" t="s">
        <v>104</v>
      </c>
      <c r="C131" s="313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>
        <v>8198</v>
      </c>
      <c r="P131" s="104">
        <v>3457</v>
      </c>
      <c r="Q131" s="313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4"/>
    </row>
    <row r="132" spans="1:30" x14ac:dyDescent="0.25">
      <c r="A132" s="123" t="s">
        <v>14</v>
      </c>
      <c r="B132" s="120" t="s">
        <v>104</v>
      </c>
      <c r="C132" s="313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4"/>
      <c r="Q132" s="313"/>
      <c r="R132" s="101"/>
      <c r="S132" s="101">
        <v>120</v>
      </c>
      <c r="T132" s="101">
        <v>120</v>
      </c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4"/>
    </row>
    <row r="133" spans="1:30" x14ac:dyDescent="0.25">
      <c r="A133" s="123" t="s">
        <v>14</v>
      </c>
      <c r="B133" s="120" t="s">
        <v>104</v>
      </c>
      <c r="C133" s="313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4"/>
      <c r="Q133" s="313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>
        <v>4500</v>
      </c>
      <c r="AD133" s="104">
        <v>2521</v>
      </c>
    </row>
    <row r="134" spans="1:30" x14ac:dyDescent="0.25">
      <c r="A134" s="123" t="s">
        <v>14</v>
      </c>
      <c r="B134" s="120" t="s">
        <v>104</v>
      </c>
      <c r="C134" s="313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4"/>
      <c r="Q134" s="313"/>
      <c r="R134" s="101"/>
      <c r="S134" s="101"/>
      <c r="T134" s="101"/>
      <c r="U134" s="101"/>
      <c r="V134" s="101"/>
      <c r="W134" s="101"/>
      <c r="X134" s="101"/>
      <c r="Y134" s="101">
        <v>6000</v>
      </c>
      <c r="Z134" s="101">
        <v>2500</v>
      </c>
      <c r="AA134" s="101"/>
      <c r="AB134" s="101"/>
      <c r="AC134" s="101"/>
      <c r="AD134" s="104"/>
    </row>
    <row r="135" spans="1:30" x14ac:dyDescent="0.25">
      <c r="A135" s="123" t="s">
        <v>14</v>
      </c>
      <c r="B135" s="120" t="s">
        <v>104</v>
      </c>
      <c r="C135" s="313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4"/>
      <c r="Q135" s="313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>
        <v>57000</v>
      </c>
      <c r="AD135" s="104">
        <v>34000</v>
      </c>
    </row>
    <row r="136" spans="1:30" ht="15.75" thickBot="1" x14ac:dyDescent="0.3">
      <c r="A136" s="124" t="s">
        <v>14</v>
      </c>
      <c r="B136" s="318" t="s">
        <v>104</v>
      </c>
      <c r="C136" s="314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5"/>
      <c r="Q136" s="314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>
        <v>20000</v>
      </c>
      <c r="AD136" s="105">
        <v>11058</v>
      </c>
    </row>
    <row r="137" spans="1:30" x14ac:dyDescent="0.25">
      <c r="A137" s="122" t="s">
        <v>105</v>
      </c>
      <c r="B137" s="119" t="s">
        <v>106</v>
      </c>
      <c r="C137" s="312"/>
      <c r="D137" s="100"/>
      <c r="E137" s="100">
        <v>0</v>
      </c>
      <c r="F137" s="100">
        <v>0</v>
      </c>
      <c r="G137" s="100">
        <v>3760</v>
      </c>
      <c r="H137" s="100">
        <v>989</v>
      </c>
      <c r="I137" s="100"/>
      <c r="J137" s="100"/>
      <c r="K137" s="100"/>
      <c r="L137" s="100"/>
      <c r="M137" s="100"/>
      <c r="N137" s="100"/>
      <c r="O137" s="100"/>
      <c r="P137" s="103"/>
      <c r="Q137" s="312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3"/>
    </row>
    <row r="138" spans="1:30" x14ac:dyDescent="0.25">
      <c r="A138" s="123" t="s">
        <v>105</v>
      </c>
      <c r="B138" s="120" t="s">
        <v>106</v>
      </c>
      <c r="C138" s="313"/>
      <c r="D138" s="101"/>
      <c r="E138" s="101">
        <v>0</v>
      </c>
      <c r="F138" s="101">
        <v>0</v>
      </c>
      <c r="G138" s="101">
        <v>1955</v>
      </c>
      <c r="H138" s="101">
        <v>1134</v>
      </c>
      <c r="I138" s="101"/>
      <c r="J138" s="101"/>
      <c r="K138" s="101"/>
      <c r="L138" s="101"/>
      <c r="M138" s="101"/>
      <c r="N138" s="101"/>
      <c r="O138" s="101"/>
      <c r="P138" s="104"/>
      <c r="Q138" s="313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4"/>
    </row>
    <row r="139" spans="1:30" x14ac:dyDescent="0.25">
      <c r="A139" s="123" t="s">
        <v>105</v>
      </c>
      <c r="B139" s="120" t="s">
        <v>106</v>
      </c>
      <c r="C139" s="313"/>
      <c r="D139" s="101"/>
      <c r="E139" s="101"/>
      <c r="F139" s="101"/>
      <c r="G139" s="101">
        <v>0</v>
      </c>
      <c r="H139" s="101">
        <v>0</v>
      </c>
      <c r="I139" s="101">
        <v>2700</v>
      </c>
      <c r="J139" s="101">
        <v>1870</v>
      </c>
      <c r="K139" s="101"/>
      <c r="L139" s="101"/>
      <c r="M139" s="101"/>
      <c r="N139" s="101"/>
      <c r="O139" s="101"/>
      <c r="P139" s="104"/>
      <c r="Q139" s="313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4"/>
    </row>
    <row r="140" spans="1:30" x14ac:dyDescent="0.25">
      <c r="A140" s="123" t="s">
        <v>105</v>
      </c>
      <c r="B140" s="120" t="s">
        <v>106</v>
      </c>
      <c r="C140" s="313"/>
      <c r="D140" s="101"/>
      <c r="E140" s="101"/>
      <c r="F140" s="101"/>
      <c r="G140" s="101">
        <v>0</v>
      </c>
      <c r="H140" s="101">
        <v>0</v>
      </c>
      <c r="I140" s="101">
        <v>2500</v>
      </c>
      <c r="J140" s="101">
        <v>2325</v>
      </c>
      <c r="K140" s="101"/>
      <c r="L140" s="101"/>
      <c r="M140" s="101"/>
      <c r="N140" s="101"/>
      <c r="O140" s="101"/>
      <c r="P140" s="104"/>
      <c r="Q140" s="313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4"/>
    </row>
    <row r="141" spans="1:30" x14ac:dyDescent="0.25">
      <c r="A141" s="123" t="s">
        <v>105</v>
      </c>
      <c r="B141" s="120" t="s">
        <v>106</v>
      </c>
      <c r="C141" s="313"/>
      <c r="D141" s="101"/>
      <c r="E141" s="101"/>
      <c r="F141" s="101"/>
      <c r="G141" s="101">
        <v>0</v>
      </c>
      <c r="H141" s="101">
        <v>0</v>
      </c>
      <c r="I141" s="101">
        <v>1200</v>
      </c>
      <c r="J141" s="101">
        <v>467</v>
      </c>
      <c r="K141" s="101"/>
      <c r="L141" s="101"/>
      <c r="M141" s="101"/>
      <c r="N141" s="101"/>
      <c r="O141" s="101"/>
      <c r="P141" s="104"/>
      <c r="Q141" s="313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4"/>
    </row>
    <row r="142" spans="1:30" x14ac:dyDescent="0.25">
      <c r="A142" s="123" t="s">
        <v>105</v>
      </c>
      <c r="B142" s="120" t="s">
        <v>106</v>
      </c>
      <c r="C142" s="313"/>
      <c r="D142" s="101"/>
      <c r="E142" s="101"/>
      <c r="F142" s="101"/>
      <c r="G142" s="101">
        <v>0</v>
      </c>
      <c r="H142" s="101">
        <v>0</v>
      </c>
      <c r="I142" s="101">
        <v>633</v>
      </c>
      <c r="J142" s="101">
        <v>234</v>
      </c>
      <c r="K142" s="101"/>
      <c r="L142" s="101"/>
      <c r="M142" s="101"/>
      <c r="N142" s="101"/>
      <c r="O142" s="101"/>
      <c r="P142" s="104"/>
      <c r="Q142" s="313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4"/>
    </row>
    <row r="143" spans="1:30" x14ac:dyDescent="0.25">
      <c r="A143" s="123" t="s">
        <v>105</v>
      </c>
      <c r="B143" s="120" t="s">
        <v>106</v>
      </c>
      <c r="C143" s="313"/>
      <c r="D143" s="101"/>
      <c r="E143" s="101"/>
      <c r="F143" s="101"/>
      <c r="G143" s="101">
        <v>0</v>
      </c>
      <c r="H143" s="101">
        <v>0</v>
      </c>
      <c r="I143" s="101">
        <v>160</v>
      </c>
      <c r="J143" s="101">
        <v>279</v>
      </c>
      <c r="K143" s="101"/>
      <c r="L143" s="101"/>
      <c r="M143" s="101"/>
      <c r="N143" s="101"/>
      <c r="O143" s="101"/>
      <c r="P143" s="104"/>
      <c r="Q143" s="313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4"/>
    </row>
    <row r="144" spans="1:30" x14ac:dyDescent="0.25">
      <c r="A144" s="123" t="s">
        <v>105</v>
      </c>
      <c r="B144" s="120" t="s">
        <v>106</v>
      </c>
      <c r="C144" s="313"/>
      <c r="D144" s="101"/>
      <c r="E144" s="101"/>
      <c r="F144" s="101"/>
      <c r="G144" s="101"/>
      <c r="H144" s="101"/>
      <c r="I144" s="101">
        <v>0</v>
      </c>
      <c r="J144" s="101">
        <v>0</v>
      </c>
      <c r="K144" s="101">
        <v>2100</v>
      </c>
      <c r="L144" s="101">
        <v>1339</v>
      </c>
      <c r="M144" s="101"/>
      <c r="N144" s="101"/>
      <c r="O144" s="101"/>
      <c r="P144" s="104"/>
      <c r="Q144" s="313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25"/>
      <c r="AD144" s="104"/>
    </row>
    <row r="145" spans="1:30" x14ac:dyDescent="0.25">
      <c r="A145" s="123" t="s">
        <v>105</v>
      </c>
      <c r="B145" s="120" t="s">
        <v>106</v>
      </c>
      <c r="C145" s="313"/>
      <c r="D145" s="101"/>
      <c r="E145" s="101"/>
      <c r="F145" s="101"/>
      <c r="G145" s="101"/>
      <c r="H145" s="101"/>
      <c r="I145" s="101">
        <v>0</v>
      </c>
      <c r="J145" s="101">
        <v>0</v>
      </c>
      <c r="K145" s="101">
        <v>1000</v>
      </c>
      <c r="L145" s="101">
        <v>890</v>
      </c>
      <c r="M145" s="101"/>
      <c r="N145" s="101"/>
      <c r="O145" s="101"/>
      <c r="P145" s="104"/>
      <c r="Q145" s="313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4"/>
    </row>
    <row r="146" spans="1:30" x14ac:dyDescent="0.25">
      <c r="A146" s="123" t="s">
        <v>105</v>
      </c>
      <c r="B146" s="120" t="s">
        <v>106</v>
      </c>
      <c r="C146" s="313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4"/>
      <c r="Q146" s="313"/>
      <c r="R146" s="101"/>
      <c r="S146" s="101"/>
      <c r="T146" s="101"/>
      <c r="U146" s="101"/>
      <c r="V146" s="101"/>
      <c r="W146" s="101"/>
      <c r="X146" s="101"/>
      <c r="Y146" s="101">
        <v>0</v>
      </c>
      <c r="Z146" s="101">
        <v>0</v>
      </c>
      <c r="AA146" s="101"/>
      <c r="AB146" s="101"/>
      <c r="AC146" s="101">
        <v>38333</v>
      </c>
      <c r="AD146" s="104">
        <v>39731</v>
      </c>
    </row>
    <row r="147" spans="1:30" x14ac:dyDescent="0.25">
      <c r="A147" s="123" t="s">
        <v>105</v>
      </c>
      <c r="B147" s="120" t="s">
        <v>106</v>
      </c>
      <c r="C147" s="313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4"/>
      <c r="Q147" s="313"/>
      <c r="R147" s="101"/>
      <c r="S147" s="101"/>
      <c r="T147" s="101"/>
      <c r="U147" s="101"/>
      <c r="V147" s="101"/>
      <c r="W147" s="101"/>
      <c r="X147" s="101"/>
      <c r="Y147" s="101">
        <v>0</v>
      </c>
      <c r="Z147" s="101">
        <v>0</v>
      </c>
      <c r="AA147" s="101"/>
      <c r="AB147" s="101"/>
      <c r="AC147" s="101">
        <v>65000</v>
      </c>
      <c r="AD147" s="104">
        <v>7225</v>
      </c>
    </row>
    <row r="148" spans="1:30" ht="15.75" thickBot="1" x14ac:dyDescent="0.3">
      <c r="A148" s="124" t="s">
        <v>105</v>
      </c>
      <c r="B148" s="318" t="s">
        <v>106</v>
      </c>
      <c r="C148" s="314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5"/>
      <c r="Q148" s="314"/>
      <c r="R148" s="102"/>
      <c r="S148" s="102"/>
      <c r="T148" s="102"/>
      <c r="U148" s="102"/>
      <c r="V148" s="102"/>
      <c r="W148" s="102"/>
      <c r="X148" s="102"/>
      <c r="Y148" s="102">
        <v>0</v>
      </c>
      <c r="Z148" s="102">
        <v>0</v>
      </c>
      <c r="AA148" s="102"/>
      <c r="AB148" s="102"/>
      <c r="AC148" s="102">
        <v>10223</v>
      </c>
      <c r="AD148" s="105">
        <v>9348</v>
      </c>
    </row>
    <row r="149" spans="1:30" x14ac:dyDescent="0.25">
      <c r="A149" s="122" t="s">
        <v>232</v>
      </c>
      <c r="B149" s="119" t="s">
        <v>107</v>
      </c>
      <c r="C149" s="312"/>
      <c r="D149" s="100"/>
      <c r="E149" s="100">
        <v>150</v>
      </c>
      <c r="F149" s="100">
        <v>100</v>
      </c>
      <c r="G149" s="100"/>
      <c r="H149" s="100"/>
      <c r="I149" s="100"/>
      <c r="J149" s="100"/>
      <c r="K149" s="100"/>
      <c r="L149" s="100"/>
      <c r="M149" s="100"/>
      <c r="N149" s="100"/>
      <c r="O149" s="100"/>
      <c r="P149" s="103"/>
      <c r="Q149" s="312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3"/>
    </row>
    <row r="150" spans="1:30" x14ac:dyDescent="0.25">
      <c r="A150" s="123" t="s">
        <v>232</v>
      </c>
      <c r="B150" s="120" t="s">
        <v>107</v>
      </c>
      <c r="C150" s="313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>
        <v>35000</v>
      </c>
      <c r="P150" s="104">
        <v>24000</v>
      </c>
      <c r="Q150" s="313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>
        <v>0</v>
      </c>
      <c r="AD150" s="104">
        <v>0</v>
      </c>
    </row>
    <row r="151" spans="1:30" ht="15.75" thickBot="1" x14ac:dyDescent="0.3">
      <c r="A151" s="124" t="s">
        <v>232</v>
      </c>
      <c r="B151" s="318" t="s">
        <v>107</v>
      </c>
      <c r="C151" s="314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5"/>
      <c r="Q151" s="314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>
        <v>18000</v>
      </c>
      <c r="AD151" s="105">
        <v>11980</v>
      </c>
    </row>
    <row r="152" spans="1:30" x14ac:dyDescent="0.25">
      <c r="A152" s="122" t="s">
        <v>108</v>
      </c>
      <c r="B152" s="119" t="s">
        <v>109</v>
      </c>
      <c r="C152" s="312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>
        <v>45000</v>
      </c>
      <c r="P152" s="103">
        <v>50960</v>
      </c>
      <c r="Q152" s="312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3"/>
    </row>
    <row r="153" spans="1:30" x14ac:dyDescent="0.25">
      <c r="A153" s="123" t="s">
        <v>108</v>
      </c>
      <c r="B153" s="120" t="s">
        <v>109</v>
      </c>
      <c r="C153" s="313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>
        <v>1000</v>
      </c>
      <c r="P153" s="104">
        <v>198</v>
      </c>
      <c r="Q153" s="313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4"/>
    </row>
    <row r="154" spans="1:30" x14ac:dyDescent="0.25">
      <c r="A154" s="123" t="s">
        <v>108</v>
      </c>
      <c r="B154" s="120" t="s">
        <v>109</v>
      </c>
      <c r="C154" s="313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>
        <v>22000</v>
      </c>
      <c r="P154" s="104">
        <v>25660</v>
      </c>
      <c r="Q154" s="313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4"/>
    </row>
    <row r="155" spans="1:30" x14ac:dyDescent="0.25">
      <c r="A155" s="123" t="s">
        <v>108</v>
      </c>
      <c r="B155" s="120" t="s">
        <v>109</v>
      </c>
      <c r="C155" s="313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>
        <v>6000</v>
      </c>
      <c r="P155" s="104">
        <v>6257</v>
      </c>
      <c r="Q155" s="313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4"/>
    </row>
    <row r="156" spans="1:30" ht="15.75" thickBot="1" x14ac:dyDescent="0.3">
      <c r="A156" s="124" t="s">
        <v>108</v>
      </c>
      <c r="B156" s="318" t="s">
        <v>109</v>
      </c>
      <c r="C156" s="314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>
        <v>7500</v>
      </c>
      <c r="P156" s="105">
        <v>4039</v>
      </c>
      <c r="Q156" s="314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5"/>
    </row>
    <row r="157" spans="1:30" x14ac:dyDescent="0.25">
      <c r="A157" s="122" t="s">
        <v>110</v>
      </c>
      <c r="B157" s="119" t="s">
        <v>111</v>
      </c>
      <c r="C157" s="312"/>
      <c r="D157" s="100"/>
      <c r="E157" s="100"/>
      <c r="F157" s="100"/>
      <c r="G157" s="100">
        <v>199</v>
      </c>
      <c r="H157" s="100">
        <v>114</v>
      </c>
      <c r="I157" s="100"/>
      <c r="J157" s="100"/>
      <c r="K157" s="100"/>
      <c r="L157" s="100"/>
      <c r="M157" s="100"/>
      <c r="N157" s="100"/>
      <c r="O157" s="100"/>
      <c r="P157" s="103"/>
      <c r="Q157" s="312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3"/>
    </row>
    <row r="158" spans="1:30" x14ac:dyDescent="0.25">
      <c r="A158" s="123" t="s">
        <v>110</v>
      </c>
      <c r="B158" s="120" t="s">
        <v>111</v>
      </c>
      <c r="C158" s="313"/>
      <c r="D158" s="101"/>
      <c r="E158" s="101"/>
      <c r="F158" s="101"/>
      <c r="G158" s="101"/>
      <c r="H158" s="101"/>
      <c r="I158" s="101">
        <v>480</v>
      </c>
      <c r="J158" s="101">
        <v>257</v>
      </c>
      <c r="K158" s="101"/>
      <c r="L158" s="101"/>
      <c r="M158" s="101"/>
      <c r="N158" s="101"/>
      <c r="O158" s="101"/>
      <c r="P158" s="104"/>
      <c r="Q158" s="313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4"/>
    </row>
    <row r="159" spans="1:30" x14ac:dyDescent="0.25">
      <c r="A159" s="123" t="s">
        <v>110</v>
      </c>
      <c r="B159" s="120" t="s">
        <v>111</v>
      </c>
      <c r="C159" s="313"/>
      <c r="D159" s="101"/>
      <c r="E159" s="101"/>
      <c r="F159" s="101"/>
      <c r="G159" s="101"/>
      <c r="H159" s="101"/>
      <c r="I159" s="101">
        <v>668</v>
      </c>
      <c r="J159" s="101">
        <v>389</v>
      </c>
      <c r="K159" s="101"/>
      <c r="L159" s="101"/>
      <c r="M159" s="101"/>
      <c r="N159" s="101"/>
      <c r="O159" s="101"/>
      <c r="P159" s="104"/>
      <c r="Q159" s="313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4"/>
    </row>
    <row r="160" spans="1:30" x14ac:dyDescent="0.25">
      <c r="A160" s="123" t="s">
        <v>110</v>
      </c>
      <c r="B160" s="120" t="s">
        <v>111</v>
      </c>
      <c r="C160" s="313"/>
      <c r="D160" s="101"/>
      <c r="E160" s="101"/>
      <c r="F160" s="101"/>
      <c r="G160" s="101"/>
      <c r="H160" s="101"/>
      <c r="I160" s="101">
        <v>645</v>
      </c>
      <c r="J160" s="101">
        <v>1355</v>
      </c>
      <c r="K160" s="101"/>
      <c r="L160" s="101"/>
      <c r="M160" s="101"/>
      <c r="N160" s="101"/>
      <c r="O160" s="101"/>
      <c r="P160" s="104"/>
      <c r="Q160" s="313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4"/>
    </row>
    <row r="161" spans="1:30" x14ac:dyDescent="0.25">
      <c r="A161" s="123" t="s">
        <v>110</v>
      </c>
      <c r="B161" s="120" t="s">
        <v>111</v>
      </c>
      <c r="C161" s="313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>
        <v>7000</v>
      </c>
      <c r="N161" s="101">
        <v>6494</v>
      </c>
      <c r="O161" s="101"/>
      <c r="P161" s="104"/>
      <c r="Q161" s="313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4"/>
    </row>
    <row r="162" spans="1:30" x14ac:dyDescent="0.25">
      <c r="A162" s="123" t="s">
        <v>110</v>
      </c>
      <c r="B162" s="120" t="s">
        <v>111</v>
      </c>
      <c r="C162" s="313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>
        <v>130</v>
      </c>
      <c r="N162" s="101">
        <v>34</v>
      </c>
      <c r="O162" s="101"/>
      <c r="P162" s="104"/>
      <c r="Q162" s="313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4"/>
    </row>
    <row r="163" spans="1:30" x14ac:dyDescent="0.25">
      <c r="A163" s="123" t="s">
        <v>110</v>
      </c>
      <c r="B163" s="120" t="s">
        <v>111</v>
      </c>
      <c r="C163" s="313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>
        <v>480</v>
      </c>
      <c r="N163" s="101">
        <v>214</v>
      </c>
      <c r="O163" s="101"/>
      <c r="P163" s="104"/>
      <c r="Q163" s="313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4"/>
    </row>
    <row r="164" spans="1:30" x14ac:dyDescent="0.25">
      <c r="A164" s="123" t="s">
        <v>110</v>
      </c>
      <c r="B164" s="120" t="s">
        <v>111</v>
      </c>
      <c r="C164" s="313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>
        <v>2500</v>
      </c>
      <c r="P164" s="104">
        <v>2591</v>
      </c>
      <c r="Q164" s="313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4"/>
    </row>
    <row r="165" spans="1:30" x14ac:dyDescent="0.25">
      <c r="A165" s="123" t="s">
        <v>110</v>
      </c>
      <c r="B165" s="120" t="s">
        <v>111</v>
      </c>
      <c r="C165" s="313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>
        <v>7000</v>
      </c>
      <c r="P165" s="104">
        <v>8558</v>
      </c>
      <c r="Q165" s="313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4"/>
    </row>
    <row r="166" spans="1:30" x14ac:dyDescent="0.25">
      <c r="A166" s="123" t="s">
        <v>110</v>
      </c>
      <c r="B166" s="120" t="s">
        <v>111</v>
      </c>
      <c r="C166" s="313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>
        <v>1500</v>
      </c>
      <c r="P166" s="104">
        <v>759</v>
      </c>
      <c r="Q166" s="313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4"/>
    </row>
    <row r="167" spans="1:30" x14ac:dyDescent="0.25">
      <c r="A167" s="123" t="s">
        <v>110</v>
      </c>
      <c r="B167" s="120" t="s">
        <v>111</v>
      </c>
      <c r="C167" s="313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>
        <v>4749</v>
      </c>
      <c r="P167" s="104">
        <v>6050</v>
      </c>
      <c r="Q167" s="313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4"/>
    </row>
    <row r="168" spans="1:30" x14ac:dyDescent="0.25">
      <c r="A168" s="123" t="s">
        <v>110</v>
      </c>
      <c r="B168" s="120" t="s">
        <v>111</v>
      </c>
      <c r="C168" s="313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>
        <v>480</v>
      </c>
      <c r="P168" s="104">
        <v>183</v>
      </c>
      <c r="Q168" s="313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4"/>
    </row>
    <row r="169" spans="1:30" x14ac:dyDescent="0.25">
      <c r="A169" s="123" t="s">
        <v>110</v>
      </c>
      <c r="B169" s="120" t="s">
        <v>111</v>
      </c>
      <c r="C169" s="313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4"/>
      <c r="Q169" s="313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>
        <v>4792</v>
      </c>
      <c r="AB169" s="101">
        <v>5369</v>
      </c>
      <c r="AC169" s="101"/>
      <c r="AD169" s="104"/>
    </row>
    <row r="170" spans="1:30" ht="15.75" thickBot="1" x14ac:dyDescent="0.3">
      <c r="A170" s="124" t="s">
        <v>110</v>
      </c>
      <c r="B170" s="318" t="s">
        <v>111</v>
      </c>
      <c r="C170" s="314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5"/>
      <c r="Q170" s="314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>
        <v>150000</v>
      </c>
      <c r="AD170" s="105">
        <v>184896</v>
      </c>
    </row>
    <row r="171" spans="1:30" x14ac:dyDescent="0.25">
      <c r="A171" s="122" t="s">
        <v>16</v>
      </c>
      <c r="B171" s="119" t="s">
        <v>113</v>
      </c>
      <c r="C171" s="312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>
        <v>1800</v>
      </c>
      <c r="N171" s="100">
        <v>875</v>
      </c>
      <c r="O171" s="100"/>
      <c r="P171" s="103"/>
      <c r="Q171" s="312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3"/>
    </row>
    <row r="172" spans="1:30" x14ac:dyDescent="0.25">
      <c r="A172" s="123" t="s">
        <v>16</v>
      </c>
      <c r="B172" s="120" t="s">
        <v>113</v>
      </c>
      <c r="C172" s="313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>
        <v>1200</v>
      </c>
      <c r="N172" s="101">
        <v>511</v>
      </c>
      <c r="O172" s="101"/>
      <c r="P172" s="104"/>
      <c r="Q172" s="313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4"/>
    </row>
    <row r="173" spans="1:30" x14ac:dyDescent="0.25">
      <c r="A173" s="123" t="s">
        <v>16</v>
      </c>
      <c r="B173" s="120" t="s">
        <v>113</v>
      </c>
      <c r="C173" s="313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>
        <v>1233</v>
      </c>
      <c r="N173" s="101">
        <v>497</v>
      </c>
      <c r="O173" s="101"/>
      <c r="P173" s="104"/>
      <c r="Q173" s="313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4"/>
    </row>
    <row r="174" spans="1:30" x14ac:dyDescent="0.25">
      <c r="A174" s="123" t="s">
        <v>16</v>
      </c>
      <c r="B174" s="120" t="s">
        <v>113</v>
      </c>
      <c r="C174" s="313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>
        <v>12000</v>
      </c>
      <c r="P174" s="104">
        <v>9506</v>
      </c>
      <c r="Q174" s="313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4"/>
    </row>
    <row r="175" spans="1:30" x14ac:dyDescent="0.25">
      <c r="A175" s="123" t="s">
        <v>16</v>
      </c>
      <c r="B175" s="120" t="s">
        <v>113</v>
      </c>
      <c r="C175" s="313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4"/>
      <c r="Q175" s="313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>
        <v>2000</v>
      </c>
      <c r="AB175" s="101">
        <v>648</v>
      </c>
      <c r="AC175" s="101"/>
      <c r="AD175" s="104"/>
    </row>
    <row r="176" spans="1:30" ht="15.75" thickBot="1" x14ac:dyDescent="0.3">
      <c r="A176" s="124" t="s">
        <v>16</v>
      </c>
      <c r="B176" s="318" t="s">
        <v>113</v>
      </c>
      <c r="C176" s="314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5"/>
      <c r="Q176" s="314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>
        <v>80000</v>
      </c>
      <c r="AD176" s="105">
        <v>68983</v>
      </c>
    </row>
    <row r="177" spans="1:30" x14ac:dyDescent="0.25">
      <c r="A177" s="122" t="s">
        <v>217</v>
      </c>
      <c r="B177" s="119" t="s">
        <v>114</v>
      </c>
      <c r="C177" s="312"/>
      <c r="D177" s="100"/>
      <c r="E177" s="100"/>
      <c r="F177" s="100"/>
      <c r="G177" s="100"/>
      <c r="H177" s="100"/>
      <c r="I177" s="100">
        <v>100</v>
      </c>
      <c r="J177" s="100">
        <v>37</v>
      </c>
      <c r="K177" s="100"/>
      <c r="L177" s="100"/>
      <c r="M177" s="100"/>
      <c r="N177" s="100"/>
      <c r="O177" s="100"/>
      <c r="P177" s="103"/>
      <c r="Q177" s="312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3"/>
    </row>
    <row r="178" spans="1:30" x14ac:dyDescent="0.25">
      <c r="A178" s="123" t="s">
        <v>217</v>
      </c>
      <c r="B178" s="120" t="s">
        <v>114</v>
      </c>
      <c r="C178" s="313"/>
      <c r="D178" s="101"/>
      <c r="E178" s="101"/>
      <c r="F178" s="101"/>
      <c r="G178" s="101"/>
      <c r="H178" s="101"/>
      <c r="I178" s="101">
        <v>150</v>
      </c>
      <c r="J178" s="101">
        <v>13</v>
      </c>
      <c r="K178" s="101"/>
      <c r="L178" s="101"/>
      <c r="M178" s="101"/>
      <c r="N178" s="101"/>
      <c r="O178" s="101"/>
      <c r="P178" s="104"/>
      <c r="Q178" s="313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4"/>
    </row>
    <row r="179" spans="1:30" x14ac:dyDescent="0.25">
      <c r="A179" s="123" t="s">
        <v>217</v>
      </c>
      <c r="B179" s="120" t="s">
        <v>114</v>
      </c>
      <c r="C179" s="313"/>
      <c r="D179" s="101"/>
      <c r="E179" s="101"/>
      <c r="F179" s="101"/>
      <c r="G179" s="101"/>
      <c r="H179" s="101"/>
      <c r="I179" s="101">
        <v>300</v>
      </c>
      <c r="J179" s="101">
        <v>570</v>
      </c>
      <c r="K179" s="101"/>
      <c r="L179" s="101"/>
      <c r="M179" s="101"/>
      <c r="N179" s="101"/>
      <c r="O179" s="101"/>
      <c r="P179" s="104"/>
      <c r="Q179" s="313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4"/>
    </row>
    <row r="180" spans="1:30" x14ac:dyDescent="0.25">
      <c r="A180" s="123" t="s">
        <v>217</v>
      </c>
      <c r="B180" s="120" t="s">
        <v>114</v>
      </c>
      <c r="C180" s="313"/>
      <c r="D180" s="101"/>
      <c r="E180" s="101"/>
      <c r="F180" s="101"/>
      <c r="G180" s="101"/>
      <c r="H180" s="101"/>
      <c r="I180" s="101">
        <v>400</v>
      </c>
      <c r="J180" s="101">
        <v>254</v>
      </c>
      <c r="K180" s="101"/>
      <c r="L180" s="101"/>
      <c r="M180" s="101"/>
      <c r="N180" s="101"/>
      <c r="O180" s="101"/>
      <c r="P180" s="104"/>
      <c r="Q180" s="313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4"/>
    </row>
    <row r="181" spans="1:30" x14ac:dyDescent="0.25">
      <c r="A181" s="123" t="s">
        <v>217</v>
      </c>
      <c r="B181" s="120" t="s">
        <v>114</v>
      </c>
      <c r="C181" s="313"/>
      <c r="D181" s="101"/>
      <c r="E181" s="101"/>
      <c r="F181" s="101"/>
      <c r="G181" s="101"/>
      <c r="H181" s="101"/>
      <c r="I181" s="101">
        <v>7000</v>
      </c>
      <c r="J181" s="101">
        <v>48</v>
      </c>
      <c r="K181" s="101"/>
      <c r="L181" s="101"/>
      <c r="M181" s="101"/>
      <c r="N181" s="101"/>
      <c r="O181" s="101"/>
      <c r="P181" s="104"/>
      <c r="Q181" s="313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4"/>
    </row>
    <row r="182" spans="1:30" x14ac:dyDescent="0.25">
      <c r="A182" s="123" t="s">
        <v>217</v>
      </c>
      <c r="B182" s="120" t="s">
        <v>114</v>
      </c>
      <c r="C182" s="313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>
        <v>153000</v>
      </c>
      <c r="P182" s="104">
        <v>50782</v>
      </c>
      <c r="Q182" s="313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4"/>
    </row>
    <row r="183" spans="1:30" x14ac:dyDescent="0.25">
      <c r="A183" s="123" t="s">
        <v>217</v>
      </c>
      <c r="B183" s="120" t="s">
        <v>114</v>
      </c>
      <c r="C183" s="313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>
        <v>23000</v>
      </c>
      <c r="P183" s="104">
        <v>37657</v>
      </c>
      <c r="Q183" s="313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4"/>
    </row>
    <row r="184" spans="1:30" x14ac:dyDescent="0.25">
      <c r="A184" s="123" t="s">
        <v>217</v>
      </c>
      <c r="B184" s="120" t="s">
        <v>114</v>
      </c>
      <c r="C184" s="313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>
        <v>133000</v>
      </c>
      <c r="P184" s="104">
        <v>77364</v>
      </c>
      <c r="Q184" s="313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4"/>
    </row>
    <row r="185" spans="1:30" ht="15.75" thickBot="1" x14ac:dyDescent="0.3">
      <c r="A185" s="124" t="s">
        <v>217</v>
      </c>
      <c r="B185" s="318" t="s">
        <v>114</v>
      </c>
      <c r="C185" s="314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>
        <v>10000</v>
      </c>
      <c r="P185" s="105">
        <v>7363</v>
      </c>
      <c r="Q185" s="314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5"/>
    </row>
    <row r="186" spans="1:30" x14ac:dyDescent="0.25">
      <c r="A186" s="122" t="s">
        <v>252</v>
      </c>
      <c r="B186" s="119" t="s">
        <v>126</v>
      </c>
      <c r="C186" s="312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3"/>
      <c r="Q186" s="312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>
        <v>60000</v>
      </c>
      <c r="AD186" s="103">
        <v>42728</v>
      </c>
    </row>
    <row r="187" spans="1:30" x14ac:dyDescent="0.25">
      <c r="A187" s="123" t="s">
        <v>252</v>
      </c>
      <c r="B187" s="120" t="s">
        <v>126</v>
      </c>
      <c r="C187" s="313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4"/>
      <c r="Q187" s="313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>
        <v>4500</v>
      </c>
      <c r="AD187" s="104">
        <v>5197</v>
      </c>
    </row>
    <row r="188" spans="1:30" x14ac:dyDescent="0.25">
      <c r="A188" s="123" t="s">
        <v>252</v>
      </c>
      <c r="B188" s="120" t="s">
        <v>126</v>
      </c>
      <c r="C188" s="313"/>
      <c r="D188" s="101"/>
      <c r="E188" s="101"/>
      <c r="F188" s="101"/>
      <c r="G188" s="101">
        <v>200</v>
      </c>
      <c r="H188" s="101">
        <v>46</v>
      </c>
      <c r="I188" s="101"/>
      <c r="J188" s="101"/>
      <c r="K188" s="101"/>
      <c r="L188" s="101"/>
      <c r="M188" s="101"/>
      <c r="N188" s="101"/>
      <c r="O188" s="101"/>
      <c r="P188" s="104"/>
      <c r="Q188" s="313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4"/>
    </row>
    <row r="189" spans="1:30" x14ac:dyDescent="0.25">
      <c r="A189" s="123" t="s">
        <v>252</v>
      </c>
      <c r="B189" s="120" t="s">
        <v>126</v>
      </c>
      <c r="C189" s="313"/>
      <c r="D189" s="101"/>
      <c r="E189" s="101"/>
      <c r="F189" s="101"/>
      <c r="G189" s="101"/>
      <c r="H189" s="101"/>
      <c r="I189" s="101">
        <v>2600</v>
      </c>
      <c r="J189" s="101">
        <v>0</v>
      </c>
      <c r="K189" s="101"/>
      <c r="L189" s="101"/>
      <c r="M189" s="101"/>
      <c r="N189" s="101"/>
      <c r="O189" s="101"/>
      <c r="P189" s="104"/>
      <c r="Q189" s="313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4"/>
    </row>
    <row r="190" spans="1:30" x14ac:dyDescent="0.25">
      <c r="A190" s="123" t="s">
        <v>252</v>
      </c>
      <c r="B190" s="120" t="s">
        <v>126</v>
      </c>
      <c r="C190" s="313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>
        <v>2000</v>
      </c>
      <c r="N190" s="101">
        <v>0</v>
      </c>
      <c r="O190" s="101"/>
      <c r="P190" s="104"/>
      <c r="Q190" s="313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4"/>
    </row>
    <row r="191" spans="1:30" x14ac:dyDescent="0.25">
      <c r="A191" s="123" t="s">
        <v>252</v>
      </c>
      <c r="B191" s="120" t="s">
        <v>126</v>
      </c>
      <c r="C191" s="313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>
        <v>1500</v>
      </c>
      <c r="N191" s="101">
        <v>0</v>
      </c>
      <c r="O191" s="101"/>
      <c r="P191" s="104"/>
      <c r="Q191" s="313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4"/>
    </row>
    <row r="192" spans="1:30" x14ac:dyDescent="0.25">
      <c r="A192" s="123" t="s">
        <v>252</v>
      </c>
      <c r="B192" s="120" t="s">
        <v>126</v>
      </c>
      <c r="C192" s="313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>
        <v>22500</v>
      </c>
      <c r="P192" s="104">
        <v>7395</v>
      </c>
      <c r="Q192" s="313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4"/>
    </row>
    <row r="193" spans="1:30" x14ac:dyDescent="0.25">
      <c r="A193" s="123" t="s">
        <v>252</v>
      </c>
      <c r="B193" s="120" t="s">
        <v>126</v>
      </c>
      <c r="C193" s="313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>
        <v>17000</v>
      </c>
      <c r="P193" s="104">
        <v>6396</v>
      </c>
      <c r="Q193" s="313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4"/>
    </row>
    <row r="194" spans="1:30" x14ac:dyDescent="0.25">
      <c r="A194" s="123" t="s">
        <v>252</v>
      </c>
      <c r="B194" s="120" t="s">
        <v>126</v>
      </c>
      <c r="C194" s="313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>
        <v>5170</v>
      </c>
      <c r="P194" s="104">
        <v>1663</v>
      </c>
      <c r="Q194" s="313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4"/>
    </row>
    <row r="195" spans="1:30" x14ac:dyDescent="0.25">
      <c r="A195" s="123" t="s">
        <v>252</v>
      </c>
      <c r="B195" s="120" t="s">
        <v>126</v>
      </c>
      <c r="C195" s="313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>
        <v>4500</v>
      </c>
      <c r="P195" s="104">
        <v>2514</v>
      </c>
      <c r="Q195" s="313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4"/>
    </row>
    <row r="196" spans="1:30" ht="15.75" thickBot="1" x14ac:dyDescent="0.3">
      <c r="A196" s="124" t="s">
        <v>252</v>
      </c>
      <c r="B196" s="318" t="s">
        <v>126</v>
      </c>
      <c r="C196" s="314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>
        <v>1900</v>
      </c>
      <c r="P196" s="105">
        <v>234</v>
      </c>
      <c r="Q196" s="314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5"/>
    </row>
    <row r="197" spans="1:30" x14ac:dyDescent="0.25">
      <c r="A197" s="122" t="s">
        <v>237</v>
      </c>
      <c r="B197" s="119" t="s">
        <v>127</v>
      </c>
      <c r="C197" s="312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3"/>
      <c r="Q197" s="312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>
        <v>350000</v>
      </c>
      <c r="AB197" s="100">
        <v>317959</v>
      </c>
      <c r="AC197" s="100"/>
      <c r="AD197" s="103"/>
    </row>
    <row r="198" spans="1:30" x14ac:dyDescent="0.25">
      <c r="A198" s="123" t="s">
        <v>237</v>
      </c>
      <c r="B198" s="120" t="s">
        <v>127</v>
      </c>
      <c r="C198" s="313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>
        <v>16000</v>
      </c>
      <c r="N198" s="101">
        <v>6191</v>
      </c>
      <c r="O198" s="101"/>
      <c r="P198" s="104"/>
      <c r="Q198" s="313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4"/>
    </row>
    <row r="199" spans="1:30" ht="15.75" thickBot="1" x14ac:dyDescent="0.3">
      <c r="A199" s="124" t="s">
        <v>237</v>
      </c>
      <c r="B199" s="318" t="s">
        <v>127</v>
      </c>
      <c r="C199" s="314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>
        <v>600</v>
      </c>
      <c r="N199" s="102">
        <v>161</v>
      </c>
      <c r="O199" s="102"/>
      <c r="P199" s="105"/>
      <c r="Q199" s="314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5"/>
    </row>
    <row r="200" spans="1:30" ht="15.75" thickBot="1" x14ac:dyDescent="0.3">
      <c r="A200" s="309" t="s">
        <v>17</v>
      </c>
      <c r="B200" s="319" t="s">
        <v>128</v>
      </c>
      <c r="C200" s="31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>
        <v>7300</v>
      </c>
      <c r="P200" s="107">
        <v>6674</v>
      </c>
      <c r="Q200" s="315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7"/>
    </row>
    <row r="201" spans="1:30" ht="15.75" thickBot="1" x14ac:dyDescent="0.3">
      <c r="A201" s="309" t="s">
        <v>129</v>
      </c>
      <c r="B201" s="319" t="s">
        <v>130</v>
      </c>
      <c r="C201" s="31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>
        <v>40000</v>
      </c>
      <c r="P201" s="107">
        <v>21316</v>
      </c>
      <c r="Q201" s="315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7"/>
    </row>
    <row r="202" spans="1:30" ht="15.75" thickBot="1" x14ac:dyDescent="0.3">
      <c r="A202" s="311" t="s">
        <v>131</v>
      </c>
      <c r="B202" s="321" t="s">
        <v>132</v>
      </c>
      <c r="C202" s="317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10"/>
      <c r="Q202" s="317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>
        <v>50000</v>
      </c>
      <c r="AD202" s="110">
        <v>36927</v>
      </c>
    </row>
    <row r="203" spans="1:30" x14ac:dyDescent="0.25">
      <c r="A203" s="122" t="s">
        <v>238</v>
      </c>
      <c r="B203" s="119" t="s">
        <v>133</v>
      </c>
      <c r="C203" s="312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>
        <v>35000</v>
      </c>
      <c r="P203" s="103">
        <v>19859</v>
      </c>
      <c r="Q203" s="312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3"/>
    </row>
    <row r="204" spans="1:30" x14ac:dyDescent="0.25">
      <c r="A204" s="123" t="s">
        <v>238</v>
      </c>
      <c r="B204" s="120" t="s">
        <v>133</v>
      </c>
      <c r="C204" s="313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>
        <v>17300</v>
      </c>
      <c r="P204" s="104">
        <v>12218</v>
      </c>
      <c r="Q204" s="313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4"/>
    </row>
    <row r="205" spans="1:30" ht="15.75" thickBot="1" x14ac:dyDescent="0.3">
      <c r="A205" s="124" t="s">
        <v>238</v>
      </c>
      <c r="B205" s="318" t="s">
        <v>133</v>
      </c>
      <c r="C205" s="314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>
        <v>9700</v>
      </c>
      <c r="P205" s="105">
        <v>7515</v>
      </c>
      <c r="Q205" s="314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5"/>
    </row>
    <row r="206" spans="1:30" x14ac:dyDescent="0.25">
      <c r="A206" s="310" t="s">
        <v>19</v>
      </c>
      <c r="B206" s="320" t="s">
        <v>135</v>
      </c>
      <c r="C206" s="316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11"/>
      <c r="Q206" s="316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>
        <v>37000</v>
      </c>
      <c r="AD206" s="111">
        <v>45184</v>
      </c>
    </row>
    <row r="207" spans="1:30" x14ac:dyDescent="0.25">
      <c r="A207" s="123" t="s">
        <v>19</v>
      </c>
      <c r="B207" s="120" t="s">
        <v>135</v>
      </c>
      <c r="C207" s="313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4"/>
      <c r="Q207" s="313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>
        <v>11000</v>
      </c>
      <c r="AD207" s="104">
        <v>11464</v>
      </c>
    </row>
    <row r="208" spans="1:30" x14ac:dyDescent="0.25">
      <c r="A208" s="123" t="s">
        <v>19</v>
      </c>
      <c r="B208" s="120" t="s">
        <v>135</v>
      </c>
      <c r="C208" s="313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>
        <v>14000</v>
      </c>
      <c r="P208" s="104">
        <v>5320</v>
      </c>
      <c r="Q208" s="313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4"/>
    </row>
    <row r="209" spans="1:30" ht="15.75" thickBot="1" x14ac:dyDescent="0.3">
      <c r="A209" s="124" t="s">
        <v>19</v>
      </c>
      <c r="B209" s="318" t="s">
        <v>135</v>
      </c>
      <c r="C209" s="314"/>
      <c r="D209" s="102"/>
      <c r="E209" s="102"/>
      <c r="F209" s="102"/>
      <c r="G209" s="102"/>
      <c r="H209" s="102"/>
      <c r="I209" s="102">
        <v>1200</v>
      </c>
      <c r="J209" s="102">
        <v>1527</v>
      </c>
      <c r="K209" s="102"/>
      <c r="L209" s="102"/>
      <c r="M209" s="102"/>
      <c r="N209" s="102"/>
      <c r="O209" s="102"/>
      <c r="P209" s="105"/>
      <c r="Q209" s="314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5"/>
    </row>
    <row r="210" spans="1:30" x14ac:dyDescent="0.25">
      <c r="A210" s="122" t="s">
        <v>239</v>
      </c>
      <c r="B210" s="119" t="s">
        <v>137</v>
      </c>
      <c r="C210" s="312"/>
      <c r="D210" s="100"/>
      <c r="E210" s="100"/>
      <c r="F210" s="100"/>
      <c r="G210" s="100"/>
      <c r="H210" s="100"/>
      <c r="I210" s="100">
        <v>4000</v>
      </c>
      <c r="J210" s="100">
        <v>3239</v>
      </c>
      <c r="K210" s="100"/>
      <c r="L210" s="100"/>
      <c r="M210" s="100"/>
      <c r="N210" s="100"/>
      <c r="O210" s="100"/>
      <c r="P210" s="103"/>
      <c r="Q210" s="312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3"/>
    </row>
    <row r="211" spans="1:30" x14ac:dyDescent="0.25">
      <c r="A211" s="123" t="s">
        <v>239</v>
      </c>
      <c r="B211" s="120" t="s">
        <v>137</v>
      </c>
      <c r="C211" s="313"/>
      <c r="D211" s="101"/>
      <c r="E211" s="101"/>
      <c r="F211" s="101"/>
      <c r="G211" s="101"/>
      <c r="H211" s="101"/>
      <c r="I211" s="101">
        <v>4500</v>
      </c>
      <c r="J211" s="101">
        <v>4892</v>
      </c>
      <c r="K211" s="101"/>
      <c r="L211" s="101"/>
      <c r="M211" s="101"/>
      <c r="N211" s="101"/>
      <c r="O211" s="101"/>
      <c r="P211" s="104"/>
      <c r="Q211" s="313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4"/>
    </row>
    <row r="212" spans="1:30" x14ac:dyDescent="0.25">
      <c r="A212" s="123" t="s">
        <v>239</v>
      </c>
      <c r="B212" s="120" t="s">
        <v>137</v>
      </c>
      <c r="C212" s="313"/>
      <c r="D212" s="101"/>
      <c r="E212" s="101"/>
      <c r="F212" s="101"/>
      <c r="G212" s="101"/>
      <c r="H212" s="101"/>
      <c r="I212" s="101">
        <v>1500</v>
      </c>
      <c r="J212" s="101">
        <v>295</v>
      </c>
      <c r="K212" s="101"/>
      <c r="L212" s="101"/>
      <c r="M212" s="101"/>
      <c r="N212" s="101"/>
      <c r="O212" s="101"/>
      <c r="P212" s="104"/>
      <c r="Q212" s="313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4"/>
    </row>
    <row r="213" spans="1:30" x14ac:dyDescent="0.25">
      <c r="A213" s="123" t="s">
        <v>239</v>
      </c>
      <c r="B213" s="120" t="s">
        <v>137</v>
      </c>
      <c r="C213" s="313"/>
      <c r="D213" s="101"/>
      <c r="E213" s="101"/>
      <c r="F213" s="101"/>
      <c r="G213" s="101"/>
      <c r="H213" s="101"/>
      <c r="I213" s="101">
        <v>600</v>
      </c>
      <c r="J213" s="101">
        <v>524</v>
      </c>
      <c r="K213" s="101"/>
      <c r="L213" s="101"/>
      <c r="M213" s="101"/>
      <c r="N213" s="101"/>
      <c r="O213" s="101"/>
      <c r="P213" s="104"/>
      <c r="Q213" s="313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4"/>
    </row>
    <row r="214" spans="1:30" x14ac:dyDescent="0.25">
      <c r="A214" s="123" t="s">
        <v>239</v>
      </c>
      <c r="B214" s="120" t="s">
        <v>137</v>
      </c>
      <c r="C214" s="313"/>
      <c r="D214" s="101"/>
      <c r="E214" s="101"/>
      <c r="F214" s="101"/>
      <c r="G214" s="101"/>
      <c r="H214" s="101"/>
      <c r="I214" s="101">
        <v>100</v>
      </c>
      <c r="J214" s="101">
        <v>201</v>
      </c>
      <c r="K214" s="101"/>
      <c r="L214" s="101"/>
      <c r="M214" s="101"/>
      <c r="N214" s="101"/>
      <c r="O214" s="101"/>
      <c r="P214" s="104"/>
      <c r="Q214" s="313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4"/>
    </row>
    <row r="215" spans="1:30" x14ac:dyDescent="0.25">
      <c r="A215" s="123" t="s">
        <v>239</v>
      </c>
      <c r="B215" s="120" t="s">
        <v>137</v>
      </c>
      <c r="C215" s="313"/>
      <c r="D215" s="101"/>
      <c r="E215" s="101"/>
      <c r="F215" s="101"/>
      <c r="G215" s="101"/>
      <c r="H215" s="101"/>
      <c r="I215" s="101">
        <v>550</v>
      </c>
      <c r="J215" s="101"/>
      <c r="K215" s="101"/>
      <c r="L215" s="101"/>
      <c r="M215" s="101"/>
      <c r="N215" s="101"/>
      <c r="O215" s="101"/>
      <c r="P215" s="104"/>
      <c r="Q215" s="313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4"/>
    </row>
    <row r="216" spans="1:30" x14ac:dyDescent="0.25">
      <c r="A216" s="123" t="s">
        <v>239</v>
      </c>
      <c r="B216" s="120" t="s">
        <v>137</v>
      </c>
      <c r="C216" s="313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>
        <v>16000</v>
      </c>
      <c r="P216" s="104">
        <v>8120</v>
      </c>
      <c r="Q216" s="313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4"/>
    </row>
    <row r="217" spans="1:30" x14ac:dyDescent="0.25">
      <c r="A217" s="123" t="s">
        <v>239</v>
      </c>
      <c r="B217" s="120" t="s">
        <v>137</v>
      </c>
      <c r="C217" s="313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4"/>
      <c r="Q217" s="313"/>
      <c r="R217" s="101"/>
      <c r="S217" s="101"/>
      <c r="T217" s="101"/>
      <c r="U217" s="101"/>
      <c r="V217" s="101"/>
      <c r="W217" s="101">
        <v>3500</v>
      </c>
      <c r="X217" s="101">
        <v>2219</v>
      </c>
      <c r="Y217" s="101"/>
      <c r="Z217" s="101"/>
      <c r="AA217" s="101"/>
      <c r="AB217" s="101"/>
      <c r="AC217" s="101"/>
      <c r="AD217" s="104"/>
    </row>
    <row r="218" spans="1:30" x14ac:dyDescent="0.25">
      <c r="A218" s="123" t="s">
        <v>239</v>
      </c>
      <c r="B218" s="120" t="s">
        <v>137</v>
      </c>
      <c r="C218" s="313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4"/>
      <c r="Q218" s="313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>
        <v>80000</v>
      </c>
      <c r="AD218" s="104">
        <v>26750</v>
      </c>
    </row>
    <row r="219" spans="1:30" ht="15.75" thickBot="1" x14ac:dyDescent="0.3">
      <c r="A219" s="124" t="s">
        <v>239</v>
      </c>
      <c r="B219" s="318" t="s">
        <v>137</v>
      </c>
      <c r="C219" s="314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5"/>
      <c r="Q219" s="314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>
        <v>4200</v>
      </c>
      <c r="AD219" s="105">
        <v>1889</v>
      </c>
    </row>
    <row r="220" spans="1:30" ht="15.75" thickBot="1" x14ac:dyDescent="0.3">
      <c r="A220" s="309" t="s">
        <v>240</v>
      </c>
      <c r="B220" s="319" t="s">
        <v>138</v>
      </c>
      <c r="C220" s="315"/>
      <c r="D220" s="106"/>
      <c r="E220" s="106"/>
      <c r="F220" s="106"/>
      <c r="G220" s="106"/>
      <c r="H220" s="106"/>
      <c r="I220" s="106"/>
      <c r="J220" s="106"/>
      <c r="K220" s="106">
        <v>0</v>
      </c>
      <c r="L220" s="106">
        <v>0</v>
      </c>
      <c r="M220" s="106"/>
      <c r="N220" s="106"/>
      <c r="O220" s="106"/>
      <c r="P220" s="107"/>
      <c r="Q220" s="315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7"/>
    </row>
    <row r="221" spans="1:30" x14ac:dyDescent="0.25">
      <c r="A221" s="122" t="s">
        <v>377</v>
      </c>
      <c r="B221" s="119" t="s">
        <v>139</v>
      </c>
      <c r="C221" s="312"/>
      <c r="D221" s="100"/>
      <c r="E221" s="100"/>
      <c r="F221" s="100"/>
      <c r="G221" s="100"/>
      <c r="H221" s="100"/>
      <c r="I221" s="100"/>
      <c r="J221" s="100"/>
      <c r="K221" s="100">
        <v>25000</v>
      </c>
      <c r="L221" s="100">
        <v>14404</v>
      </c>
      <c r="M221" s="100"/>
      <c r="N221" s="100"/>
      <c r="O221" s="100"/>
      <c r="P221" s="103"/>
      <c r="Q221" s="312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3"/>
    </row>
    <row r="222" spans="1:30" x14ac:dyDescent="0.25">
      <c r="A222" s="123" t="s">
        <v>377</v>
      </c>
      <c r="B222" s="120" t="s">
        <v>139</v>
      </c>
      <c r="C222" s="313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4"/>
      <c r="Q222" s="313">
        <v>15000</v>
      </c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4"/>
    </row>
    <row r="223" spans="1:30" ht="15.75" thickBot="1" x14ac:dyDescent="0.3">
      <c r="A223" s="124" t="s">
        <v>377</v>
      </c>
      <c r="B223" s="318" t="s">
        <v>139</v>
      </c>
      <c r="C223" s="314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5"/>
      <c r="Q223" s="314">
        <v>8000</v>
      </c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5"/>
    </row>
    <row r="224" spans="1:30" x14ac:dyDescent="0.25">
      <c r="A224" s="122" t="s">
        <v>253</v>
      </c>
      <c r="B224" s="119" t="s">
        <v>140</v>
      </c>
      <c r="C224" s="312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3"/>
      <c r="Q224" s="312"/>
      <c r="R224" s="100"/>
      <c r="S224" s="100"/>
      <c r="T224" s="100"/>
      <c r="U224" s="100"/>
      <c r="V224" s="100"/>
      <c r="W224" s="100"/>
      <c r="X224" s="100"/>
      <c r="Y224" s="100">
        <v>30000</v>
      </c>
      <c r="Z224" s="100">
        <v>12000</v>
      </c>
      <c r="AA224" s="100"/>
      <c r="AB224" s="100"/>
      <c r="AC224" s="100"/>
      <c r="AD224" s="103"/>
    </row>
    <row r="225" spans="1:30" x14ac:dyDescent="0.25">
      <c r="A225" s="123" t="s">
        <v>253</v>
      </c>
      <c r="B225" s="120" t="s">
        <v>140</v>
      </c>
      <c r="C225" s="313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4"/>
      <c r="Q225" s="313"/>
      <c r="R225" s="101"/>
      <c r="S225" s="101"/>
      <c r="T225" s="101"/>
      <c r="U225" s="101"/>
      <c r="V225" s="101"/>
      <c r="W225" s="101"/>
      <c r="X225" s="101"/>
      <c r="Y225" s="101">
        <v>27500</v>
      </c>
      <c r="Z225" s="101">
        <v>11000</v>
      </c>
      <c r="AA225" s="101"/>
      <c r="AB225" s="101"/>
      <c r="AC225" s="101"/>
      <c r="AD225" s="104"/>
    </row>
    <row r="226" spans="1:30" x14ac:dyDescent="0.25">
      <c r="A226" s="123" t="s">
        <v>253</v>
      </c>
      <c r="B226" s="120" t="s">
        <v>140</v>
      </c>
      <c r="C226" s="313"/>
      <c r="D226" s="101"/>
      <c r="E226" s="101"/>
      <c r="F226" s="101"/>
      <c r="G226" s="101"/>
      <c r="H226" s="101"/>
      <c r="I226" s="101"/>
      <c r="J226" s="101"/>
      <c r="K226" s="101">
        <v>125000</v>
      </c>
      <c r="L226" s="101">
        <v>90000</v>
      </c>
      <c r="M226" s="101"/>
      <c r="N226" s="101"/>
      <c r="O226" s="101"/>
      <c r="P226" s="104"/>
      <c r="Q226" s="313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4"/>
    </row>
    <row r="227" spans="1:30" x14ac:dyDescent="0.25">
      <c r="A227" s="123" t="s">
        <v>253</v>
      </c>
      <c r="B227" s="120" t="s">
        <v>140</v>
      </c>
      <c r="C227" s="313"/>
      <c r="D227" s="101"/>
      <c r="E227" s="101"/>
      <c r="F227" s="101"/>
      <c r="G227" s="101"/>
      <c r="H227" s="101"/>
      <c r="I227" s="101"/>
      <c r="J227" s="101"/>
      <c r="K227" s="101">
        <v>20000</v>
      </c>
      <c r="L227" s="101">
        <v>16000</v>
      </c>
      <c r="M227" s="101"/>
      <c r="N227" s="101"/>
      <c r="O227" s="101"/>
      <c r="P227" s="104"/>
      <c r="Q227" s="313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4"/>
    </row>
    <row r="228" spans="1:30" x14ac:dyDescent="0.25">
      <c r="A228" s="123" t="s">
        <v>253</v>
      </c>
      <c r="B228" s="120" t="s">
        <v>140</v>
      </c>
      <c r="C228" s="313"/>
      <c r="D228" s="101"/>
      <c r="E228" s="101"/>
      <c r="F228" s="101"/>
      <c r="G228" s="101"/>
      <c r="H228" s="101"/>
      <c r="I228" s="101">
        <v>3000</v>
      </c>
      <c r="J228" s="101">
        <v>1500</v>
      </c>
      <c r="K228" s="101"/>
      <c r="L228" s="101"/>
      <c r="M228" s="101"/>
      <c r="N228" s="101"/>
      <c r="O228" s="101"/>
      <c r="P228" s="104"/>
      <c r="Q228" s="313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4"/>
    </row>
    <row r="229" spans="1:30" x14ac:dyDescent="0.25">
      <c r="A229" s="123" t="s">
        <v>253</v>
      </c>
      <c r="B229" s="120" t="s">
        <v>140</v>
      </c>
      <c r="C229" s="313"/>
      <c r="D229" s="101"/>
      <c r="E229" s="101"/>
      <c r="F229" s="101"/>
      <c r="G229" s="101"/>
      <c r="H229" s="101"/>
      <c r="I229" s="101">
        <v>1000</v>
      </c>
      <c r="J229" s="101">
        <v>450</v>
      </c>
      <c r="K229" s="101"/>
      <c r="L229" s="101"/>
      <c r="M229" s="101"/>
      <c r="N229" s="101"/>
      <c r="O229" s="101"/>
      <c r="P229" s="104"/>
      <c r="Q229" s="313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4"/>
    </row>
    <row r="230" spans="1:30" ht="15.75" thickBot="1" x14ac:dyDescent="0.3">
      <c r="A230" s="124" t="s">
        <v>253</v>
      </c>
      <c r="B230" s="318" t="s">
        <v>140</v>
      </c>
      <c r="C230" s="314"/>
      <c r="D230" s="102"/>
      <c r="E230" s="102"/>
      <c r="F230" s="102"/>
      <c r="G230" s="102"/>
      <c r="H230" s="102"/>
      <c r="I230" s="102">
        <v>850</v>
      </c>
      <c r="J230" s="102">
        <v>450</v>
      </c>
      <c r="K230" s="102"/>
      <c r="L230" s="102"/>
      <c r="M230" s="102"/>
      <c r="N230" s="102"/>
      <c r="O230" s="102"/>
      <c r="P230" s="105"/>
      <c r="Q230" s="314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5"/>
    </row>
    <row r="231" spans="1:30" x14ac:dyDescent="0.25">
      <c r="A231" s="122" t="s">
        <v>23</v>
      </c>
      <c r="B231" s="119" t="s">
        <v>141</v>
      </c>
      <c r="C231" s="312"/>
      <c r="D231" s="100"/>
      <c r="E231" s="100"/>
      <c r="F231" s="100"/>
      <c r="G231" s="100"/>
      <c r="H231" s="100"/>
      <c r="I231" s="100">
        <v>150</v>
      </c>
      <c r="J231" s="100">
        <v>13</v>
      </c>
      <c r="K231" s="100"/>
      <c r="L231" s="100"/>
      <c r="M231" s="100"/>
      <c r="N231" s="100"/>
      <c r="O231" s="100"/>
      <c r="P231" s="103"/>
      <c r="Q231" s="312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3"/>
    </row>
    <row r="232" spans="1:30" x14ac:dyDescent="0.25">
      <c r="A232" s="123" t="s">
        <v>23</v>
      </c>
      <c r="B232" s="120" t="s">
        <v>141</v>
      </c>
      <c r="C232" s="313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>
        <v>100000</v>
      </c>
      <c r="P232" s="104">
        <v>71116</v>
      </c>
      <c r="Q232" s="313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4"/>
    </row>
    <row r="233" spans="1:30" x14ac:dyDescent="0.25">
      <c r="A233" s="123" t="s">
        <v>23</v>
      </c>
      <c r="B233" s="120" t="s">
        <v>141</v>
      </c>
      <c r="C233" s="313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>
        <v>10000</v>
      </c>
      <c r="P233" s="104">
        <v>6968</v>
      </c>
      <c r="Q233" s="313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4"/>
    </row>
    <row r="234" spans="1:30" ht="15.75" thickBot="1" x14ac:dyDescent="0.3">
      <c r="A234" s="124" t="s">
        <v>23</v>
      </c>
      <c r="B234" s="318" t="s">
        <v>141</v>
      </c>
      <c r="C234" s="314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5"/>
      <c r="Q234" s="314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>
        <v>600</v>
      </c>
      <c r="AD234" s="105">
        <v>498</v>
      </c>
    </row>
    <row r="235" spans="1:30" x14ac:dyDescent="0.25">
      <c r="A235" s="122" t="s">
        <v>254</v>
      </c>
      <c r="B235" s="119" t="s">
        <v>143</v>
      </c>
      <c r="C235" s="312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3"/>
      <c r="Q235" s="312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>
        <v>4950</v>
      </c>
      <c r="AB235" s="100">
        <v>2550</v>
      </c>
      <c r="AC235" s="100"/>
      <c r="AD235" s="103"/>
    </row>
    <row r="236" spans="1:30" x14ac:dyDescent="0.25">
      <c r="A236" s="123" t="s">
        <v>254</v>
      </c>
      <c r="B236" s="120" t="s">
        <v>143</v>
      </c>
      <c r="C236" s="313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>
        <v>4000</v>
      </c>
      <c r="N236" s="101">
        <v>2948</v>
      </c>
      <c r="O236" s="101"/>
      <c r="P236" s="104"/>
      <c r="Q236" s="313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4"/>
    </row>
    <row r="237" spans="1:30" x14ac:dyDescent="0.25">
      <c r="A237" s="123" t="s">
        <v>254</v>
      </c>
      <c r="B237" s="120" t="s">
        <v>143</v>
      </c>
      <c r="C237" s="313"/>
      <c r="D237" s="101"/>
      <c r="E237" s="101"/>
      <c r="F237" s="101"/>
      <c r="G237" s="101"/>
      <c r="H237" s="101"/>
      <c r="I237" s="101">
        <v>360</v>
      </c>
      <c r="J237" s="101">
        <v>111</v>
      </c>
      <c r="K237" s="101"/>
      <c r="L237" s="101"/>
      <c r="M237" s="101"/>
      <c r="N237" s="101"/>
      <c r="O237" s="101"/>
      <c r="P237" s="104"/>
      <c r="Q237" s="313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4"/>
    </row>
    <row r="238" spans="1:30" x14ac:dyDescent="0.25">
      <c r="A238" s="123" t="s">
        <v>254</v>
      </c>
      <c r="B238" s="120" t="s">
        <v>143</v>
      </c>
      <c r="C238" s="313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>
        <v>2450</v>
      </c>
      <c r="P238" s="104">
        <v>472</v>
      </c>
      <c r="Q238" s="313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4"/>
    </row>
    <row r="239" spans="1:30" x14ac:dyDescent="0.25">
      <c r="A239" s="123" t="s">
        <v>254</v>
      </c>
      <c r="B239" s="120" t="s">
        <v>143</v>
      </c>
      <c r="C239" s="313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>
        <v>4200</v>
      </c>
      <c r="P239" s="104">
        <v>2128</v>
      </c>
      <c r="Q239" s="313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4"/>
    </row>
    <row r="240" spans="1:30" x14ac:dyDescent="0.25">
      <c r="A240" s="123" t="s">
        <v>254</v>
      </c>
      <c r="B240" s="120" t="s">
        <v>143</v>
      </c>
      <c r="C240" s="313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>
        <v>5500</v>
      </c>
      <c r="P240" s="104">
        <v>1322</v>
      </c>
      <c r="Q240" s="313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4"/>
    </row>
    <row r="241" spans="1:30" x14ac:dyDescent="0.25">
      <c r="A241" s="123" t="s">
        <v>254</v>
      </c>
      <c r="B241" s="120" t="s">
        <v>143</v>
      </c>
      <c r="C241" s="313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>
        <v>11517</v>
      </c>
      <c r="P241" s="104">
        <v>4091</v>
      </c>
      <c r="Q241" s="313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4"/>
    </row>
    <row r="242" spans="1:30" ht="15.75" thickBot="1" x14ac:dyDescent="0.3">
      <c r="A242" s="124" t="s">
        <v>254</v>
      </c>
      <c r="B242" s="318" t="s">
        <v>143</v>
      </c>
      <c r="C242" s="314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>
        <v>6700</v>
      </c>
      <c r="P242" s="105">
        <v>5330</v>
      </c>
      <c r="Q242" s="314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5"/>
    </row>
    <row r="243" spans="1:30" x14ac:dyDescent="0.25">
      <c r="A243" s="122" t="s">
        <v>241</v>
      </c>
      <c r="B243" s="119" t="s">
        <v>144</v>
      </c>
      <c r="C243" s="312">
        <v>95</v>
      </c>
      <c r="D243" s="100">
        <v>73</v>
      </c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3"/>
      <c r="Q243" s="312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3"/>
    </row>
    <row r="244" spans="1:30" x14ac:dyDescent="0.25">
      <c r="A244" s="123" t="s">
        <v>241</v>
      </c>
      <c r="B244" s="120" t="s">
        <v>144</v>
      </c>
      <c r="C244" s="313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>
        <v>80000</v>
      </c>
      <c r="P244" s="104">
        <v>33931</v>
      </c>
      <c r="Q244" s="313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4"/>
    </row>
    <row r="245" spans="1:30" ht="15.75" thickBot="1" x14ac:dyDescent="0.3">
      <c r="A245" s="124" t="s">
        <v>241</v>
      </c>
      <c r="B245" s="318" t="s">
        <v>144</v>
      </c>
      <c r="C245" s="314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5"/>
      <c r="Q245" s="314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>
        <v>70000</v>
      </c>
      <c r="AD245" s="105">
        <v>24856</v>
      </c>
    </row>
    <row r="246" spans="1:30" x14ac:dyDescent="0.25">
      <c r="A246" s="122" t="s">
        <v>45</v>
      </c>
      <c r="B246" s="119" t="s">
        <v>145</v>
      </c>
      <c r="C246" s="312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3"/>
      <c r="Q246" s="312">
        <v>1100</v>
      </c>
      <c r="R246" s="100">
        <v>44</v>
      </c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3"/>
    </row>
    <row r="247" spans="1:30" x14ac:dyDescent="0.25">
      <c r="A247" s="123" t="s">
        <v>45</v>
      </c>
      <c r="B247" s="120" t="s">
        <v>145</v>
      </c>
      <c r="C247" s="313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4"/>
      <c r="Q247" s="313">
        <v>60</v>
      </c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4"/>
    </row>
    <row r="248" spans="1:30" x14ac:dyDescent="0.25">
      <c r="A248" s="123" t="s">
        <v>45</v>
      </c>
      <c r="B248" s="120" t="s">
        <v>145</v>
      </c>
      <c r="C248" s="313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4"/>
      <c r="Q248" s="313"/>
      <c r="R248" s="101"/>
      <c r="S248" s="101"/>
      <c r="T248" s="101"/>
      <c r="U248" s="101"/>
      <c r="V248" s="101"/>
      <c r="W248" s="101">
        <v>4500</v>
      </c>
      <c r="X248" s="101">
        <v>2632</v>
      </c>
      <c r="Y248" s="101"/>
      <c r="Z248" s="101"/>
      <c r="AA248" s="101"/>
      <c r="AB248" s="101"/>
      <c r="AC248" s="101"/>
      <c r="AD248" s="104"/>
    </row>
    <row r="249" spans="1:30" x14ac:dyDescent="0.25">
      <c r="A249" s="123" t="s">
        <v>45</v>
      </c>
      <c r="B249" s="120" t="s">
        <v>145</v>
      </c>
      <c r="C249" s="313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4"/>
      <c r="Q249" s="313"/>
      <c r="R249" s="101"/>
      <c r="S249" s="101"/>
      <c r="T249" s="101"/>
      <c r="U249" s="101"/>
      <c r="V249" s="101"/>
      <c r="W249" s="101">
        <v>250</v>
      </c>
      <c r="X249" s="101">
        <v>96</v>
      </c>
      <c r="Y249" s="101"/>
      <c r="Z249" s="101"/>
      <c r="AA249" s="101"/>
      <c r="AB249" s="101"/>
      <c r="AC249" s="101"/>
      <c r="AD249" s="104"/>
    </row>
    <row r="250" spans="1:30" x14ac:dyDescent="0.25">
      <c r="A250" s="123" t="s">
        <v>45</v>
      </c>
      <c r="B250" s="120" t="s">
        <v>145</v>
      </c>
      <c r="C250" s="313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4"/>
      <c r="Q250" s="313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>
        <v>33000</v>
      </c>
      <c r="AD250" s="104">
        <v>13009</v>
      </c>
    </row>
    <row r="251" spans="1:30" x14ac:dyDescent="0.25">
      <c r="A251" s="123" t="s">
        <v>45</v>
      </c>
      <c r="B251" s="120" t="s">
        <v>145</v>
      </c>
      <c r="C251" s="313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4"/>
      <c r="Q251" s="313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>
        <v>4900</v>
      </c>
      <c r="AD251" s="104">
        <v>1066</v>
      </c>
    </row>
    <row r="252" spans="1:30" x14ac:dyDescent="0.25">
      <c r="A252" s="123" t="s">
        <v>45</v>
      </c>
      <c r="B252" s="120" t="s">
        <v>145</v>
      </c>
      <c r="C252" s="313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4"/>
      <c r="Q252" s="313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>
        <v>750</v>
      </c>
      <c r="AD252" s="104"/>
    </row>
    <row r="253" spans="1:30" x14ac:dyDescent="0.25">
      <c r="A253" s="123" t="s">
        <v>45</v>
      </c>
      <c r="B253" s="120" t="s">
        <v>145</v>
      </c>
      <c r="C253" s="313">
        <v>50</v>
      </c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4"/>
      <c r="Q253" s="313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4"/>
    </row>
    <row r="254" spans="1:30" x14ac:dyDescent="0.25">
      <c r="A254" s="123" t="s">
        <v>45</v>
      </c>
      <c r="B254" s="120" t="s">
        <v>145</v>
      </c>
      <c r="C254" s="313">
        <v>60</v>
      </c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4"/>
      <c r="Q254" s="313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4"/>
    </row>
    <row r="255" spans="1:30" x14ac:dyDescent="0.25">
      <c r="A255" s="123" t="s">
        <v>45</v>
      </c>
      <c r="B255" s="120" t="s">
        <v>145</v>
      </c>
      <c r="C255" s="313">
        <v>70</v>
      </c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4"/>
      <c r="Q255" s="313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4"/>
    </row>
    <row r="256" spans="1:30" x14ac:dyDescent="0.25">
      <c r="A256" s="123" t="s">
        <v>45</v>
      </c>
      <c r="B256" s="120" t="s">
        <v>145</v>
      </c>
      <c r="C256" s="313">
        <v>30</v>
      </c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4"/>
      <c r="Q256" s="313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4"/>
    </row>
    <row r="257" spans="1:30" x14ac:dyDescent="0.25">
      <c r="A257" s="123" t="s">
        <v>45</v>
      </c>
      <c r="B257" s="120" t="s">
        <v>145</v>
      </c>
      <c r="C257" s="313">
        <v>300</v>
      </c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4"/>
      <c r="Q257" s="313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4"/>
    </row>
    <row r="258" spans="1:30" x14ac:dyDescent="0.25">
      <c r="A258" s="123" t="s">
        <v>45</v>
      </c>
      <c r="B258" s="120" t="s">
        <v>145</v>
      </c>
      <c r="C258" s="313">
        <v>45</v>
      </c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4"/>
      <c r="Q258" s="313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4"/>
    </row>
    <row r="259" spans="1:30" x14ac:dyDescent="0.25">
      <c r="A259" s="123" t="s">
        <v>45</v>
      </c>
      <c r="B259" s="120" t="s">
        <v>145</v>
      </c>
      <c r="C259" s="313">
        <v>80</v>
      </c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4"/>
      <c r="Q259" s="313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4"/>
    </row>
    <row r="260" spans="1:30" x14ac:dyDescent="0.25">
      <c r="A260" s="123" t="s">
        <v>45</v>
      </c>
      <c r="B260" s="120" t="s">
        <v>145</v>
      </c>
      <c r="C260" s="313">
        <v>50</v>
      </c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4"/>
      <c r="Q260" s="313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4"/>
    </row>
    <row r="261" spans="1:30" x14ac:dyDescent="0.25">
      <c r="A261" s="123" t="s">
        <v>45</v>
      </c>
      <c r="B261" s="120" t="s">
        <v>145</v>
      </c>
      <c r="C261" s="313">
        <v>132</v>
      </c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4"/>
      <c r="Q261" s="313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4"/>
    </row>
    <row r="262" spans="1:30" x14ac:dyDescent="0.25">
      <c r="A262" s="123" t="s">
        <v>45</v>
      </c>
      <c r="B262" s="120" t="s">
        <v>145</v>
      </c>
      <c r="C262" s="313">
        <v>35</v>
      </c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4"/>
      <c r="Q262" s="313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4"/>
    </row>
    <row r="263" spans="1:30" x14ac:dyDescent="0.25">
      <c r="A263" s="123" t="s">
        <v>45</v>
      </c>
      <c r="B263" s="120" t="s">
        <v>145</v>
      </c>
      <c r="C263" s="313">
        <v>120</v>
      </c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4"/>
      <c r="Q263" s="313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4"/>
    </row>
    <row r="264" spans="1:30" x14ac:dyDescent="0.25">
      <c r="A264" s="123" t="s">
        <v>45</v>
      </c>
      <c r="B264" s="120" t="s">
        <v>145</v>
      </c>
      <c r="C264" s="313">
        <v>60</v>
      </c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4"/>
      <c r="Q264" s="313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4"/>
    </row>
    <row r="265" spans="1:30" x14ac:dyDescent="0.25">
      <c r="A265" s="123" t="s">
        <v>45</v>
      </c>
      <c r="B265" s="120" t="s">
        <v>145</v>
      </c>
      <c r="C265" s="313">
        <v>85</v>
      </c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4"/>
      <c r="Q265" s="313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4"/>
    </row>
    <row r="266" spans="1:30" x14ac:dyDescent="0.25">
      <c r="A266" s="123" t="s">
        <v>45</v>
      </c>
      <c r="B266" s="120" t="s">
        <v>145</v>
      </c>
      <c r="C266" s="313">
        <v>165</v>
      </c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4"/>
      <c r="Q266" s="313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4"/>
    </row>
    <row r="267" spans="1:30" x14ac:dyDescent="0.25">
      <c r="A267" s="123" t="s">
        <v>45</v>
      </c>
      <c r="B267" s="120" t="s">
        <v>145</v>
      </c>
      <c r="C267" s="313">
        <v>200</v>
      </c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4"/>
      <c r="Q267" s="313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4"/>
    </row>
    <row r="268" spans="1:30" x14ac:dyDescent="0.25">
      <c r="A268" s="123" t="s">
        <v>45</v>
      </c>
      <c r="B268" s="120" t="s">
        <v>145</v>
      </c>
      <c r="C268" s="313">
        <v>200</v>
      </c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4"/>
      <c r="Q268" s="313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4"/>
    </row>
    <row r="269" spans="1:30" x14ac:dyDescent="0.25">
      <c r="A269" s="123" t="s">
        <v>45</v>
      </c>
      <c r="B269" s="120" t="s">
        <v>145</v>
      </c>
      <c r="C269" s="313">
        <v>450</v>
      </c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4"/>
      <c r="Q269" s="313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4"/>
    </row>
    <row r="270" spans="1:30" x14ac:dyDescent="0.25">
      <c r="A270" s="123" t="s">
        <v>45</v>
      </c>
      <c r="B270" s="120" t="s">
        <v>145</v>
      </c>
      <c r="C270" s="313">
        <v>400</v>
      </c>
      <c r="D270" s="101">
        <v>210</v>
      </c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4"/>
      <c r="Q270" s="313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4"/>
    </row>
    <row r="271" spans="1:30" x14ac:dyDescent="0.25">
      <c r="A271" s="123" t="s">
        <v>45</v>
      </c>
      <c r="B271" s="120" t="s">
        <v>145</v>
      </c>
      <c r="C271" s="313">
        <v>225</v>
      </c>
      <c r="D271" s="101">
        <v>6</v>
      </c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4"/>
      <c r="Q271" s="313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4"/>
    </row>
    <row r="272" spans="1:30" x14ac:dyDescent="0.25">
      <c r="A272" s="123" t="s">
        <v>45</v>
      </c>
      <c r="B272" s="120" t="s">
        <v>145</v>
      </c>
      <c r="C272" s="313">
        <v>240</v>
      </c>
      <c r="D272" s="101">
        <v>6</v>
      </c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4"/>
      <c r="Q272" s="313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4"/>
    </row>
    <row r="273" spans="1:30" x14ac:dyDescent="0.25">
      <c r="A273" s="123" t="s">
        <v>45</v>
      </c>
      <c r="B273" s="120" t="s">
        <v>145</v>
      </c>
      <c r="C273" s="313">
        <v>40</v>
      </c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4"/>
      <c r="Q273" s="313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4"/>
    </row>
    <row r="274" spans="1:30" x14ac:dyDescent="0.25">
      <c r="A274" s="123" t="s">
        <v>45</v>
      </c>
      <c r="B274" s="120" t="s">
        <v>145</v>
      </c>
      <c r="C274" s="313">
        <v>80</v>
      </c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4"/>
      <c r="Q274" s="313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4"/>
    </row>
    <row r="275" spans="1:30" x14ac:dyDescent="0.25">
      <c r="A275" s="123" t="s">
        <v>45</v>
      </c>
      <c r="B275" s="120" t="s">
        <v>145</v>
      </c>
      <c r="C275" s="313">
        <v>65</v>
      </c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4"/>
      <c r="Q275" s="313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4"/>
    </row>
    <row r="276" spans="1:30" x14ac:dyDescent="0.25">
      <c r="A276" s="123" t="s">
        <v>45</v>
      </c>
      <c r="B276" s="120" t="s">
        <v>145</v>
      </c>
      <c r="C276" s="313">
        <v>35</v>
      </c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4"/>
      <c r="Q276" s="313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4"/>
    </row>
    <row r="277" spans="1:30" x14ac:dyDescent="0.25">
      <c r="A277" s="123" t="s">
        <v>45</v>
      </c>
      <c r="B277" s="120" t="s">
        <v>145</v>
      </c>
      <c r="C277" s="313"/>
      <c r="D277" s="101"/>
      <c r="E277" s="101">
        <v>200</v>
      </c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4"/>
      <c r="Q277" s="313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4"/>
    </row>
    <row r="278" spans="1:30" x14ac:dyDescent="0.25">
      <c r="A278" s="123" t="s">
        <v>45</v>
      </c>
      <c r="B278" s="120" t="s">
        <v>145</v>
      </c>
      <c r="C278" s="313"/>
      <c r="D278" s="101"/>
      <c r="E278" s="101">
        <v>560</v>
      </c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4"/>
      <c r="Q278" s="313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4"/>
    </row>
    <row r="279" spans="1:30" x14ac:dyDescent="0.25">
      <c r="A279" s="123" t="s">
        <v>45</v>
      </c>
      <c r="B279" s="120" t="s">
        <v>145</v>
      </c>
      <c r="C279" s="313"/>
      <c r="D279" s="101"/>
      <c r="E279" s="101">
        <v>110</v>
      </c>
      <c r="F279" s="101">
        <v>11</v>
      </c>
      <c r="G279" s="101"/>
      <c r="H279" s="101"/>
      <c r="I279" s="101"/>
      <c r="J279" s="101"/>
      <c r="K279" s="101"/>
      <c r="L279" s="101"/>
      <c r="M279" s="101"/>
      <c r="N279" s="101"/>
      <c r="O279" s="101"/>
      <c r="P279" s="104"/>
      <c r="Q279" s="313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4"/>
    </row>
    <row r="280" spans="1:30" x14ac:dyDescent="0.25">
      <c r="A280" s="123" t="s">
        <v>45</v>
      </c>
      <c r="B280" s="120" t="s">
        <v>145</v>
      </c>
      <c r="C280" s="313"/>
      <c r="D280" s="101"/>
      <c r="E280" s="101">
        <v>225</v>
      </c>
      <c r="F280" s="101">
        <v>13</v>
      </c>
      <c r="G280" s="101"/>
      <c r="H280" s="101"/>
      <c r="I280" s="101"/>
      <c r="J280" s="101"/>
      <c r="K280" s="101"/>
      <c r="L280" s="101"/>
      <c r="M280" s="101"/>
      <c r="N280" s="101"/>
      <c r="O280" s="101"/>
      <c r="P280" s="104"/>
      <c r="Q280" s="313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4"/>
    </row>
    <row r="281" spans="1:30" x14ac:dyDescent="0.25">
      <c r="A281" s="123" t="s">
        <v>45</v>
      </c>
      <c r="B281" s="120" t="s">
        <v>145</v>
      </c>
      <c r="C281" s="313"/>
      <c r="D281" s="101"/>
      <c r="E281" s="101">
        <v>526</v>
      </c>
      <c r="F281" s="101">
        <v>103</v>
      </c>
      <c r="G281" s="101"/>
      <c r="H281" s="101"/>
      <c r="I281" s="101"/>
      <c r="J281" s="101"/>
      <c r="K281" s="101"/>
      <c r="L281" s="101"/>
      <c r="M281" s="101"/>
      <c r="N281" s="101"/>
      <c r="O281" s="101"/>
      <c r="P281" s="104"/>
      <c r="Q281" s="313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4"/>
    </row>
    <row r="282" spans="1:30" x14ac:dyDescent="0.25">
      <c r="A282" s="123" t="s">
        <v>45</v>
      </c>
      <c r="B282" s="120" t="s">
        <v>145</v>
      </c>
      <c r="C282" s="313"/>
      <c r="D282" s="101"/>
      <c r="E282" s="101">
        <v>140</v>
      </c>
      <c r="F282" s="101">
        <v>43</v>
      </c>
      <c r="G282" s="101"/>
      <c r="H282" s="101"/>
      <c r="I282" s="101"/>
      <c r="J282" s="101"/>
      <c r="K282" s="101"/>
      <c r="L282" s="101"/>
      <c r="M282" s="101"/>
      <c r="N282" s="101"/>
      <c r="O282" s="101"/>
      <c r="P282" s="104"/>
      <c r="Q282" s="313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4"/>
    </row>
    <row r="283" spans="1:30" x14ac:dyDescent="0.25">
      <c r="A283" s="123" t="s">
        <v>45</v>
      </c>
      <c r="B283" s="120" t="s">
        <v>145</v>
      </c>
      <c r="C283" s="313"/>
      <c r="D283" s="101"/>
      <c r="E283" s="101">
        <v>300</v>
      </c>
      <c r="F283" s="101">
        <v>5</v>
      </c>
      <c r="G283" s="101"/>
      <c r="H283" s="101"/>
      <c r="I283" s="101"/>
      <c r="J283" s="101"/>
      <c r="K283" s="101"/>
      <c r="L283" s="101"/>
      <c r="M283" s="101"/>
      <c r="N283" s="101"/>
      <c r="O283" s="101"/>
      <c r="P283" s="104"/>
      <c r="Q283" s="313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4"/>
    </row>
    <row r="284" spans="1:30" x14ac:dyDescent="0.25">
      <c r="A284" s="123" t="s">
        <v>45</v>
      </c>
      <c r="B284" s="120" t="s">
        <v>145</v>
      </c>
      <c r="C284" s="313"/>
      <c r="D284" s="101"/>
      <c r="E284" s="101"/>
      <c r="F284" s="101"/>
      <c r="G284" s="101">
        <v>600</v>
      </c>
      <c r="H284" s="101"/>
      <c r="I284" s="101"/>
      <c r="J284" s="101"/>
      <c r="K284" s="101"/>
      <c r="L284" s="101"/>
      <c r="M284" s="101"/>
      <c r="N284" s="101"/>
      <c r="O284" s="101"/>
      <c r="P284" s="104"/>
      <c r="Q284" s="313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4"/>
    </row>
    <row r="285" spans="1:30" x14ac:dyDescent="0.25">
      <c r="A285" s="123" t="s">
        <v>45</v>
      </c>
      <c r="B285" s="120" t="s">
        <v>145</v>
      </c>
      <c r="C285" s="313"/>
      <c r="D285" s="101"/>
      <c r="E285" s="101"/>
      <c r="F285" s="101"/>
      <c r="G285" s="101">
        <v>2000</v>
      </c>
      <c r="H285" s="101">
        <v>60</v>
      </c>
      <c r="I285" s="101"/>
      <c r="J285" s="101"/>
      <c r="K285" s="101"/>
      <c r="L285" s="101"/>
      <c r="M285" s="101"/>
      <c r="N285" s="101"/>
      <c r="O285" s="101"/>
      <c r="P285" s="104"/>
      <c r="Q285" s="313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4"/>
    </row>
    <row r="286" spans="1:30" x14ac:dyDescent="0.25">
      <c r="A286" s="123" t="s">
        <v>45</v>
      </c>
      <c r="B286" s="120" t="s">
        <v>145</v>
      </c>
      <c r="C286" s="313"/>
      <c r="D286" s="101"/>
      <c r="E286" s="101"/>
      <c r="F286" s="101"/>
      <c r="G286" s="101">
        <v>1500</v>
      </c>
      <c r="H286" s="101">
        <v>46</v>
      </c>
      <c r="I286" s="101"/>
      <c r="J286" s="101"/>
      <c r="K286" s="101"/>
      <c r="L286" s="101"/>
      <c r="M286" s="101"/>
      <c r="N286" s="101"/>
      <c r="O286" s="101"/>
      <c r="P286" s="104"/>
      <c r="Q286" s="313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4"/>
    </row>
    <row r="287" spans="1:30" x14ac:dyDescent="0.25">
      <c r="A287" s="123" t="s">
        <v>45</v>
      </c>
      <c r="B287" s="120" t="s">
        <v>145</v>
      </c>
      <c r="C287" s="313"/>
      <c r="D287" s="101"/>
      <c r="E287" s="101"/>
      <c r="F287" s="101"/>
      <c r="G287" s="101">
        <v>300</v>
      </c>
      <c r="H287" s="101">
        <v>7</v>
      </c>
      <c r="I287" s="101"/>
      <c r="J287" s="101"/>
      <c r="K287" s="101"/>
      <c r="L287" s="101"/>
      <c r="M287" s="101"/>
      <c r="N287" s="101"/>
      <c r="O287" s="101"/>
      <c r="P287" s="104"/>
      <c r="Q287" s="313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4"/>
    </row>
    <row r="288" spans="1:30" x14ac:dyDescent="0.25">
      <c r="A288" s="123" t="s">
        <v>45</v>
      </c>
      <c r="B288" s="120" t="s">
        <v>145</v>
      </c>
      <c r="C288" s="313"/>
      <c r="D288" s="101"/>
      <c r="E288" s="101"/>
      <c r="F288" s="101"/>
      <c r="G288" s="101"/>
      <c r="H288" s="101"/>
      <c r="I288" s="101">
        <v>900</v>
      </c>
      <c r="J288" s="101"/>
      <c r="K288" s="101"/>
      <c r="L288" s="101"/>
      <c r="M288" s="101"/>
      <c r="N288" s="101"/>
      <c r="O288" s="101"/>
      <c r="P288" s="104"/>
      <c r="Q288" s="313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4"/>
    </row>
    <row r="289" spans="1:30" x14ac:dyDescent="0.25">
      <c r="A289" s="123" t="s">
        <v>45</v>
      </c>
      <c r="B289" s="120" t="s">
        <v>145</v>
      </c>
      <c r="C289" s="313"/>
      <c r="D289" s="101"/>
      <c r="E289" s="101"/>
      <c r="F289" s="101"/>
      <c r="G289" s="101"/>
      <c r="H289" s="101"/>
      <c r="I289" s="101">
        <v>200</v>
      </c>
      <c r="J289" s="101"/>
      <c r="K289" s="101"/>
      <c r="L289" s="101"/>
      <c r="M289" s="101"/>
      <c r="N289" s="101"/>
      <c r="O289" s="101"/>
      <c r="P289" s="104"/>
      <c r="Q289" s="313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4"/>
    </row>
    <row r="290" spans="1:30" x14ac:dyDescent="0.25">
      <c r="A290" s="123" t="s">
        <v>45</v>
      </c>
      <c r="B290" s="120" t="s">
        <v>145</v>
      </c>
      <c r="C290" s="313"/>
      <c r="D290" s="101"/>
      <c r="E290" s="101"/>
      <c r="F290" s="101"/>
      <c r="G290" s="101"/>
      <c r="H290" s="101"/>
      <c r="I290" s="101">
        <v>319</v>
      </c>
      <c r="J290" s="101"/>
      <c r="K290" s="101"/>
      <c r="L290" s="101"/>
      <c r="M290" s="101"/>
      <c r="N290" s="101"/>
      <c r="O290" s="101"/>
      <c r="P290" s="104"/>
      <c r="Q290" s="313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4"/>
    </row>
    <row r="291" spans="1:30" x14ac:dyDescent="0.25">
      <c r="A291" s="123" t="s">
        <v>45</v>
      </c>
      <c r="B291" s="120" t="s">
        <v>145</v>
      </c>
      <c r="C291" s="313"/>
      <c r="D291" s="101"/>
      <c r="E291" s="101"/>
      <c r="F291" s="101"/>
      <c r="G291" s="101"/>
      <c r="H291" s="101"/>
      <c r="I291" s="101">
        <v>1000</v>
      </c>
      <c r="J291" s="101">
        <v>378</v>
      </c>
      <c r="K291" s="101"/>
      <c r="L291" s="101"/>
      <c r="M291" s="101"/>
      <c r="N291" s="101"/>
      <c r="O291" s="101"/>
      <c r="P291" s="104"/>
      <c r="Q291" s="313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4"/>
    </row>
    <row r="292" spans="1:30" x14ac:dyDescent="0.25">
      <c r="A292" s="123" t="s">
        <v>45</v>
      </c>
      <c r="B292" s="120" t="s">
        <v>145</v>
      </c>
      <c r="C292" s="313"/>
      <c r="D292" s="101"/>
      <c r="E292" s="101"/>
      <c r="F292" s="101"/>
      <c r="G292" s="101"/>
      <c r="H292" s="101"/>
      <c r="I292" s="101">
        <v>1850</v>
      </c>
      <c r="J292" s="101">
        <v>244</v>
      </c>
      <c r="K292" s="101"/>
      <c r="L292" s="101"/>
      <c r="M292" s="101"/>
      <c r="N292" s="101"/>
      <c r="O292" s="101"/>
      <c r="P292" s="104"/>
      <c r="Q292" s="313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4"/>
    </row>
    <row r="293" spans="1:30" x14ac:dyDescent="0.25">
      <c r="A293" s="123" t="s">
        <v>45</v>
      </c>
      <c r="B293" s="120" t="s">
        <v>145</v>
      </c>
      <c r="C293" s="313"/>
      <c r="D293" s="101"/>
      <c r="E293" s="101"/>
      <c r="F293" s="101"/>
      <c r="G293" s="101"/>
      <c r="H293" s="101"/>
      <c r="I293" s="101">
        <v>1660</v>
      </c>
      <c r="J293" s="101">
        <v>159</v>
      </c>
      <c r="K293" s="101"/>
      <c r="L293" s="101"/>
      <c r="M293" s="101"/>
      <c r="N293" s="101"/>
      <c r="O293" s="101"/>
      <c r="P293" s="104"/>
      <c r="Q293" s="313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4"/>
    </row>
    <row r="294" spans="1:30" x14ac:dyDescent="0.25">
      <c r="A294" s="123" t="s">
        <v>45</v>
      </c>
      <c r="B294" s="120" t="s">
        <v>145</v>
      </c>
      <c r="C294" s="313"/>
      <c r="D294" s="101"/>
      <c r="E294" s="101"/>
      <c r="F294" s="101"/>
      <c r="G294" s="101"/>
      <c r="H294" s="101"/>
      <c r="I294" s="101">
        <v>200</v>
      </c>
      <c r="J294" s="101">
        <v>11</v>
      </c>
      <c r="K294" s="101"/>
      <c r="L294" s="101"/>
      <c r="M294" s="101"/>
      <c r="N294" s="101"/>
      <c r="O294" s="101"/>
      <c r="P294" s="104"/>
      <c r="Q294" s="313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4"/>
    </row>
    <row r="295" spans="1:30" ht="15.75" thickBot="1" x14ac:dyDescent="0.3">
      <c r="A295" s="124" t="s">
        <v>45</v>
      </c>
      <c r="B295" s="318" t="s">
        <v>145</v>
      </c>
      <c r="C295" s="314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>
        <v>15800</v>
      </c>
      <c r="P295" s="105">
        <v>1982</v>
      </c>
      <c r="Q295" s="314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5"/>
    </row>
    <row r="296" spans="1:30" x14ac:dyDescent="0.25">
      <c r="A296" s="122" t="s">
        <v>242</v>
      </c>
      <c r="B296" s="119" t="s">
        <v>147</v>
      </c>
      <c r="C296" s="312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3"/>
      <c r="Q296" s="312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>
        <v>4639</v>
      </c>
      <c r="AB296" s="100">
        <v>1109</v>
      </c>
      <c r="AC296" s="100"/>
      <c r="AD296" s="103"/>
    </row>
    <row r="297" spans="1:30" x14ac:dyDescent="0.25">
      <c r="A297" s="123" t="s">
        <v>242</v>
      </c>
      <c r="B297" s="120" t="s">
        <v>147</v>
      </c>
      <c r="C297" s="313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4"/>
      <c r="Q297" s="313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>
        <v>5092</v>
      </c>
      <c r="AD297" s="104">
        <v>5582</v>
      </c>
    </row>
    <row r="298" spans="1:30" ht="15.75" thickBot="1" x14ac:dyDescent="0.3">
      <c r="A298" s="124" t="s">
        <v>242</v>
      </c>
      <c r="B298" s="318" t="s">
        <v>147</v>
      </c>
      <c r="C298" s="314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5"/>
      <c r="Q298" s="314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>
        <v>75000</v>
      </c>
      <c r="AD298" s="105">
        <v>58790</v>
      </c>
    </row>
    <row r="299" spans="1:30" x14ac:dyDescent="0.25">
      <c r="A299" s="122" t="s">
        <v>148</v>
      </c>
      <c r="B299" s="119" t="s">
        <v>149</v>
      </c>
      <c r="C299" s="312">
        <v>340</v>
      </c>
      <c r="D299" s="100">
        <v>96</v>
      </c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3"/>
      <c r="Q299" s="312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3"/>
    </row>
    <row r="300" spans="1:30" x14ac:dyDescent="0.25">
      <c r="A300" s="123" t="s">
        <v>148</v>
      </c>
      <c r="B300" s="120" t="s">
        <v>149</v>
      </c>
      <c r="C300" s="313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>
        <v>4500</v>
      </c>
      <c r="N300" s="101">
        <v>3734</v>
      </c>
      <c r="O300" s="101"/>
      <c r="P300" s="104"/>
      <c r="Q300" s="313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4"/>
    </row>
    <row r="301" spans="1:30" x14ac:dyDescent="0.25">
      <c r="A301" s="123" t="s">
        <v>148</v>
      </c>
      <c r="B301" s="120" t="s">
        <v>149</v>
      </c>
      <c r="C301" s="313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>
        <v>3800</v>
      </c>
      <c r="N301" s="101">
        <v>1472</v>
      </c>
      <c r="O301" s="101"/>
      <c r="P301" s="104"/>
      <c r="Q301" s="313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4"/>
    </row>
    <row r="302" spans="1:30" x14ac:dyDescent="0.25">
      <c r="A302" s="123" t="s">
        <v>148</v>
      </c>
      <c r="B302" s="120" t="s">
        <v>149</v>
      </c>
      <c r="C302" s="313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>
        <v>2800</v>
      </c>
      <c r="N302" s="101">
        <v>2296</v>
      </c>
      <c r="O302" s="101"/>
      <c r="P302" s="104"/>
      <c r="Q302" s="313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4"/>
    </row>
    <row r="303" spans="1:30" x14ac:dyDescent="0.25">
      <c r="A303" s="123" t="s">
        <v>148</v>
      </c>
      <c r="B303" s="120" t="s">
        <v>149</v>
      </c>
      <c r="C303" s="313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>
        <v>22000</v>
      </c>
      <c r="P303" s="104">
        <v>10942</v>
      </c>
      <c r="Q303" s="313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4"/>
    </row>
    <row r="304" spans="1:30" ht="15.75" thickBot="1" x14ac:dyDescent="0.3">
      <c r="A304" s="124" t="s">
        <v>148</v>
      </c>
      <c r="B304" s="318" t="s">
        <v>149</v>
      </c>
      <c r="C304" s="314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5"/>
      <c r="Q304" s="314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>
        <v>35000</v>
      </c>
      <c r="AD304" s="105">
        <v>20805</v>
      </c>
    </row>
    <row r="305" spans="1:30" x14ac:dyDescent="0.25">
      <c r="A305" s="122" t="s">
        <v>25</v>
      </c>
      <c r="B305" s="119" t="s">
        <v>150</v>
      </c>
      <c r="C305" s="312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3"/>
      <c r="Q305" s="312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>
        <v>36000</v>
      </c>
      <c r="AD305" s="103">
        <v>33975</v>
      </c>
    </row>
    <row r="306" spans="1:30" x14ac:dyDescent="0.25">
      <c r="A306" s="123" t="s">
        <v>25</v>
      </c>
      <c r="B306" s="120" t="s">
        <v>150</v>
      </c>
      <c r="C306" s="313">
        <v>900</v>
      </c>
      <c r="D306" s="101">
        <v>415</v>
      </c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4"/>
      <c r="Q306" s="313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4"/>
    </row>
    <row r="307" spans="1:30" x14ac:dyDescent="0.25">
      <c r="A307" s="123" t="s">
        <v>25</v>
      </c>
      <c r="B307" s="120" t="s">
        <v>150</v>
      </c>
      <c r="C307" s="313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>
        <v>9000</v>
      </c>
      <c r="P307" s="104">
        <v>365</v>
      </c>
      <c r="Q307" s="313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4"/>
    </row>
    <row r="308" spans="1:30" ht="15.75" thickBot="1" x14ac:dyDescent="0.3">
      <c r="A308" s="124" t="s">
        <v>25</v>
      </c>
      <c r="B308" s="318" t="s">
        <v>150</v>
      </c>
      <c r="C308" s="314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>
        <v>9000</v>
      </c>
      <c r="P308" s="105">
        <v>925</v>
      </c>
      <c r="Q308" s="314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5"/>
    </row>
    <row r="309" spans="1:30" ht="15.75" thickBot="1" x14ac:dyDescent="0.3">
      <c r="A309" s="309" t="s">
        <v>151</v>
      </c>
      <c r="B309" s="319" t="s">
        <v>152</v>
      </c>
      <c r="C309" s="315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7"/>
      <c r="Q309" s="315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>
        <v>148750</v>
      </c>
      <c r="AD309" s="107">
        <v>104572</v>
      </c>
    </row>
    <row r="310" spans="1:30" ht="15.75" thickBot="1" x14ac:dyDescent="0.3">
      <c r="A310" s="309" t="s">
        <v>259</v>
      </c>
      <c r="B310" s="319" t="s">
        <v>154</v>
      </c>
      <c r="C310" s="315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>
        <v>0</v>
      </c>
      <c r="P310" s="107">
        <v>0</v>
      </c>
      <c r="Q310" s="315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>
        <v>70000</v>
      </c>
      <c r="AD310" s="107">
        <v>60000</v>
      </c>
    </row>
    <row r="311" spans="1:30" x14ac:dyDescent="0.25">
      <c r="A311" s="122" t="s">
        <v>27</v>
      </c>
      <c r="B311" s="119" t="s">
        <v>155</v>
      </c>
      <c r="C311" s="312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>
        <v>28000</v>
      </c>
      <c r="P311" s="103">
        <v>19279</v>
      </c>
      <c r="Q311" s="312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3"/>
    </row>
    <row r="312" spans="1:30" x14ac:dyDescent="0.25">
      <c r="A312" s="123" t="s">
        <v>27</v>
      </c>
      <c r="B312" s="120" t="s">
        <v>155</v>
      </c>
      <c r="C312" s="313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>
        <v>5000</v>
      </c>
      <c r="P312" s="104">
        <v>1909</v>
      </c>
      <c r="Q312" s="313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4"/>
    </row>
    <row r="313" spans="1:30" x14ac:dyDescent="0.25">
      <c r="A313" s="123" t="s">
        <v>27</v>
      </c>
      <c r="B313" s="120" t="s">
        <v>155</v>
      </c>
      <c r="C313" s="313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>
        <v>5000</v>
      </c>
      <c r="P313" s="104">
        <v>3509</v>
      </c>
      <c r="Q313" s="313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4"/>
    </row>
    <row r="314" spans="1:30" ht="15.75" thickBot="1" x14ac:dyDescent="0.3">
      <c r="A314" s="124" t="s">
        <v>27</v>
      </c>
      <c r="B314" s="318" t="s">
        <v>155</v>
      </c>
      <c r="C314" s="314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5"/>
      <c r="Q314" s="314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>
        <v>60000</v>
      </c>
      <c r="AD314" s="105">
        <v>41333</v>
      </c>
    </row>
    <row r="315" spans="1:30" x14ac:dyDescent="0.25">
      <c r="A315" s="122" t="s">
        <v>30</v>
      </c>
      <c r="B315" s="119" t="s">
        <v>156</v>
      </c>
      <c r="C315" s="312">
        <v>165</v>
      </c>
      <c r="D315" s="100">
        <v>150</v>
      </c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3"/>
      <c r="Q315" s="312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3"/>
    </row>
    <row r="316" spans="1:30" x14ac:dyDescent="0.25">
      <c r="A316" s="123" t="s">
        <v>30</v>
      </c>
      <c r="B316" s="120" t="s">
        <v>156</v>
      </c>
      <c r="C316" s="313">
        <v>75</v>
      </c>
      <c r="D316" s="101">
        <v>62</v>
      </c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4"/>
      <c r="Q316" s="313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4"/>
    </row>
    <row r="317" spans="1:30" x14ac:dyDescent="0.25">
      <c r="A317" s="123" t="s">
        <v>30</v>
      </c>
      <c r="B317" s="120" t="s">
        <v>156</v>
      </c>
      <c r="C317" s="313">
        <v>40</v>
      </c>
      <c r="D317" s="101">
        <v>20</v>
      </c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4"/>
      <c r="Q317" s="313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4"/>
    </row>
    <row r="318" spans="1:30" x14ac:dyDescent="0.25">
      <c r="A318" s="123" t="s">
        <v>30</v>
      </c>
      <c r="B318" s="120" t="s">
        <v>156</v>
      </c>
      <c r="C318" s="313"/>
      <c r="D318" s="101"/>
      <c r="E318" s="101"/>
      <c r="F318" s="101"/>
      <c r="G318" s="101"/>
      <c r="H318" s="101"/>
      <c r="I318" s="101">
        <v>125</v>
      </c>
      <c r="J318" s="101">
        <v>76</v>
      </c>
      <c r="K318" s="101"/>
      <c r="L318" s="101"/>
      <c r="M318" s="101"/>
      <c r="N318" s="101"/>
      <c r="O318" s="101"/>
      <c r="P318" s="104"/>
      <c r="Q318" s="313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4"/>
    </row>
    <row r="319" spans="1:30" x14ac:dyDescent="0.25">
      <c r="A319" s="123" t="s">
        <v>30</v>
      </c>
      <c r="B319" s="120" t="s">
        <v>156</v>
      </c>
      <c r="C319" s="313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>
        <v>750</v>
      </c>
      <c r="N319" s="101">
        <v>190</v>
      </c>
      <c r="O319" s="101"/>
      <c r="P319" s="104"/>
      <c r="Q319" s="313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4"/>
    </row>
    <row r="320" spans="1:30" x14ac:dyDescent="0.25">
      <c r="A320" s="123" t="s">
        <v>30</v>
      </c>
      <c r="B320" s="120" t="s">
        <v>156</v>
      </c>
      <c r="C320" s="313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>
        <v>700</v>
      </c>
      <c r="N320" s="101">
        <v>128</v>
      </c>
      <c r="O320" s="101"/>
      <c r="P320" s="104"/>
      <c r="Q320" s="313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4"/>
    </row>
    <row r="321" spans="1:30" x14ac:dyDescent="0.25">
      <c r="A321" s="123" t="s">
        <v>30</v>
      </c>
      <c r="B321" s="120" t="s">
        <v>156</v>
      </c>
      <c r="C321" s="313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>
        <v>7500</v>
      </c>
      <c r="P321" s="104">
        <v>3442</v>
      </c>
      <c r="Q321" s="313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4"/>
    </row>
    <row r="322" spans="1:30" x14ac:dyDescent="0.25">
      <c r="A322" s="123" t="s">
        <v>30</v>
      </c>
      <c r="B322" s="120" t="s">
        <v>156</v>
      </c>
      <c r="C322" s="313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313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>
        <v>95000</v>
      </c>
      <c r="AD322" s="104">
        <v>49550</v>
      </c>
    </row>
    <row r="323" spans="1:30" x14ac:dyDescent="0.25">
      <c r="A323" s="123" t="s">
        <v>30</v>
      </c>
      <c r="B323" s="120" t="s">
        <v>156</v>
      </c>
      <c r="C323" s="313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4"/>
      <c r="Q323" s="313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>
        <v>11500</v>
      </c>
      <c r="AD323" s="104">
        <v>5166</v>
      </c>
    </row>
    <row r="324" spans="1:30" ht="15.75" thickBot="1" x14ac:dyDescent="0.3">
      <c r="A324" s="124" t="s">
        <v>30</v>
      </c>
      <c r="B324" s="318" t="s">
        <v>156</v>
      </c>
      <c r="C324" s="314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5"/>
      <c r="Q324" s="314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>
        <v>3800</v>
      </c>
      <c r="AD324" s="105">
        <v>3046</v>
      </c>
    </row>
    <row r="325" spans="1:30" x14ac:dyDescent="0.25">
      <c r="A325" s="122" t="s">
        <v>28</v>
      </c>
      <c r="B325" s="119" t="s">
        <v>157</v>
      </c>
      <c r="C325" s="312">
        <v>30</v>
      </c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3"/>
      <c r="Q325" s="312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3"/>
    </row>
    <row r="326" spans="1:30" x14ac:dyDescent="0.25">
      <c r="A326" s="123" t="s">
        <v>28</v>
      </c>
      <c r="B326" s="120" t="s">
        <v>157</v>
      </c>
      <c r="C326" s="313">
        <v>117</v>
      </c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4"/>
      <c r="Q326" s="313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4"/>
    </row>
    <row r="327" spans="1:30" x14ac:dyDescent="0.25">
      <c r="A327" s="123" t="s">
        <v>28</v>
      </c>
      <c r="B327" s="120" t="s">
        <v>157</v>
      </c>
      <c r="C327" s="313">
        <v>190</v>
      </c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4"/>
      <c r="Q327" s="313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4"/>
    </row>
    <row r="328" spans="1:30" ht="15.75" thickBot="1" x14ac:dyDescent="0.3">
      <c r="A328" s="124" t="s">
        <v>28</v>
      </c>
      <c r="B328" s="318" t="s">
        <v>157</v>
      </c>
      <c r="C328" s="314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5"/>
      <c r="Q328" s="314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>
        <v>38000</v>
      </c>
      <c r="AD328" s="105">
        <v>22476</v>
      </c>
    </row>
    <row r="329" spans="1:30" x14ac:dyDescent="0.25">
      <c r="A329" s="122" t="s">
        <v>158</v>
      </c>
      <c r="B329" s="119" t="s">
        <v>159</v>
      </c>
      <c r="C329" s="312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3"/>
      <c r="Q329" s="312"/>
      <c r="R329" s="100"/>
      <c r="S329" s="100"/>
      <c r="T329" s="100"/>
      <c r="U329" s="100">
        <v>800</v>
      </c>
      <c r="V329" s="100">
        <v>242</v>
      </c>
      <c r="W329" s="100"/>
      <c r="X329" s="100"/>
      <c r="Y329" s="100"/>
      <c r="Z329" s="100"/>
      <c r="AA329" s="100"/>
      <c r="AB329" s="100"/>
      <c r="AC329" s="100"/>
      <c r="AD329" s="103"/>
    </row>
    <row r="330" spans="1:30" x14ac:dyDescent="0.25">
      <c r="A330" s="123" t="s">
        <v>158</v>
      </c>
      <c r="B330" s="120" t="s">
        <v>159</v>
      </c>
      <c r="C330" s="313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4"/>
      <c r="Q330" s="313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>
        <v>8900</v>
      </c>
      <c r="AD330" s="104">
        <v>10849</v>
      </c>
    </row>
    <row r="331" spans="1:30" x14ac:dyDescent="0.25">
      <c r="A331" s="123" t="s">
        <v>158</v>
      </c>
      <c r="B331" s="120" t="s">
        <v>159</v>
      </c>
      <c r="C331" s="313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4"/>
      <c r="Q331" s="313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>
        <v>1200</v>
      </c>
      <c r="AD331" s="104">
        <v>140</v>
      </c>
    </row>
    <row r="332" spans="1:30" x14ac:dyDescent="0.25">
      <c r="A332" s="123" t="s">
        <v>158</v>
      </c>
      <c r="B332" s="120" t="s">
        <v>159</v>
      </c>
      <c r="C332" s="313"/>
      <c r="D332" s="101"/>
      <c r="E332" s="101"/>
      <c r="F332" s="101"/>
      <c r="G332" s="101"/>
      <c r="H332" s="101"/>
      <c r="I332" s="101">
        <v>100</v>
      </c>
      <c r="J332" s="101">
        <v>100</v>
      </c>
      <c r="K332" s="101"/>
      <c r="L332" s="101"/>
      <c r="M332" s="101"/>
      <c r="N332" s="101"/>
      <c r="O332" s="101"/>
      <c r="P332" s="104"/>
      <c r="Q332" s="313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4"/>
    </row>
    <row r="333" spans="1:30" x14ac:dyDescent="0.25">
      <c r="A333" s="123" t="s">
        <v>158</v>
      </c>
      <c r="B333" s="120" t="s">
        <v>159</v>
      </c>
      <c r="C333" s="313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>
        <v>300</v>
      </c>
      <c r="N333" s="101">
        <v>250</v>
      </c>
      <c r="O333" s="101"/>
      <c r="P333" s="104"/>
      <c r="Q333" s="313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4"/>
    </row>
    <row r="334" spans="1:30" x14ac:dyDescent="0.25">
      <c r="A334" s="123" t="s">
        <v>158</v>
      </c>
      <c r="B334" s="120" t="s">
        <v>159</v>
      </c>
      <c r="C334" s="313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>
        <v>26200</v>
      </c>
      <c r="P334" s="104">
        <v>19663</v>
      </c>
      <c r="Q334" s="313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4"/>
    </row>
    <row r="335" spans="1:30" x14ac:dyDescent="0.25">
      <c r="A335" s="123" t="s">
        <v>158</v>
      </c>
      <c r="B335" s="120" t="s">
        <v>159</v>
      </c>
      <c r="C335" s="313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>
        <v>4500</v>
      </c>
      <c r="P335" s="104">
        <v>3848</v>
      </c>
      <c r="Q335" s="313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4"/>
    </row>
    <row r="336" spans="1:30" x14ac:dyDescent="0.25">
      <c r="A336" s="123" t="s">
        <v>158</v>
      </c>
      <c r="B336" s="120" t="s">
        <v>159</v>
      </c>
      <c r="C336" s="313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>
        <v>4000</v>
      </c>
      <c r="P336" s="104">
        <v>3279</v>
      </c>
      <c r="Q336" s="313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4"/>
    </row>
    <row r="337" spans="1:30" x14ac:dyDescent="0.25">
      <c r="A337" s="123" t="s">
        <v>158</v>
      </c>
      <c r="B337" s="120" t="s">
        <v>159</v>
      </c>
      <c r="C337" s="313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>
        <v>2000</v>
      </c>
      <c r="P337" s="104">
        <v>1300</v>
      </c>
      <c r="Q337" s="313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4"/>
    </row>
    <row r="338" spans="1:30" ht="15.75" thickBot="1" x14ac:dyDescent="0.3">
      <c r="A338" s="124" t="s">
        <v>158</v>
      </c>
      <c r="B338" s="318" t="s">
        <v>159</v>
      </c>
      <c r="C338" s="314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>
        <v>1200</v>
      </c>
      <c r="P338" s="105">
        <v>2256</v>
      </c>
      <c r="Q338" s="314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5"/>
    </row>
    <row r="339" spans="1:30" x14ac:dyDescent="0.25">
      <c r="A339" s="122" t="s">
        <v>160</v>
      </c>
      <c r="B339" s="119" t="s">
        <v>161</v>
      </c>
      <c r="C339" s="312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>
        <v>0</v>
      </c>
      <c r="N339" s="100">
        <v>0</v>
      </c>
      <c r="O339" s="100"/>
      <c r="P339" s="103"/>
      <c r="Q339" s="312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3"/>
    </row>
    <row r="340" spans="1:30" x14ac:dyDescent="0.25">
      <c r="A340" s="123" t="s">
        <v>160</v>
      </c>
      <c r="B340" s="120" t="s">
        <v>161</v>
      </c>
      <c r="C340" s="313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>
        <v>6100</v>
      </c>
      <c r="N340" s="101">
        <v>3542</v>
      </c>
      <c r="O340" s="101"/>
      <c r="P340" s="104"/>
      <c r="Q340" s="313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4"/>
    </row>
    <row r="341" spans="1:30" x14ac:dyDescent="0.25">
      <c r="A341" s="123" t="s">
        <v>160</v>
      </c>
      <c r="B341" s="120" t="s">
        <v>161</v>
      </c>
      <c r="C341" s="313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>
        <v>2000</v>
      </c>
      <c r="N341" s="101">
        <v>2750</v>
      </c>
      <c r="O341" s="101"/>
      <c r="P341" s="104"/>
      <c r="Q341" s="313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4"/>
    </row>
    <row r="342" spans="1:30" x14ac:dyDescent="0.25">
      <c r="A342" s="123" t="s">
        <v>160</v>
      </c>
      <c r="B342" s="120" t="s">
        <v>161</v>
      </c>
      <c r="C342" s="313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>
        <v>2000</v>
      </c>
      <c r="N342" s="101">
        <v>972</v>
      </c>
      <c r="O342" s="101"/>
      <c r="P342" s="104"/>
      <c r="Q342" s="313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4"/>
    </row>
    <row r="343" spans="1:30" x14ac:dyDescent="0.25">
      <c r="A343" s="123" t="s">
        <v>160</v>
      </c>
      <c r="B343" s="120" t="s">
        <v>161</v>
      </c>
      <c r="C343" s="313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>
        <v>0</v>
      </c>
      <c r="N343" s="101">
        <v>0</v>
      </c>
      <c r="O343" s="101"/>
      <c r="P343" s="104"/>
      <c r="Q343" s="313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4"/>
    </row>
    <row r="344" spans="1:30" x14ac:dyDescent="0.25">
      <c r="A344" s="123" t="s">
        <v>160</v>
      </c>
      <c r="B344" s="120" t="s">
        <v>161</v>
      </c>
      <c r="C344" s="313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>
        <v>160000</v>
      </c>
      <c r="P344" s="104">
        <v>80715</v>
      </c>
      <c r="Q344" s="313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4"/>
    </row>
    <row r="345" spans="1:30" x14ac:dyDescent="0.25">
      <c r="A345" s="123" t="s">
        <v>160</v>
      </c>
      <c r="B345" s="120" t="s">
        <v>161</v>
      </c>
      <c r="C345" s="313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>
        <v>3853</v>
      </c>
      <c r="P345" s="104">
        <v>2123</v>
      </c>
      <c r="Q345" s="313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4"/>
    </row>
    <row r="346" spans="1:30" ht="15.75" thickBot="1" x14ac:dyDescent="0.3">
      <c r="A346" s="124" t="s">
        <v>160</v>
      </c>
      <c r="B346" s="318" t="s">
        <v>161</v>
      </c>
      <c r="C346" s="314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5"/>
      <c r="Q346" s="314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>
        <v>9700</v>
      </c>
      <c r="AD346" s="105">
        <v>7657</v>
      </c>
    </row>
    <row r="347" spans="1:30" x14ac:dyDescent="0.25">
      <c r="A347" s="122" t="s">
        <v>243</v>
      </c>
      <c r="B347" s="119" t="s">
        <v>162</v>
      </c>
      <c r="C347" s="312">
        <v>30</v>
      </c>
      <c r="D347" s="100">
        <v>8</v>
      </c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3"/>
      <c r="Q347" s="312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3"/>
    </row>
    <row r="348" spans="1:30" x14ac:dyDescent="0.25">
      <c r="A348" s="123" t="s">
        <v>243</v>
      </c>
      <c r="B348" s="120" t="s">
        <v>162</v>
      </c>
      <c r="C348" s="313">
        <v>192</v>
      </c>
      <c r="D348" s="101">
        <v>116</v>
      </c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4"/>
      <c r="Q348" s="313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4"/>
    </row>
    <row r="349" spans="1:30" x14ac:dyDescent="0.25">
      <c r="A349" s="123" t="s">
        <v>243</v>
      </c>
      <c r="B349" s="120" t="s">
        <v>162</v>
      </c>
      <c r="C349" s="313"/>
      <c r="D349" s="101"/>
      <c r="E349" s="101"/>
      <c r="F349" s="101"/>
      <c r="G349" s="101"/>
      <c r="H349" s="101"/>
      <c r="I349" s="101">
        <v>124</v>
      </c>
      <c r="J349" s="101">
        <v>8.6999999999999993</v>
      </c>
      <c r="K349" s="101"/>
      <c r="L349" s="101"/>
      <c r="M349" s="101"/>
      <c r="N349" s="101"/>
      <c r="O349" s="101"/>
      <c r="P349" s="104"/>
      <c r="Q349" s="313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4"/>
    </row>
    <row r="350" spans="1:30" x14ac:dyDescent="0.25">
      <c r="A350" s="123" t="s">
        <v>243</v>
      </c>
      <c r="B350" s="120" t="s">
        <v>162</v>
      </c>
      <c r="C350" s="313"/>
      <c r="D350" s="101"/>
      <c r="E350" s="101"/>
      <c r="F350" s="101"/>
      <c r="G350" s="101"/>
      <c r="H350" s="101"/>
      <c r="I350" s="101">
        <v>285</v>
      </c>
      <c r="J350" s="101">
        <v>85</v>
      </c>
      <c r="K350" s="101"/>
      <c r="L350" s="101"/>
      <c r="M350" s="101"/>
      <c r="N350" s="101"/>
      <c r="O350" s="101"/>
      <c r="P350" s="104"/>
      <c r="Q350" s="313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4"/>
    </row>
    <row r="351" spans="1:30" x14ac:dyDescent="0.25">
      <c r="A351" s="123" t="s">
        <v>243</v>
      </c>
      <c r="B351" s="120" t="s">
        <v>162</v>
      </c>
      <c r="C351" s="313"/>
      <c r="D351" s="101"/>
      <c r="E351" s="101"/>
      <c r="F351" s="101"/>
      <c r="G351" s="101"/>
      <c r="H351" s="101"/>
      <c r="I351" s="101">
        <v>50</v>
      </c>
      <c r="J351" s="101">
        <v>15</v>
      </c>
      <c r="K351" s="101"/>
      <c r="L351" s="101"/>
      <c r="M351" s="101"/>
      <c r="N351" s="101"/>
      <c r="O351" s="101"/>
      <c r="P351" s="104"/>
      <c r="Q351" s="313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4"/>
    </row>
    <row r="352" spans="1:30" x14ac:dyDescent="0.25">
      <c r="A352" s="123" t="s">
        <v>243</v>
      </c>
      <c r="B352" s="120" t="s">
        <v>162</v>
      </c>
      <c r="C352" s="313"/>
      <c r="D352" s="101"/>
      <c r="E352" s="101"/>
      <c r="F352" s="101"/>
      <c r="G352" s="101"/>
      <c r="H352" s="101"/>
      <c r="I352" s="101">
        <v>50</v>
      </c>
      <c r="J352" s="101">
        <v>15</v>
      </c>
      <c r="K352" s="101"/>
      <c r="L352" s="101"/>
      <c r="M352" s="101"/>
      <c r="N352" s="101"/>
      <c r="O352" s="101"/>
      <c r="P352" s="104"/>
      <c r="Q352" s="313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4"/>
    </row>
    <row r="353" spans="1:30" x14ac:dyDescent="0.25">
      <c r="A353" s="123" t="s">
        <v>243</v>
      </c>
      <c r="B353" s="120" t="s">
        <v>162</v>
      </c>
      <c r="C353" s="313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>
        <v>200</v>
      </c>
      <c r="N353" s="101">
        <v>130</v>
      </c>
      <c r="O353" s="101"/>
      <c r="P353" s="104"/>
      <c r="Q353" s="313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4"/>
    </row>
    <row r="354" spans="1:30" x14ac:dyDescent="0.25">
      <c r="A354" s="123" t="s">
        <v>243</v>
      </c>
      <c r="B354" s="120" t="s">
        <v>162</v>
      </c>
      <c r="C354" s="313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>
        <v>167</v>
      </c>
      <c r="N354" s="101">
        <v>36</v>
      </c>
      <c r="O354" s="101"/>
      <c r="P354" s="104"/>
      <c r="Q354" s="313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4"/>
    </row>
    <row r="355" spans="1:30" x14ac:dyDescent="0.25">
      <c r="A355" s="123" t="s">
        <v>243</v>
      </c>
      <c r="B355" s="120" t="s">
        <v>162</v>
      </c>
      <c r="C355" s="313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>
        <v>249</v>
      </c>
      <c r="N355" s="101">
        <v>158</v>
      </c>
      <c r="O355" s="101"/>
      <c r="P355" s="104"/>
      <c r="Q355" s="313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4"/>
    </row>
    <row r="356" spans="1:30" x14ac:dyDescent="0.25">
      <c r="A356" s="123" t="s">
        <v>243</v>
      </c>
      <c r="B356" s="120" t="s">
        <v>162</v>
      </c>
      <c r="C356" s="313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4"/>
      <c r="Q356" s="313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>
        <v>1730</v>
      </c>
      <c r="AD356" s="104">
        <v>1471</v>
      </c>
    </row>
    <row r="357" spans="1:30" ht="15.75" thickBot="1" x14ac:dyDescent="0.3">
      <c r="A357" s="124" t="s">
        <v>243</v>
      </c>
      <c r="B357" s="318" t="s">
        <v>162</v>
      </c>
      <c r="C357" s="314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5"/>
      <c r="Q357" s="314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>
        <v>7500</v>
      </c>
      <c r="AD357" s="105">
        <v>10560</v>
      </c>
    </row>
    <row r="358" spans="1:30" ht="15.75" thickBot="1" x14ac:dyDescent="0.3">
      <c r="A358" s="309" t="s">
        <v>165</v>
      </c>
      <c r="B358" s="319" t="s">
        <v>166</v>
      </c>
      <c r="C358" s="315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7"/>
      <c r="Q358" s="315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>
        <v>148000</v>
      </c>
      <c r="AD358" s="107">
        <v>85427</v>
      </c>
    </row>
    <row r="359" spans="1:30" x14ac:dyDescent="0.25">
      <c r="A359" s="122" t="s">
        <v>167</v>
      </c>
      <c r="B359" s="119" t="s">
        <v>168</v>
      </c>
      <c r="C359" s="312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>
        <v>2500</v>
      </c>
      <c r="N359" s="100">
        <v>3832</v>
      </c>
      <c r="O359" s="100"/>
      <c r="P359" s="103"/>
      <c r="Q359" s="312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3"/>
    </row>
    <row r="360" spans="1:30" ht="15.75" thickBot="1" x14ac:dyDescent="0.3">
      <c r="A360" s="124" t="s">
        <v>167</v>
      </c>
      <c r="B360" s="318" t="s">
        <v>168</v>
      </c>
      <c r="C360" s="314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>
        <v>1250</v>
      </c>
      <c r="N360" s="102">
        <v>1624</v>
      </c>
      <c r="O360" s="102"/>
      <c r="P360" s="105"/>
      <c r="Q360" s="314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5"/>
    </row>
    <row r="361" spans="1:30" x14ac:dyDescent="0.25">
      <c r="A361" s="122" t="s">
        <v>255</v>
      </c>
      <c r="B361" s="119" t="s">
        <v>170</v>
      </c>
      <c r="C361" s="312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3"/>
      <c r="Q361" s="312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>
        <v>6500</v>
      </c>
      <c r="AB361" s="100">
        <v>4449</v>
      </c>
      <c r="AC361" s="100"/>
      <c r="AD361" s="103"/>
    </row>
    <row r="362" spans="1:30" x14ac:dyDescent="0.25">
      <c r="A362" s="123" t="s">
        <v>255</v>
      </c>
      <c r="B362" s="120" t="s">
        <v>170</v>
      </c>
      <c r="C362" s="313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4"/>
      <c r="Q362" s="313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>
        <v>125000</v>
      </c>
      <c r="AD362" s="104">
        <v>85258</v>
      </c>
    </row>
    <row r="363" spans="1:30" x14ac:dyDescent="0.25">
      <c r="A363" s="123" t="s">
        <v>255</v>
      </c>
      <c r="B363" s="120" t="s">
        <v>170</v>
      </c>
      <c r="C363" s="313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4"/>
      <c r="Q363" s="313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>
        <v>22500</v>
      </c>
      <c r="AD363" s="104">
        <v>5743</v>
      </c>
    </row>
    <row r="364" spans="1:30" x14ac:dyDescent="0.25">
      <c r="A364" s="123" t="s">
        <v>255</v>
      </c>
      <c r="B364" s="120" t="s">
        <v>170</v>
      </c>
      <c r="C364" s="313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4"/>
      <c r="Q364" s="313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>
        <v>17000</v>
      </c>
      <c r="AD364" s="104">
        <v>16466</v>
      </c>
    </row>
    <row r="365" spans="1:30" ht="15.75" thickBot="1" x14ac:dyDescent="0.3">
      <c r="A365" s="124" t="s">
        <v>255</v>
      </c>
      <c r="B365" s="318" t="s">
        <v>170</v>
      </c>
      <c r="C365" s="314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5"/>
      <c r="Q365" s="314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>
        <v>3500</v>
      </c>
      <c r="AD365" s="105">
        <v>1548</v>
      </c>
    </row>
    <row r="366" spans="1:30" x14ac:dyDescent="0.25">
      <c r="A366" s="122" t="s">
        <v>32</v>
      </c>
      <c r="B366" s="119" t="s">
        <v>171</v>
      </c>
      <c r="C366" s="312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>
        <v>9900</v>
      </c>
      <c r="P366" s="103">
        <v>5196</v>
      </c>
      <c r="Q366" s="312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3"/>
    </row>
    <row r="367" spans="1:30" x14ac:dyDescent="0.25">
      <c r="A367" s="123" t="s">
        <v>32</v>
      </c>
      <c r="B367" s="120" t="s">
        <v>171</v>
      </c>
      <c r="C367" s="313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>
        <v>15000</v>
      </c>
      <c r="P367" s="104">
        <v>3890</v>
      </c>
      <c r="Q367" s="313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4"/>
    </row>
    <row r="368" spans="1:30" ht="15.75" thickBot="1" x14ac:dyDescent="0.3">
      <c r="A368" s="124" t="s">
        <v>32</v>
      </c>
      <c r="B368" s="318" t="s">
        <v>171</v>
      </c>
      <c r="C368" s="314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>
        <v>10000</v>
      </c>
      <c r="P368" s="105">
        <v>4608</v>
      </c>
      <c r="Q368" s="314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5"/>
    </row>
    <row r="369" spans="1:30" x14ac:dyDescent="0.25">
      <c r="A369" s="122" t="s">
        <v>33</v>
      </c>
      <c r="B369" s="119" t="s">
        <v>172</v>
      </c>
      <c r="C369" s="312">
        <v>150</v>
      </c>
      <c r="D369" s="100">
        <v>79</v>
      </c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3"/>
      <c r="Q369" s="312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3"/>
    </row>
    <row r="370" spans="1:30" x14ac:dyDescent="0.25">
      <c r="A370" s="123" t="s">
        <v>33</v>
      </c>
      <c r="B370" s="120" t="s">
        <v>172</v>
      </c>
      <c r="C370" s="313">
        <v>120</v>
      </c>
      <c r="D370" s="101">
        <v>36</v>
      </c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4"/>
      <c r="Q370" s="313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4"/>
    </row>
    <row r="371" spans="1:30" x14ac:dyDescent="0.25">
      <c r="A371" s="123" t="s">
        <v>33</v>
      </c>
      <c r="B371" s="120" t="s">
        <v>172</v>
      </c>
      <c r="C371" s="313">
        <v>80</v>
      </c>
      <c r="D371" s="101">
        <v>73</v>
      </c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4"/>
      <c r="Q371" s="313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4"/>
    </row>
    <row r="372" spans="1:30" x14ac:dyDescent="0.25">
      <c r="A372" s="123" t="s">
        <v>33</v>
      </c>
      <c r="B372" s="120" t="s">
        <v>172</v>
      </c>
      <c r="C372" s="313">
        <v>60</v>
      </c>
      <c r="D372" s="101">
        <v>8</v>
      </c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4"/>
      <c r="Q372" s="313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4"/>
    </row>
    <row r="373" spans="1:30" x14ac:dyDescent="0.25">
      <c r="A373" s="123" t="s">
        <v>33</v>
      </c>
      <c r="B373" s="120" t="s">
        <v>172</v>
      </c>
      <c r="C373" s="313"/>
      <c r="D373" s="101"/>
      <c r="E373" s="101"/>
      <c r="F373" s="101"/>
      <c r="G373" s="101"/>
      <c r="H373" s="101"/>
      <c r="I373" s="101">
        <v>1400</v>
      </c>
      <c r="J373" s="101">
        <v>458</v>
      </c>
      <c r="K373" s="101"/>
      <c r="L373" s="101"/>
      <c r="M373" s="101"/>
      <c r="N373" s="101"/>
      <c r="O373" s="101"/>
      <c r="P373" s="104"/>
      <c r="Q373" s="313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4"/>
    </row>
    <row r="374" spans="1:30" x14ac:dyDescent="0.25">
      <c r="A374" s="123" t="s">
        <v>33</v>
      </c>
      <c r="B374" s="120" t="s">
        <v>172</v>
      </c>
      <c r="C374" s="313"/>
      <c r="D374" s="101"/>
      <c r="E374" s="101"/>
      <c r="F374" s="101"/>
      <c r="G374" s="101"/>
      <c r="H374" s="101"/>
      <c r="I374" s="101">
        <v>1000</v>
      </c>
      <c r="J374" s="101">
        <v>126</v>
      </c>
      <c r="K374" s="101"/>
      <c r="L374" s="101"/>
      <c r="M374" s="101"/>
      <c r="N374" s="101"/>
      <c r="O374" s="101"/>
      <c r="P374" s="104"/>
      <c r="Q374" s="313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4"/>
    </row>
    <row r="375" spans="1:30" x14ac:dyDescent="0.25">
      <c r="A375" s="123" t="s">
        <v>33</v>
      </c>
      <c r="B375" s="120" t="s">
        <v>172</v>
      </c>
      <c r="C375" s="313"/>
      <c r="D375" s="101"/>
      <c r="E375" s="101"/>
      <c r="F375" s="101"/>
      <c r="G375" s="101"/>
      <c r="H375" s="101"/>
      <c r="I375" s="101">
        <v>780</v>
      </c>
      <c r="J375" s="101">
        <v>592</v>
      </c>
      <c r="K375" s="101"/>
      <c r="L375" s="101"/>
      <c r="M375" s="101"/>
      <c r="N375" s="101"/>
      <c r="O375" s="101"/>
      <c r="P375" s="104"/>
      <c r="Q375" s="313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4"/>
    </row>
    <row r="376" spans="1:30" x14ac:dyDescent="0.25">
      <c r="A376" s="123" t="s">
        <v>33</v>
      </c>
      <c r="B376" s="120" t="s">
        <v>172</v>
      </c>
      <c r="C376" s="313"/>
      <c r="D376" s="101"/>
      <c r="E376" s="101"/>
      <c r="F376" s="101"/>
      <c r="G376" s="101"/>
      <c r="H376" s="101"/>
      <c r="I376" s="101">
        <v>200</v>
      </c>
      <c r="J376" s="101">
        <v>123</v>
      </c>
      <c r="K376" s="101"/>
      <c r="L376" s="101"/>
      <c r="M376" s="101"/>
      <c r="N376" s="101"/>
      <c r="O376" s="101"/>
      <c r="P376" s="104"/>
      <c r="Q376" s="313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4"/>
    </row>
    <row r="377" spans="1:30" x14ac:dyDescent="0.25">
      <c r="A377" s="123" t="s">
        <v>33</v>
      </c>
      <c r="B377" s="120" t="s">
        <v>172</v>
      </c>
      <c r="C377" s="313"/>
      <c r="D377" s="101"/>
      <c r="E377" s="101"/>
      <c r="F377" s="101"/>
      <c r="G377" s="101"/>
      <c r="H377" s="101"/>
      <c r="I377" s="101">
        <v>300</v>
      </c>
      <c r="J377" s="101">
        <v>101</v>
      </c>
      <c r="K377" s="101"/>
      <c r="L377" s="101"/>
      <c r="M377" s="101"/>
      <c r="N377" s="101"/>
      <c r="O377" s="101"/>
      <c r="P377" s="104"/>
      <c r="Q377" s="313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4"/>
    </row>
    <row r="378" spans="1:30" x14ac:dyDescent="0.25">
      <c r="A378" s="123" t="s">
        <v>33</v>
      </c>
      <c r="B378" s="120" t="s">
        <v>172</v>
      </c>
      <c r="C378" s="313"/>
      <c r="D378" s="101"/>
      <c r="E378" s="101"/>
      <c r="F378" s="101"/>
      <c r="G378" s="101"/>
      <c r="H378" s="101"/>
      <c r="I378" s="101">
        <v>195</v>
      </c>
      <c r="J378" s="101">
        <v>287</v>
      </c>
      <c r="K378" s="101"/>
      <c r="L378" s="101"/>
      <c r="M378" s="101"/>
      <c r="N378" s="101"/>
      <c r="O378" s="101"/>
      <c r="P378" s="104"/>
      <c r="Q378" s="313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4"/>
    </row>
    <row r="379" spans="1:30" x14ac:dyDescent="0.25">
      <c r="A379" s="123" t="s">
        <v>33</v>
      </c>
      <c r="B379" s="120" t="s">
        <v>172</v>
      </c>
      <c r="C379" s="313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>
        <v>0</v>
      </c>
      <c r="P379" s="104">
        <v>0</v>
      </c>
      <c r="Q379" s="313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>
        <v>18000</v>
      </c>
      <c r="AD379" s="104">
        <v>9602</v>
      </c>
    </row>
    <row r="380" spans="1:30" x14ac:dyDescent="0.25">
      <c r="A380" s="123" t="s">
        <v>33</v>
      </c>
      <c r="B380" s="120" t="s">
        <v>172</v>
      </c>
      <c r="C380" s="313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>
        <v>17500</v>
      </c>
      <c r="P380" s="104">
        <v>10550</v>
      </c>
      <c r="Q380" s="313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4"/>
    </row>
    <row r="381" spans="1:30" x14ac:dyDescent="0.25">
      <c r="A381" s="123" t="s">
        <v>33</v>
      </c>
      <c r="B381" s="120" t="s">
        <v>172</v>
      </c>
      <c r="C381" s="313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>
        <v>10451</v>
      </c>
      <c r="P381" s="104">
        <v>4762</v>
      </c>
      <c r="Q381" s="313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4"/>
    </row>
    <row r="382" spans="1:30" x14ac:dyDescent="0.25">
      <c r="A382" s="123" t="s">
        <v>33</v>
      </c>
      <c r="B382" s="120" t="s">
        <v>172</v>
      </c>
      <c r="C382" s="313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>
        <v>1200</v>
      </c>
      <c r="P382" s="104">
        <v>1188</v>
      </c>
      <c r="Q382" s="313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4"/>
    </row>
    <row r="383" spans="1:30" ht="15.75" thickBot="1" x14ac:dyDescent="0.3">
      <c r="A383" s="124" t="s">
        <v>33</v>
      </c>
      <c r="B383" s="318" t="s">
        <v>172</v>
      </c>
      <c r="C383" s="314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5"/>
      <c r="Q383" s="314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>
        <v>99480</v>
      </c>
      <c r="AD383" s="105">
        <v>66678</v>
      </c>
    </row>
    <row r="384" spans="1:30" x14ac:dyDescent="0.25">
      <c r="A384" s="122" t="s">
        <v>173</v>
      </c>
      <c r="B384" s="119" t="s">
        <v>174</v>
      </c>
      <c r="C384" s="312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3"/>
      <c r="Q384" s="312"/>
      <c r="R384" s="100"/>
      <c r="S384" s="100"/>
      <c r="T384" s="100"/>
      <c r="U384" s="100"/>
      <c r="V384" s="100"/>
      <c r="W384" s="100">
        <v>1900</v>
      </c>
      <c r="X384" s="100">
        <v>113</v>
      </c>
      <c r="Y384" s="100"/>
      <c r="Z384" s="100"/>
      <c r="AA384" s="100"/>
      <c r="AB384" s="100"/>
      <c r="AC384" s="100"/>
      <c r="AD384" s="103"/>
    </row>
    <row r="385" spans="1:30" x14ac:dyDescent="0.25">
      <c r="A385" s="123" t="s">
        <v>173</v>
      </c>
      <c r="B385" s="120" t="s">
        <v>174</v>
      </c>
      <c r="C385" s="313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4"/>
      <c r="Q385" s="313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>
        <v>1500</v>
      </c>
      <c r="AB385" s="101">
        <v>750</v>
      </c>
      <c r="AC385" s="101"/>
      <c r="AD385" s="104"/>
    </row>
    <row r="386" spans="1:30" x14ac:dyDescent="0.25">
      <c r="A386" s="123" t="s">
        <v>173</v>
      </c>
      <c r="B386" s="120" t="s">
        <v>174</v>
      </c>
      <c r="C386" s="313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4"/>
      <c r="Q386" s="313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>
        <v>125000</v>
      </c>
      <c r="AD386" s="104">
        <v>71500</v>
      </c>
    </row>
    <row r="387" spans="1:30" x14ac:dyDescent="0.25">
      <c r="A387" s="123" t="s">
        <v>173</v>
      </c>
      <c r="B387" s="120" t="s">
        <v>174</v>
      </c>
      <c r="C387" s="313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4"/>
      <c r="Q387" s="313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>
        <v>35000</v>
      </c>
      <c r="AD387" s="104">
        <v>21800</v>
      </c>
    </row>
    <row r="388" spans="1:30" x14ac:dyDescent="0.25">
      <c r="A388" s="123" t="s">
        <v>173</v>
      </c>
      <c r="B388" s="120" t="s">
        <v>174</v>
      </c>
      <c r="C388" s="313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4"/>
      <c r="Q388" s="313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>
        <v>3000</v>
      </c>
      <c r="AD388" s="104">
        <v>2302</v>
      </c>
    </row>
    <row r="389" spans="1:30" x14ac:dyDescent="0.25">
      <c r="A389" s="123" t="s">
        <v>173</v>
      </c>
      <c r="B389" s="120" t="s">
        <v>174</v>
      </c>
      <c r="C389" s="313">
        <v>750</v>
      </c>
      <c r="D389" s="101">
        <v>250</v>
      </c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4"/>
      <c r="Q389" s="313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4"/>
    </row>
    <row r="390" spans="1:30" x14ac:dyDescent="0.25">
      <c r="A390" s="123" t="s">
        <v>173</v>
      </c>
      <c r="B390" s="120" t="s">
        <v>174</v>
      </c>
      <c r="C390" s="313">
        <v>150</v>
      </c>
      <c r="D390" s="101">
        <v>100</v>
      </c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4"/>
      <c r="Q390" s="313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4"/>
    </row>
    <row r="391" spans="1:30" x14ac:dyDescent="0.25">
      <c r="A391" s="123" t="s">
        <v>173</v>
      </c>
      <c r="B391" s="120" t="s">
        <v>174</v>
      </c>
      <c r="C391" s="313">
        <v>100</v>
      </c>
      <c r="D391" s="101">
        <v>75</v>
      </c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4"/>
      <c r="Q391" s="313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4"/>
    </row>
    <row r="392" spans="1:30" x14ac:dyDescent="0.25">
      <c r="A392" s="123" t="s">
        <v>173</v>
      </c>
      <c r="B392" s="120" t="s">
        <v>174</v>
      </c>
      <c r="C392" s="313"/>
      <c r="D392" s="101"/>
      <c r="E392" s="101"/>
      <c r="F392" s="101"/>
      <c r="G392" s="101"/>
      <c r="H392" s="101"/>
      <c r="I392" s="101">
        <v>175</v>
      </c>
      <c r="J392" s="101">
        <v>87</v>
      </c>
      <c r="K392" s="101"/>
      <c r="L392" s="101"/>
      <c r="M392" s="101"/>
      <c r="N392" s="101"/>
      <c r="O392" s="101"/>
      <c r="P392" s="104"/>
      <c r="Q392" s="313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4"/>
    </row>
    <row r="393" spans="1:30" x14ac:dyDescent="0.25">
      <c r="A393" s="123" t="s">
        <v>173</v>
      </c>
      <c r="B393" s="120" t="s">
        <v>174</v>
      </c>
      <c r="C393" s="313"/>
      <c r="D393" s="101"/>
      <c r="E393" s="101"/>
      <c r="F393" s="101"/>
      <c r="G393" s="101"/>
      <c r="H393" s="101"/>
      <c r="I393" s="101">
        <v>125</v>
      </c>
      <c r="J393" s="101">
        <v>145</v>
      </c>
      <c r="K393" s="101"/>
      <c r="L393" s="101"/>
      <c r="M393" s="101"/>
      <c r="N393" s="101"/>
      <c r="O393" s="101"/>
      <c r="P393" s="104"/>
      <c r="Q393" s="313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4"/>
    </row>
    <row r="394" spans="1:30" x14ac:dyDescent="0.25">
      <c r="A394" s="123" t="s">
        <v>173</v>
      </c>
      <c r="B394" s="120" t="s">
        <v>174</v>
      </c>
      <c r="C394" s="313"/>
      <c r="D394" s="101"/>
      <c r="E394" s="101"/>
      <c r="F394" s="101"/>
      <c r="G394" s="101"/>
      <c r="H394" s="101"/>
      <c r="I394" s="101">
        <v>100</v>
      </c>
      <c r="J394" s="101">
        <v>80</v>
      </c>
      <c r="K394" s="101"/>
      <c r="L394" s="101"/>
      <c r="M394" s="101"/>
      <c r="N394" s="101"/>
      <c r="O394" s="101"/>
      <c r="P394" s="104"/>
      <c r="Q394" s="313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4"/>
    </row>
    <row r="395" spans="1:30" x14ac:dyDescent="0.25">
      <c r="A395" s="123" t="s">
        <v>173</v>
      </c>
      <c r="B395" s="120" t="s">
        <v>174</v>
      </c>
      <c r="C395" s="313"/>
      <c r="D395" s="101"/>
      <c r="E395" s="101"/>
      <c r="F395" s="101"/>
      <c r="G395" s="101"/>
      <c r="H395" s="101"/>
      <c r="I395" s="101">
        <v>75</v>
      </c>
      <c r="J395" s="101">
        <v>248</v>
      </c>
      <c r="K395" s="101"/>
      <c r="L395" s="101"/>
      <c r="M395" s="101"/>
      <c r="N395" s="101"/>
      <c r="O395" s="101"/>
      <c r="P395" s="104"/>
      <c r="Q395" s="313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4"/>
    </row>
    <row r="396" spans="1:30" x14ac:dyDescent="0.25">
      <c r="A396" s="123" t="s">
        <v>173</v>
      </c>
      <c r="B396" s="120" t="s">
        <v>174</v>
      </c>
      <c r="C396" s="313"/>
      <c r="D396" s="101"/>
      <c r="E396" s="101"/>
      <c r="F396" s="101"/>
      <c r="G396" s="101"/>
      <c r="H396" s="101"/>
      <c r="I396" s="101">
        <v>75</v>
      </c>
      <c r="J396" s="101">
        <v>60</v>
      </c>
      <c r="K396" s="101"/>
      <c r="L396" s="101"/>
      <c r="M396" s="101"/>
      <c r="N396" s="101"/>
      <c r="O396" s="101"/>
      <c r="P396" s="104"/>
      <c r="Q396" s="313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4"/>
    </row>
    <row r="397" spans="1:30" x14ac:dyDescent="0.25">
      <c r="A397" s="123" t="s">
        <v>173</v>
      </c>
      <c r="B397" s="120" t="s">
        <v>174</v>
      </c>
      <c r="C397" s="313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>
        <v>800</v>
      </c>
      <c r="N397" s="101">
        <v>191</v>
      </c>
      <c r="O397" s="101"/>
      <c r="P397" s="104"/>
      <c r="Q397" s="313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4"/>
    </row>
    <row r="398" spans="1:30" x14ac:dyDescent="0.25">
      <c r="A398" s="123" t="s">
        <v>173</v>
      </c>
      <c r="B398" s="120" t="s">
        <v>174</v>
      </c>
      <c r="C398" s="313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>
        <v>785</v>
      </c>
      <c r="N398" s="101">
        <v>393</v>
      </c>
      <c r="O398" s="101"/>
      <c r="P398" s="104"/>
      <c r="Q398" s="313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25"/>
      <c r="AD398" s="104"/>
    </row>
    <row r="399" spans="1:30" x14ac:dyDescent="0.25">
      <c r="A399" s="123" t="s">
        <v>173</v>
      </c>
      <c r="B399" s="120" t="s">
        <v>174</v>
      </c>
      <c r="C399" s="313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>
        <v>40000</v>
      </c>
      <c r="P399" s="104">
        <v>20900</v>
      </c>
      <c r="Q399" s="313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4"/>
    </row>
    <row r="400" spans="1:30" x14ac:dyDescent="0.25">
      <c r="A400" s="123" t="s">
        <v>173</v>
      </c>
      <c r="B400" s="120" t="s">
        <v>174</v>
      </c>
      <c r="C400" s="313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>
        <v>3000</v>
      </c>
      <c r="P400" s="104">
        <v>1942</v>
      </c>
      <c r="Q400" s="313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4"/>
    </row>
    <row r="401" spans="1:30" ht="15.75" thickBot="1" x14ac:dyDescent="0.3">
      <c r="A401" s="124" t="s">
        <v>173</v>
      </c>
      <c r="B401" s="318" t="s">
        <v>174</v>
      </c>
      <c r="C401" s="314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>
        <v>2000</v>
      </c>
      <c r="P401" s="105">
        <v>2823</v>
      </c>
      <c r="Q401" s="314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5"/>
    </row>
    <row r="402" spans="1:30" x14ac:dyDescent="0.25">
      <c r="A402" s="122" t="s">
        <v>34</v>
      </c>
      <c r="B402" s="119" t="s">
        <v>175</v>
      </c>
      <c r="C402" s="312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>
        <v>2750</v>
      </c>
      <c r="P402" s="103">
        <v>2321</v>
      </c>
      <c r="Q402" s="312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3"/>
    </row>
    <row r="403" spans="1:30" x14ac:dyDescent="0.25">
      <c r="A403" s="123" t="s">
        <v>34</v>
      </c>
      <c r="B403" s="120" t="s">
        <v>175</v>
      </c>
      <c r="C403" s="313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>
        <v>1600</v>
      </c>
      <c r="P403" s="104">
        <v>2711</v>
      </c>
      <c r="Q403" s="313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4"/>
    </row>
    <row r="404" spans="1:30" x14ac:dyDescent="0.25">
      <c r="A404" s="123" t="s">
        <v>34</v>
      </c>
      <c r="B404" s="120" t="s">
        <v>175</v>
      </c>
      <c r="C404" s="313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4"/>
      <c r="Q404" s="313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>
        <v>41382</v>
      </c>
      <c r="AD404" s="104">
        <v>33921</v>
      </c>
    </row>
    <row r="405" spans="1:30" x14ac:dyDescent="0.25">
      <c r="A405" s="123" t="s">
        <v>34</v>
      </c>
      <c r="B405" s="120" t="s">
        <v>175</v>
      </c>
      <c r="C405" s="313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4"/>
      <c r="Q405" s="313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>
        <v>13558</v>
      </c>
      <c r="AD405" s="104">
        <v>7114</v>
      </c>
    </row>
    <row r="406" spans="1:30" x14ac:dyDescent="0.25">
      <c r="A406" s="123" t="s">
        <v>34</v>
      </c>
      <c r="B406" s="120" t="s">
        <v>175</v>
      </c>
      <c r="C406" s="313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4"/>
      <c r="Q406" s="313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>
        <v>20909</v>
      </c>
      <c r="AD406" s="104">
        <v>12196</v>
      </c>
    </row>
    <row r="407" spans="1:30" ht="15.75" thickBot="1" x14ac:dyDescent="0.3">
      <c r="A407" s="124" t="s">
        <v>34</v>
      </c>
      <c r="B407" s="318" t="s">
        <v>175</v>
      </c>
      <c r="C407" s="314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5"/>
      <c r="Q407" s="314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>
        <v>6395</v>
      </c>
      <c r="AD407" s="105">
        <v>9404</v>
      </c>
    </row>
    <row r="408" spans="1:30" x14ac:dyDescent="0.25">
      <c r="A408" s="122" t="s">
        <v>35</v>
      </c>
      <c r="B408" s="119" t="s">
        <v>176</v>
      </c>
      <c r="C408" s="312"/>
      <c r="D408" s="100"/>
      <c r="E408" s="100">
        <v>50</v>
      </c>
      <c r="F408" s="100">
        <v>14</v>
      </c>
      <c r="G408" s="100"/>
      <c r="H408" s="100"/>
      <c r="I408" s="100"/>
      <c r="J408" s="100"/>
      <c r="K408" s="100"/>
      <c r="L408" s="100"/>
      <c r="M408" s="100"/>
      <c r="N408" s="100"/>
      <c r="O408" s="100"/>
      <c r="P408" s="103"/>
      <c r="Q408" s="312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3"/>
    </row>
    <row r="409" spans="1:30" x14ac:dyDescent="0.25">
      <c r="A409" s="123" t="s">
        <v>35</v>
      </c>
      <c r="B409" s="120" t="s">
        <v>176</v>
      </c>
      <c r="C409" s="313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>
        <v>17800</v>
      </c>
      <c r="P409" s="104">
        <v>5218</v>
      </c>
      <c r="Q409" s="313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4"/>
    </row>
    <row r="410" spans="1:30" x14ac:dyDescent="0.25">
      <c r="A410" s="123" t="s">
        <v>35</v>
      </c>
      <c r="B410" s="120" t="s">
        <v>176</v>
      </c>
      <c r="C410" s="313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>
        <v>1500</v>
      </c>
      <c r="P410" s="104">
        <v>539</v>
      </c>
      <c r="Q410" s="313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4"/>
    </row>
    <row r="411" spans="1:30" x14ac:dyDescent="0.25">
      <c r="A411" s="123" t="s">
        <v>35</v>
      </c>
      <c r="B411" s="120" t="s">
        <v>176</v>
      </c>
      <c r="C411" s="313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>
        <v>1500</v>
      </c>
      <c r="P411" s="104">
        <v>649</v>
      </c>
      <c r="Q411" s="313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4"/>
    </row>
    <row r="412" spans="1:30" ht="15.75" thickBot="1" x14ac:dyDescent="0.3">
      <c r="A412" s="124" t="s">
        <v>35</v>
      </c>
      <c r="B412" s="318" t="s">
        <v>176</v>
      </c>
      <c r="C412" s="314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5"/>
      <c r="Q412" s="314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>
        <v>64000</v>
      </c>
      <c r="AD412" s="105">
        <v>40700</v>
      </c>
    </row>
    <row r="413" spans="1:30" ht="15.75" thickBot="1" x14ac:dyDescent="0.3">
      <c r="A413" s="309" t="s">
        <v>376</v>
      </c>
      <c r="B413" s="319" t="s">
        <v>177</v>
      </c>
      <c r="C413" s="315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7"/>
      <c r="Q413" s="315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>
        <v>23000</v>
      </c>
      <c r="AD413" s="107">
        <v>11072</v>
      </c>
    </row>
    <row r="414" spans="1:30" x14ac:dyDescent="0.25">
      <c r="A414" s="122" t="s">
        <v>178</v>
      </c>
      <c r="B414" s="119" t="s">
        <v>179</v>
      </c>
      <c r="C414" s="312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3"/>
      <c r="Q414" s="312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>
        <v>4650</v>
      </c>
      <c r="AD414" s="103">
        <v>8509</v>
      </c>
    </row>
    <row r="415" spans="1:30" x14ac:dyDescent="0.25">
      <c r="A415" s="123" t="s">
        <v>178</v>
      </c>
      <c r="B415" s="120" t="s">
        <v>179</v>
      </c>
      <c r="C415" s="313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>
        <v>6800</v>
      </c>
      <c r="P415" s="104">
        <v>2746</v>
      </c>
      <c r="Q415" s="313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4"/>
    </row>
    <row r="416" spans="1:30" x14ac:dyDescent="0.25">
      <c r="A416" s="123" t="s">
        <v>178</v>
      </c>
      <c r="B416" s="120" t="s">
        <v>179</v>
      </c>
      <c r="C416" s="313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>
        <v>500</v>
      </c>
      <c r="P416" s="104">
        <v>112</v>
      </c>
      <c r="Q416" s="313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4"/>
    </row>
    <row r="417" spans="1:30" x14ac:dyDescent="0.25">
      <c r="A417" s="123" t="s">
        <v>178</v>
      </c>
      <c r="B417" s="120" t="s">
        <v>179</v>
      </c>
      <c r="C417" s="313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>
        <v>359</v>
      </c>
      <c r="P417" s="104">
        <v>107</v>
      </c>
      <c r="Q417" s="313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4"/>
    </row>
    <row r="418" spans="1:30" x14ac:dyDescent="0.25">
      <c r="A418" s="123" t="s">
        <v>178</v>
      </c>
      <c r="B418" s="120" t="s">
        <v>179</v>
      </c>
      <c r="C418" s="313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>
        <v>125</v>
      </c>
      <c r="P418" s="104">
        <v>329</v>
      </c>
      <c r="Q418" s="313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4"/>
    </row>
    <row r="419" spans="1:30" x14ac:dyDescent="0.25">
      <c r="A419" s="123" t="s">
        <v>178</v>
      </c>
      <c r="B419" s="120" t="s">
        <v>179</v>
      </c>
      <c r="C419" s="313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>
        <v>120</v>
      </c>
      <c r="P419" s="104">
        <v>11</v>
      </c>
      <c r="Q419" s="313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4"/>
    </row>
    <row r="420" spans="1:30" x14ac:dyDescent="0.25">
      <c r="A420" s="123" t="s">
        <v>178</v>
      </c>
      <c r="B420" s="120" t="s">
        <v>179</v>
      </c>
      <c r="C420" s="313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>
        <v>100</v>
      </c>
      <c r="P420" s="104">
        <v>36</v>
      </c>
      <c r="Q420" s="313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4"/>
    </row>
    <row r="421" spans="1:30" x14ac:dyDescent="0.25">
      <c r="A421" s="123" t="s">
        <v>178</v>
      </c>
      <c r="B421" s="120" t="s">
        <v>179</v>
      </c>
      <c r="C421" s="313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>
        <v>23000</v>
      </c>
      <c r="P421" s="104">
        <v>20246</v>
      </c>
      <c r="Q421" s="313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4"/>
    </row>
    <row r="422" spans="1:30" x14ac:dyDescent="0.25">
      <c r="A422" s="123" t="s">
        <v>178</v>
      </c>
      <c r="B422" s="120" t="s">
        <v>179</v>
      </c>
      <c r="C422" s="313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>
        <v>2500</v>
      </c>
      <c r="P422" s="104">
        <v>1431</v>
      </c>
      <c r="Q422" s="313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4"/>
    </row>
    <row r="423" spans="1:30" x14ac:dyDescent="0.25">
      <c r="A423" s="123" t="s">
        <v>178</v>
      </c>
      <c r="B423" s="120" t="s">
        <v>179</v>
      </c>
      <c r="C423" s="313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>
        <v>270</v>
      </c>
      <c r="P423" s="104">
        <v>163</v>
      </c>
      <c r="Q423" s="313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4"/>
    </row>
    <row r="424" spans="1:30" x14ac:dyDescent="0.25">
      <c r="A424" s="123" t="s">
        <v>178</v>
      </c>
      <c r="B424" s="120" t="s">
        <v>179</v>
      </c>
      <c r="C424" s="313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>
        <v>100</v>
      </c>
      <c r="P424" s="104">
        <v>85</v>
      </c>
      <c r="Q424" s="313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4"/>
    </row>
    <row r="425" spans="1:30" ht="15.75" thickBot="1" x14ac:dyDescent="0.3">
      <c r="A425" s="124" t="s">
        <v>178</v>
      </c>
      <c r="B425" s="318" t="s">
        <v>179</v>
      </c>
      <c r="C425" s="314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>
        <v>300</v>
      </c>
      <c r="P425" s="105">
        <v>122</v>
      </c>
      <c r="Q425" s="314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5"/>
    </row>
    <row r="426" spans="1:30" x14ac:dyDescent="0.25">
      <c r="A426" s="122" t="s">
        <v>180</v>
      </c>
      <c r="B426" s="119" t="s">
        <v>181</v>
      </c>
      <c r="C426" s="312"/>
      <c r="D426" s="100"/>
      <c r="E426" s="100"/>
      <c r="F426" s="100"/>
      <c r="G426" s="100"/>
      <c r="H426" s="100"/>
      <c r="I426" s="100">
        <v>350</v>
      </c>
      <c r="J426" s="100">
        <v>4</v>
      </c>
      <c r="K426" s="100"/>
      <c r="L426" s="100"/>
      <c r="M426" s="100"/>
      <c r="N426" s="100"/>
      <c r="O426" s="100"/>
      <c r="P426" s="103"/>
      <c r="Q426" s="312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3"/>
    </row>
    <row r="427" spans="1:30" x14ac:dyDescent="0.25">
      <c r="A427" s="123" t="s">
        <v>180</v>
      </c>
      <c r="B427" s="120" t="s">
        <v>181</v>
      </c>
      <c r="C427" s="313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>
        <v>5500</v>
      </c>
      <c r="N427" s="101">
        <v>2860</v>
      </c>
      <c r="O427" s="101"/>
      <c r="P427" s="104"/>
      <c r="Q427" s="313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4"/>
    </row>
    <row r="428" spans="1:30" x14ac:dyDescent="0.25">
      <c r="A428" s="123" t="s">
        <v>180</v>
      </c>
      <c r="B428" s="120" t="s">
        <v>181</v>
      </c>
      <c r="C428" s="313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>
        <v>2300</v>
      </c>
      <c r="P428" s="104">
        <v>1869</v>
      </c>
      <c r="Q428" s="313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4"/>
    </row>
    <row r="429" spans="1:30" x14ac:dyDescent="0.25">
      <c r="A429" s="123" t="s">
        <v>180</v>
      </c>
      <c r="B429" s="120" t="s">
        <v>181</v>
      </c>
      <c r="C429" s="313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>
        <v>9735</v>
      </c>
      <c r="P429" s="104">
        <v>10376</v>
      </c>
      <c r="Q429" s="313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4"/>
    </row>
    <row r="430" spans="1:30" ht="15.75" thickBot="1" x14ac:dyDescent="0.3">
      <c r="A430" s="124" t="s">
        <v>180</v>
      </c>
      <c r="B430" s="318" t="s">
        <v>181</v>
      </c>
      <c r="C430" s="314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>
        <v>13000</v>
      </c>
      <c r="P430" s="105">
        <v>10656</v>
      </c>
      <c r="Q430" s="314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5"/>
    </row>
    <row r="431" spans="1:30" x14ac:dyDescent="0.25">
      <c r="A431" s="122" t="s">
        <v>182</v>
      </c>
      <c r="B431" s="119" t="s">
        <v>183</v>
      </c>
      <c r="C431" s="312"/>
      <c r="D431" s="100"/>
      <c r="E431" s="100"/>
      <c r="F431" s="100"/>
      <c r="G431" s="100"/>
      <c r="H431" s="100"/>
      <c r="I431" s="100">
        <v>0</v>
      </c>
      <c r="J431" s="100">
        <v>0</v>
      </c>
      <c r="K431" s="100">
        <v>1200</v>
      </c>
      <c r="L431" s="100">
        <v>833</v>
      </c>
      <c r="M431" s="100"/>
      <c r="N431" s="100"/>
      <c r="O431" s="100"/>
      <c r="P431" s="103"/>
      <c r="Q431" s="312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3"/>
    </row>
    <row r="432" spans="1:30" x14ac:dyDescent="0.25">
      <c r="A432" s="123" t="s">
        <v>182</v>
      </c>
      <c r="B432" s="120" t="s">
        <v>183</v>
      </c>
      <c r="C432" s="313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4"/>
      <c r="Q432" s="313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>
        <v>60000</v>
      </c>
      <c r="AD432" s="104">
        <v>31833</v>
      </c>
    </row>
    <row r="433" spans="1:30" ht="15.75" thickBot="1" x14ac:dyDescent="0.3">
      <c r="A433" s="124" t="s">
        <v>182</v>
      </c>
      <c r="B433" s="318" t="s">
        <v>183</v>
      </c>
      <c r="C433" s="314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5"/>
      <c r="Q433" s="314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>
        <v>6516</v>
      </c>
      <c r="AD433" s="105">
        <v>1886</v>
      </c>
    </row>
    <row r="434" spans="1:30" x14ac:dyDescent="0.25">
      <c r="A434" s="122" t="s">
        <v>184</v>
      </c>
      <c r="B434" s="119" t="s">
        <v>185</v>
      </c>
      <c r="C434" s="312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>
        <v>3000</v>
      </c>
      <c r="N434" s="100">
        <v>3167</v>
      </c>
      <c r="O434" s="100"/>
      <c r="P434" s="103"/>
      <c r="Q434" s="312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3"/>
    </row>
    <row r="435" spans="1:30" x14ac:dyDescent="0.25">
      <c r="A435" s="123" t="s">
        <v>184</v>
      </c>
      <c r="B435" s="120" t="s">
        <v>185</v>
      </c>
      <c r="C435" s="313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>
        <v>105000</v>
      </c>
      <c r="P435" s="104">
        <v>42878</v>
      </c>
      <c r="Q435" s="313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4"/>
    </row>
    <row r="436" spans="1:30" x14ac:dyDescent="0.25">
      <c r="A436" s="123" t="s">
        <v>184</v>
      </c>
      <c r="B436" s="120" t="s">
        <v>185</v>
      </c>
      <c r="C436" s="313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>
        <v>3000</v>
      </c>
      <c r="P436" s="104">
        <v>1356</v>
      </c>
      <c r="Q436" s="313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4"/>
    </row>
    <row r="437" spans="1:30" x14ac:dyDescent="0.25">
      <c r="A437" s="123" t="s">
        <v>184</v>
      </c>
      <c r="B437" s="120" t="s">
        <v>185</v>
      </c>
      <c r="C437" s="313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>
        <v>20000</v>
      </c>
      <c r="P437" s="104">
        <v>20582</v>
      </c>
      <c r="Q437" s="313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4"/>
    </row>
    <row r="438" spans="1:30" x14ac:dyDescent="0.25">
      <c r="A438" s="123" t="s">
        <v>184</v>
      </c>
      <c r="B438" s="120" t="s">
        <v>185</v>
      </c>
      <c r="C438" s="313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>
        <v>5300</v>
      </c>
      <c r="P438" s="104">
        <v>5566</v>
      </c>
      <c r="Q438" s="313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4"/>
    </row>
    <row r="439" spans="1:30" ht="15.75" thickBot="1" x14ac:dyDescent="0.3">
      <c r="A439" s="124" t="s">
        <v>184</v>
      </c>
      <c r="B439" s="318" t="s">
        <v>185</v>
      </c>
      <c r="C439" s="314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>
        <v>6500</v>
      </c>
      <c r="P439" s="105">
        <v>14692</v>
      </c>
      <c r="Q439" s="314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5"/>
    </row>
    <row r="440" spans="1:30" x14ac:dyDescent="0.25">
      <c r="A440" s="122" t="s">
        <v>29</v>
      </c>
      <c r="B440" s="119" t="s">
        <v>186</v>
      </c>
      <c r="C440" s="312">
        <v>70</v>
      </c>
      <c r="D440" s="100">
        <v>2</v>
      </c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3"/>
      <c r="Q440" s="312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3"/>
    </row>
    <row r="441" spans="1:30" x14ac:dyDescent="0.25">
      <c r="A441" s="123" t="s">
        <v>29</v>
      </c>
      <c r="B441" s="120" t="s">
        <v>186</v>
      </c>
      <c r="C441" s="313"/>
      <c r="D441" s="101"/>
      <c r="E441" s="101">
        <v>100</v>
      </c>
      <c r="F441" s="101">
        <v>19</v>
      </c>
      <c r="G441" s="101"/>
      <c r="H441" s="101"/>
      <c r="I441" s="101"/>
      <c r="J441" s="101"/>
      <c r="K441" s="101"/>
      <c r="L441" s="101"/>
      <c r="M441" s="101"/>
      <c r="N441" s="101"/>
      <c r="O441" s="101"/>
      <c r="P441" s="104"/>
      <c r="Q441" s="313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4"/>
    </row>
    <row r="442" spans="1:30" x14ac:dyDescent="0.25">
      <c r="A442" s="123" t="s">
        <v>29</v>
      </c>
      <c r="B442" s="120" t="s">
        <v>186</v>
      </c>
      <c r="C442" s="313"/>
      <c r="D442" s="101"/>
      <c r="E442" s="101">
        <v>65</v>
      </c>
      <c r="F442" s="101">
        <v>23</v>
      </c>
      <c r="G442" s="101"/>
      <c r="H442" s="101"/>
      <c r="I442" s="101"/>
      <c r="J442" s="101"/>
      <c r="K442" s="101"/>
      <c r="L442" s="101"/>
      <c r="M442" s="101"/>
      <c r="N442" s="101"/>
      <c r="O442" s="101"/>
      <c r="P442" s="104"/>
      <c r="Q442" s="313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4"/>
    </row>
    <row r="443" spans="1:30" x14ac:dyDescent="0.25">
      <c r="A443" s="123" t="s">
        <v>29</v>
      </c>
      <c r="B443" s="120" t="s">
        <v>186</v>
      </c>
      <c r="C443" s="313"/>
      <c r="D443" s="101"/>
      <c r="E443" s="101">
        <v>190</v>
      </c>
      <c r="F443" s="101">
        <v>351</v>
      </c>
      <c r="G443" s="101"/>
      <c r="H443" s="101"/>
      <c r="I443" s="101"/>
      <c r="J443" s="101"/>
      <c r="K443" s="101"/>
      <c r="L443" s="101"/>
      <c r="M443" s="101"/>
      <c r="N443" s="101"/>
      <c r="O443" s="101"/>
      <c r="P443" s="104"/>
      <c r="Q443" s="313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4"/>
    </row>
    <row r="444" spans="1:30" x14ac:dyDescent="0.25">
      <c r="A444" s="123" t="s">
        <v>29</v>
      </c>
      <c r="B444" s="120" t="s">
        <v>186</v>
      </c>
      <c r="C444" s="313"/>
      <c r="D444" s="101"/>
      <c r="E444" s="101"/>
      <c r="F444" s="101"/>
      <c r="G444" s="101"/>
      <c r="H444" s="101"/>
      <c r="I444" s="101">
        <v>1507</v>
      </c>
      <c r="J444" s="101">
        <v>1179</v>
      </c>
      <c r="K444" s="101"/>
      <c r="L444" s="101"/>
      <c r="M444" s="101"/>
      <c r="N444" s="101"/>
      <c r="O444" s="101"/>
      <c r="P444" s="104"/>
      <c r="Q444" s="313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4"/>
    </row>
    <row r="445" spans="1:30" x14ac:dyDescent="0.25">
      <c r="A445" s="123" t="s">
        <v>29</v>
      </c>
      <c r="B445" s="120" t="s">
        <v>186</v>
      </c>
      <c r="C445" s="313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>
        <v>2971</v>
      </c>
      <c r="N445" s="101">
        <v>1184</v>
      </c>
      <c r="O445" s="101"/>
      <c r="P445" s="104"/>
      <c r="Q445" s="313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4"/>
    </row>
    <row r="446" spans="1:30" x14ac:dyDescent="0.25">
      <c r="A446" s="123" t="s">
        <v>29</v>
      </c>
      <c r="B446" s="120" t="s">
        <v>186</v>
      </c>
      <c r="C446" s="313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>
        <v>23753</v>
      </c>
      <c r="P446" s="104">
        <v>26114</v>
      </c>
      <c r="Q446" s="313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4"/>
    </row>
    <row r="447" spans="1:30" x14ac:dyDescent="0.25">
      <c r="A447" s="123" t="s">
        <v>29</v>
      </c>
      <c r="B447" s="120" t="s">
        <v>186</v>
      </c>
      <c r="C447" s="313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>
        <v>3648</v>
      </c>
      <c r="P447" s="104">
        <v>2154</v>
      </c>
      <c r="Q447" s="313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4"/>
    </row>
    <row r="448" spans="1:30" x14ac:dyDescent="0.25">
      <c r="A448" s="123" t="s">
        <v>29</v>
      </c>
      <c r="B448" s="120" t="s">
        <v>186</v>
      </c>
      <c r="C448" s="313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>
        <v>14523</v>
      </c>
      <c r="P448" s="104">
        <v>6588</v>
      </c>
      <c r="Q448" s="313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4"/>
    </row>
    <row r="449" spans="1:30" x14ac:dyDescent="0.25">
      <c r="A449" s="123" t="s">
        <v>29</v>
      </c>
      <c r="B449" s="120" t="s">
        <v>186</v>
      </c>
      <c r="C449" s="313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>
        <v>5560</v>
      </c>
      <c r="P449" s="104">
        <v>4741</v>
      </c>
      <c r="Q449" s="313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4"/>
    </row>
    <row r="450" spans="1:30" ht="15.75" thickBot="1" x14ac:dyDescent="0.3">
      <c r="A450" s="124" t="s">
        <v>29</v>
      </c>
      <c r="B450" s="318" t="s">
        <v>186</v>
      </c>
      <c r="C450" s="314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5"/>
      <c r="Q450" s="314"/>
      <c r="R450" s="102"/>
      <c r="S450" s="102"/>
      <c r="T450" s="102"/>
      <c r="U450" s="102"/>
      <c r="V450" s="102"/>
      <c r="W450" s="102">
        <v>1897</v>
      </c>
      <c r="X450" s="102">
        <v>3068</v>
      </c>
      <c r="Y450" s="102"/>
      <c r="Z450" s="102"/>
      <c r="AA450" s="102"/>
      <c r="AB450" s="102"/>
      <c r="AC450" s="102"/>
      <c r="AD450" s="105"/>
    </row>
    <row r="451" spans="1:30" x14ac:dyDescent="0.25">
      <c r="A451" s="122" t="s">
        <v>187</v>
      </c>
      <c r="B451" s="119" t="s">
        <v>188</v>
      </c>
      <c r="C451" s="312"/>
      <c r="D451" s="100"/>
      <c r="E451" s="100"/>
      <c r="F451" s="100"/>
      <c r="G451" s="100"/>
      <c r="H451" s="100"/>
      <c r="I451" s="100"/>
      <c r="J451" s="100"/>
      <c r="K451" s="100">
        <v>0</v>
      </c>
      <c r="L451" s="100">
        <v>0</v>
      </c>
      <c r="M451" s="100"/>
      <c r="N451" s="100"/>
      <c r="O451" s="100">
        <v>57000</v>
      </c>
      <c r="P451" s="103">
        <v>30018</v>
      </c>
      <c r="Q451" s="312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3"/>
    </row>
    <row r="452" spans="1:30" x14ac:dyDescent="0.25">
      <c r="A452" s="123" t="s">
        <v>187</v>
      </c>
      <c r="B452" s="120" t="s">
        <v>188</v>
      </c>
      <c r="C452" s="313"/>
      <c r="D452" s="101"/>
      <c r="E452" s="101"/>
      <c r="F452" s="101"/>
      <c r="G452" s="101"/>
      <c r="H452" s="101"/>
      <c r="I452" s="101"/>
      <c r="J452" s="101"/>
      <c r="K452" s="101">
        <v>0</v>
      </c>
      <c r="L452" s="101">
        <v>0</v>
      </c>
      <c r="M452" s="101"/>
      <c r="N452" s="101"/>
      <c r="O452" s="101">
        <v>52500</v>
      </c>
      <c r="P452" s="104">
        <v>19089</v>
      </c>
      <c r="Q452" s="313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4"/>
    </row>
    <row r="453" spans="1:30" x14ac:dyDescent="0.25">
      <c r="A453" s="123" t="s">
        <v>187</v>
      </c>
      <c r="B453" s="120" t="s">
        <v>188</v>
      </c>
      <c r="C453" s="313"/>
      <c r="D453" s="101"/>
      <c r="E453" s="101"/>
      <c r="F453" s="101"/>
      <c r="G453" s="101"/>
      <c r="H453" s="101"/>
      <c r="I453" s="101"/>
      <c r="J453" s="101"/>
      <c r="K453" s="101">
        <v>0</v>
      </c>
      <c r="L453" s="101">
        <v>0</v>
      </c>
      <c r="M453" s="101"/>
      <c r="N453" s="101"/>
      <c r="O453" s="101">
        <v>15000</v>
      </c>
      <c r="P453" s="104">
        <v>6830</v>
      </c>
      <c r="Q453" s="313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4"/>
    </row>
    <row r="454" spans="1:30" x14ac:dyDescent="0.25">
      <c r="A454" s="123" t="s">
        <v>187</v>
      </c>
      <c r="B454" s="120" t="s">
        <v>188</v>
      </c>
      <c r="C454" s="313"/>
      <c r="D454" s="101"/>
      <c r="E454" s="101"/>
      <c r="F454" s="101"/>
      <c r="G454" s="101"/>
      <c r="H454" s="101"/>
      <c r="I454" s="101"/>
      <c r="J454" s="101"/>
      <c r="K454" s="101">
        <v>0</v>
      </c>
      <c r="L454" s="101">
        <v>0</v>
      </c>
      <c r="M454" s="101"/>
      <c r="N454" s="101"/>
      <c r="O454" s="101">
        <v>10000</v>
      </c>
      <c r="P454" s="104">
        <v>3714</v>
      </c>
      <c r="Q454" s="313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4"/>
    </row>
    <row r="455" spans="1:30" ht="15.75" thickBot="1" x14ac:dyDescent="0.3">
      <c r="A455" s="124" t="s">
        <v>187</v>
      </c>
      <c r="B455" s="318" t="s">
        <v>188</v>
      </c>
      <c r="C455" s="314"/>
      <c r="D455" s="102"/>
      <c r="E455" s="102"/>
      <c r="F455" s="102"/>
      <c r="G455" s="102"/>
      <c r="H455" s="102"/>
      <c r="I455" s="102">
        <v>5000</v>
      </c>
      <c r="J455" s="102">
        <v>1833</v>
      </c>
      <c r="K455" s="102">
        <v>0</v>
      </c>
      <c r="L455" s="102">
        <v>0</v>
      </c>
      <c r="M455" s="102"/>
      <c r="N455" s="102"/>
      <c r="O455" s="102"/>
      <c r="P455" s="105"/>
      <c r="Q455" s="314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5"/>
    </row>
    <row r="456" spans="1:30" x14ac:dyDescent="0.25">
      <c r="A456" s="122" t="s">
        <v>189</v>
      </c>
      <c r="B456" s="119" t="s">
        <v>190</v>
      </c>
      <c r="C456" s="312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3"/>
      <c r="Q456" s="312"/>
      <c r="R456" s="100"/>
      <c r="S456" s="100"/>
      <c r="T456" s="100"/>
      <c r="U456" s="100"/>
      <c r="V456" s="100"/>
      <c r="W456" s="100"/>
      <c r="X456" s="100"/>
      <c r="Y456" s="100">
        <v>0</v>
      </c>
      <c r="Z456" s="100">
        <v>0</v>
      </c>
      <c r="AA456" s="100"/>
      <c r="AB456" s="100"/>
      <c r="AC456" s="100">
        <v>130000</v>
      </c>
      <c r="AD456" s="103">
        <v>104327</v>
      </c>
    </row>
    <row r="457" spans="1:30" x14ac:dyDescent="0.25">
      <c r="A457" s="123" t="s">
        <v>189</v>
      </c>
      <c r="B457" s="120" t="s">
        <v>190</v>
      </c>
      <c r="C457" s="313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4"/>
      <c r="Q457" s="313"/>
      <c r="R457" s="101"/>
      <c r="S457" s="101"/>
      <c r="T457" s="101"/>
      <c r="U457" s="101"/>
      <c r="V457" s="101"/>
      <c r="W457" s="101"/>
      <c r="X457" s="101"/>
      <c r="Y457" s="101">
        <v>0</v>
      </c>
      <c r="Z457" s="101">
        <v>0</v>
      </c>
      <c r="AA457" s="101"/>
      <c r="AB457" s="101"/>
      <c r="AC457" s="101">
        <v>130000</v>
      </c>
      <c r="AD457" s="104">
        <v>47873</v>
      </c>
    </row>
    <row r="458" spans="1:30" x14ac:dyDescent="0.25">
      <c r="A458" s="123" t="s">
        <v>189</v>
      </c>
      <c r="B458" s="120" t="s">
        <v>190</v>
      </c>
      <c r="C458" s="313"/>
      <c r="D458" s="101"/>
      <c r="E458" s="101"/>
      <c r="F458" s="101"/>
      <c r="G458" s="101"/>
      <c r="H458" s="101"/>
      <c r="I458" s="101"/>
      <c r="J458" s="101"/>
      <c r="K458" s="101">
        <v>0</v>
      </c>
      <c r="L458" s="101">
        <v>0</v>
      </c>
      <c r="M458" s="101"/>
      <c r="N458" s="101"/>
      <c r="O458" s="101">
        <v>25000</v>
      </c>
      <c r="P458" s="104">
        <v>5458</v>
      </c>
      <c r="Q458" s="313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4"/>
    </row>
    <row r="459" spans="1:30" x14ac:dyDescent="0.25">
      <c r="A459" s="123" t="s">
        <v>189</v>
      </c>
      <c r="B459" s="120" t="s">
        <v>190</v>
      </c>
      <c r="C459" s="313"/>
      <c r="D459" s="101"/>
      <c r="E459" s="101"/>
      <c r="F459" s="101"/>
      <c r="G459" s="101"/>
      <c r="H459" s="101"/>
      <c r="I459" s="101"/>
      <c r="J459" s="101"/>
      <c r="K459" s="101">
        <v>0</v>
      </c>
      <c r="L459" s="101">
        <v>0</v>
      </c>
      <c r="M459" s="101"/>
      <c r="N459" s="101"/>
      <c r="O459" s="101">
        <v>9000</v>
      </c>
      <c r="P459" s="104">
        <v>3634</v>
      </c>
      <c r="Q459" s="313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4"/>
    </row>
    <row r="460" spans="1:30" ht="15.75" thickBot="1" x14ac:dyDescent="0.3">
      <c r="A460" s="124" t="s">
        <v>189</v>
      </c>
      <c r="B460" s="318" t="s">
        <v>190</v>
      </c>
      <c r="C460" s="314"/>
      <c r="D460" s="102"/>
      <c r="E460" s="102"/>
      <c r="F460" s="102"/>
      <c r="G460" s="102"/>
      <c r="H460" s="102"/>
      <c r="I460" s="102"/>
      <c r="J460" s="102"/>
      <c r="K460" s="102">
        <v>0</v>
      </c>
      <c r="L460" s="102">
        <v>0</v>
      </c>
      <c r="M460" s="102"/>
      <c r="N460" s="102"/>
      <c r="O460" s="102">
        <v>5000</v>
      </c>
      <c r="P460" s="105">
        <v>2275</v>
      </c>
      <c r="Q460" s="314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5"/>
    </row>
    <row r="461" spans="1:30" x14ac:dyDescent="0.25">
      <c r="A461" s="122" t="s">
        <v>193</v>
      </c>
      <c r="B461" s="119" t="s">
        <v>194</v>
      </c>
      <c r="C461" s="312">
        <v>900</v>
      </c>
      <c r="D461" s="100">
        <v>9</v>
      </c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3"/>
      <c r="Q461" s="312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3"/>
    </row>
    <row r="462" spans="1:30" x14ac:dyDescent="0.25">
      <c r="A462" s="123" t="s">
        <v>193</v>
      </c>
      <c r="B462" s="120" t="s">
        <v>194</v>
      </c>
      <c r="C462" s="313"/>
      <c r="D462" s="101"/>
      <c r="E462" s="101"/>
      <c r="F462" s="101"/>
      <c r="G462" s="101"/>
      <c r="H462" s="101"/>
      <c r="I462" s="101">
        <v>450</v>
      </c>
      <c r="J462" s="101">
        <v>233</v>
      </c>
      <c r="K462" s="101"/>
      <c r="L462" s="101"/>
      <c r="M462" s="101"/>
      <c r="N462" s="101"/>
      <c r="O462" s="101"/>
      <c r="P462" s="104"/>
      <c r="Q462" s="313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4"/>
    </row>
    <row r="463" spans="1:30" x14ac:dyDescent="0.25">
      <c r="A463" s="123" t="s">
        <v>193</v>
      </c>
      <c r="B463" s="120" t="s">
        <v>194</v>
      </c>
      <c r="C463" s="313"/>
      <c r="D463" s="101"/>
      <c r="E463" s="101"/>
      <c r="F463" s="101"/>
      <c r="G463" s="101"/>
      <c r="H463" s="101"/>
      <c r="I463" s="101">
        <v>750</v>
      </c>
      <c r="J463" s="101">
        <v>565</v>
      </c>
      <c r="K463" s="101"/>
      <c r="L463" s="101"/>
      <c r="M463" s="101"/>
      <c r="N463" s="101"/>
      <c r="O463" s="101"/>
      <c r="P463" s="104"/>
      <c r="Q463" s="313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4"/>
    </row>
    <row r="464" spans="1:30" x14ac:dyDescent="0.25">
      <c r="A464" s="123" t="s">
        <v>193</v>
      </c>
      <c r="B464" s="120" t="s">
        <v>194</v>
      </c>
      <c r="C464" s="313"/>
      <c r="D464" s="101"/>
      <c r="E464" s="101"/>
      <c r="F464" s="101"/>
      <c r="G464" s="101"/>
      <c r="H464" s="101"/>
      <c r="I464" s="101">
        <v>120</v>
      </c>
      <c r="J464" s="101">
        <v>57</v>
      </c>
      <c r="K464" s="101"/>
      <c r="L464" s="101"/>
      <c r="M464" s="101"/>
      <c r="N464" s="101"/>
      <c r="O464" s="101"/>
      <c r="P464" s="104"/>
      <c r="Q464" s="313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4"/>
    </row>
    <row r="465" spans="1:30" x14ac:dyDescent="0.25">
      <c r="A465" s="123" t="s">
        <v>193</v>
      </c>
      <c r="B465" s="120" t="s">
        <v>194</v>
      </c>
      <c r="C465" s="313"/>
      <c r="D465" s="101"/>
      <c r="E465" s="101"/>
      <c r="F465" s="101"/>
      <c r="G465" s="101"/>
      <c r="H465" s="101"/>
      <c r="I465" s="101">
        <v>800</v>
      </c>
      <c r="J465" s="101">
        <v>140</v>
      </c>
      <c r="K465" s="101"/>
      <c r="L465" s="101"/>
      <c r="M465" s="101"/>
      <c r="N465" s="101"/>
      <c r="O465" s="101"/>
      <c r="P465" s="104"/>
      <c r="Q465" s="313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4"/>
    </row>
    <row r="466" spans="1:30" x14ac:dyDescent="0.25">
      <c r="A466" s="123" t="s">
        <v>193</v>
      </c>
      <c r="B466" s="120" t="s">
        <v>194</v>
      </c>
      <c r="C466" s="313"/>
      <c r="D466" s="101"/>
      <c r="E466" s="101"/>
      <c r="F466" s="101"/>
      <c r="G466" s="101"/>
      <c r="H466" s="101"/>
      <c r="I466" s="101">
        <v>600</v>
      </c>
      <c r="J466" s="101">
        <v>170</v>
      </c>
      <c r="K466" s="101"/>
      <c r="L466" s="101"/>
      <c r="M466" s="101"/>
      <c r="N466" s="101"/>
      <c r="O466" s="101"/>
      <c r="P466" s="104"/>
      <c r="Q466" s="313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4"/>
    </row>
    <row r="467" spans="1:30" x14ac:dyDescent="0.25">
      <c r="A467" s="123" t="s">
        <v>193</v>
      </c>
      <c r="B467" s="120" t="s">
        <v>194</v>
      </c>
      <c r="C467" s="313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>
        <v>15000</v>
      </c>
      <c r="N467" s="101">
        <v>7093</v>
      </c>
      <c r="O467" s="101"/>
      <c r="P467" s="104"/>
      <c r="Q467" s="313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4"/>
    </row>
    <row r="468" spans="1:30" x14ac:dyDescent="0.25">
      <c r="A468" s="123" t="s">
        <v>193</v>
      </c>
      <c r="B468" s="120" t="s">
        <v>194</v>
      </c>
      <c r="C468" s="313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>
        <v>2200</v>
      </c>
      <c r="N468" s="101">
        <v>311</v>
      </c>
      <c r="O468" s="101"/>
      <c r="P468" s="104"/>
      <c r="Q468" s="313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4"/>
    </row>
    <row r="469" spans="1:30" x14ac:dyDescent="0.25">
      <c r="A469" s="123" t="s">
        <v>193</v>
      </c>
      <c r="B469" s="120" t="s">
        <v>194</v>
      </c>
      <c r="C469" s="313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>
        <v>4500</v>
      </c>
      <c r="N469" s="101">
        <v>1106</v>
      </c>
      <c r="O469" s="101"/>
      <c r="P469" s="104"/>
      <c r="Q469" s="313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4"/>
    </row>
    <row r="470" spans="1:30" x14ac:dyDescent="0.25">
      <c r="A470" s="123" t="s">
        <v>193</v>
      </c>
      <c r="B470" s="120" t="s">
        <v>194</v>
      </c>
      <c r="C470" s="313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>
        <v>4500</v>
      </c>
      <c r="N470" s="101">
        <v>1548</v>
      </c>
      <c r="O470" s="101"/>
      <c r="P470" s="104"/>
      <c r="Q470" s="313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4"/>
    </row>
    <row r="471" spans="1:30" x14ac:dyDescent="0.25">
      <c r="A471" s="123" t="s">
        <v>193</v>
      </c>
      <c r="B471" s="120" t="s">
        <v>194</v>
      </c>
      <c r="C471" s="313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>
        <v>400</v>
      </c>
      <c r="N471" s="101">
        <v>290</v>
      </c>
      <c r="O471" s="101"/>
      <c r="P471" s="104"/>
      <c r="Q471" s="313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4"/>
    </row>
    <row r="472" spans="1:30" x14ac:dyDescent="0.25">
      <c r="A472" s="123" t="s">
        <v>193</v>
      </c>
      <c r="B472" s="120" t="s">
        <v>194</v>
      </c>
      <c r="C472" s="313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>
        <v>750</v>
      </c>
      <c r="N472" s="101">
        <v>226</v>
      </c>
      <c r="O472" s="101"/>
      <c r="P472" s="104"/>
      <c r="Q472" s="313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4"/>
    </row>
    <row r="473" spans="1:30" x14ac:dyDescent="0.25">
      <c r="A473" s="123" t="s">
        <v>193</v>
      </c>
      <c r="B473" s="120" t="s">
        <v>194</v>
      </c>
      <c r="C473" s="313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>
        <v>2800</v>
      </c>
      <c r="N473" s="101">
        <v>595</v>
      </c>
      <c r="O473" s="101"/>
      <c r="P473" s="104"/>
      <c r="Q473" s="313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4"/>
    </row>
    <row r="474" spans="1:30" x14ac:dyDescent="0.25">
      <c r="A474" s="123" t="s">
        <v>193</v>
      </c>
      <c r="B474" s="120" t="s">
        <v>194</v>
      </c>
      <c r="C474" s="313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>
        <v>6700</v>
      </c>
      <c r="P474" s="104">
        <v>7065</v>
      </c>
      <c r="Q474" s="313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4"/>
    </row>
    <row r="475" spans="1:30" x14ac:dyDescent="0.25">
      <c r="A475" s="123" t="s">
        <v>193</v>
      </c>
      <c r="B475" s="120" t="s">
        <v>194</v>
      </c>
      <c r="C475" s="313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4"/>
      <c r="Q475" s="313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>
        <v>4500</v>
      </c>
      <c r="AB475" s="101">
        <v>784</v>
      </c>
      <c r="AC475" s="101"/>
      <c r="AD475" s="104"/>
    </row>
    <row r="476" spans="1:30" x14ac:dyDescent="0.25">
      <c r="A476" s="123" t="s">
        <v>193</v>
      </c>
      <c r="B476" s="120" t="s">
        <v>194</v>
      </c>
      <c r="C476" s="313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4"/>
      <c r="Q476" s="313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>
        <v>5000</v>
      </c>
      <c r="AD476" s="104">
        <v>2395</v>
      </c>
    </row>
    <row r="477" spans="1:30" ht="15.75" thickBot="1" x14ac:dyDescent="0.3">
      <c r="A477" s="124" t="s">
        <v>193</v>
      </c>
      <c r="B477" s="318" t="s">
        <v>194</v>
      </c>
      <c r="C477" s="314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5"/>
      <c r="Q477" s="314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>
        <v>27750</v>
      </c>
      <c r="AD477" s="105">
        <v>22460</v>
      </c>
    </row>
    <row r="478" spans="1:30" ht="15.75" thickBot="1" x14ac:dyDescent="0.3">
      <c r="A478" s="309" t="s">
        <v>195</v>
      </c>
      <c r="B478" s="319" t="s">
        <v>196</v>
      </c>
      <c r="C478" s="315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7"/>
      <c r="Q478" s="315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>
        <v>71500</v>
      </c>
      <c r="AD478" s="107">
        <v>73785</v>
      </c>
    </row>
    <row r="479" spans="1:30" x14ac:dyDescent="0.25">
      <c r="A479" s="122" t="s">
        <v>221</v>
      </c>
      <c r="B479" s="119" t="s">
        <v>197</v>
      </c>
      <c r="C479" s="312">
        <v>1000</v>
      </c>
      <c r="D479" s="100">
        <v>1000</v>
      </c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3"/>
      <c r="Q479" s="312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3"/>
    </row>
    <row r="480" spans="1:30" x14ac:dyDescent="0.25">
      <c r="A480" s="123" t="s">
        <v>221</v>
      </c>
      <c r="B480" s="120" t="s">
        <v>197</v>
      </c>
      <c r="C480" s="313">
        <v>1000</v>
      </c>
      <c r="D480" s="101">
        <v>1000</v>
      </c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4"/>
      <c r="Q480" s="313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4"/>
    </row>
    <row r="481" spans="1:30" x14ac:dyDescent="0.25">
      <c r="A481" s="123" t="s">
        <v>221</v>
      </c>
      <c r="B481" s="120" t="s">
        <v>197</v>
      </c>
      <c r="C481" s="313">
        <v>40</v>
      </c>
      <c r="D481" s="101">
        <v>40</v>
      </c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4"/>
      <c r="Q481" s="313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4"/>
    </row>
    <row r="482" spans="1:30" x14ac:dyDescent="0.25">
      <c r="A482" s="123" t="s">
        <v>221</v>
      </c>
      <c r="B482" s="120" t="s">
        <v>197</v>
      </c>
      <c r="C482" s="313">
        <v>40</v>
      </c>
      <c r="D482" s="101">
        <v>40</v>
      </c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4"/>
      <c r="Q482" s="313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4"/>
    </row>
    <row r="483" spans="1:30" x14ac:dyDescent="0.25">
      <c r="A483" s="123" t="s">
        <v>221</v>
      </c>
      <c r="B483" s="120" t="s">
        <v>197</v>
      </c>
      <c r="C483" s="313">
        <v>40</v>
      </c>
      <c r="D483" s="101">
        <v>40</v>
      </c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4"/>
      <c r="Q483" s="313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4"/>
    </row>
    <row r="484" spans="1:30" x14ac:dyDescent="0.25">
      <c r="A484" s="123" t="s">
        <v>221</v>
      </c>
      <c r="B484" s="120" t="s">
        <v>197</v>
      </c>
      <c r="C484" s="313">
        <v>20</v>
      </c>
      <c r="D484" s="101">
        <v>40</v>
      </c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4"/>
      <c r="Q484" s="313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4"/>
    </row>
    <row r="485" spans="1:30" x14ac:dyDescent="0.25">
      <c r="A485" s="123" t="s">
        <v>221</v>
      </c>
      <c r="B485" s="120" t="s">
        <v>197</v>
      </c>
      <c r="C485" s="313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>
        <v>7500</v>
      </c>
      <c r="N485" s="101">
        <v>2271</v>
      </c>
      <c r="O485" s="101"/>
      <c r="P485" s="104"/>
      <c r="Q485" s="313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4"/>
    </row>
    <row r="486" spans="1:30" x14ac:dyDescent="0.25">
      <c r="A486" s="123" t="s">
        <v>221</v>
      </c>
      <c r="B486" s="120" t="s">
        <v>197</v>
      </c>
      <c r="C486" s="313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>
        <v>3200</v>
      </c>
      <c r="N486" s="101">
        <v>677</v>
      </c>
      <c r="O486" s="101"/>
      <c r="P486" s="104"/>
      <c r="Q486" s="313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4"/>
    </row>
    <row r="487" spans="1:30" x14ac:dyDescent="0.25">
      <c r="A487" s="123" t="s">
        <v>221</v>
      </c>
      <c r="B487" s="120" t="s">
        <v>197</v>
      </c>
      <c r="C487" s="313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>
        <v>75000</v>
      </c>
      <c r="P487" s="104">
        <v>35222</v>
      </c>
      <c r="Q487" s="313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4"/>
    </row>
    <row r="488" spans="1:30" x14ac:dyDescent="0.25">
      <c r="A488" s="123" t="s">
        <v>221</v>
      </c>
      <c r="B488" s="120" t="s">
        <v>197</v>
      </c>
      <c r="C488" s="313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>
        <v>37000</v>
      </c>
      <c r="P488" s="104">
        <v>22217</v>
      </c>
      <c r="Q488" s="313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4"/>
    </row>
    <row r="489" spans="1:30" x14ac:dyDescent="0.25">
      <c r="A489" s="123" t="s">
        <v>221</v>
      </c>
      <c r="B489" s="120" t="s">
        <v>197</v>
      </c>
      <c r="C489" s="313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>
        <v>30000</v>
      </c>
      <c r="P489" s="104">
        <v>19554</v>
      </c>
      <c r="Q489" s="313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4"/>
    </row>
    <row r="490" spans="1:30" x14ac:dyDescent="0.25">
      <c r="A490" s="123" t="s">
        <v>221</v>
      </c>
      <c r="B490" s="120" t="s">
        <v>197</v>
      </c>
      <c r="C490" s="313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>
        <v>12500</v>
      </c>
      <c r="P490" s="104">
        <v>12558</v>
      </c>
      <c r="Q490" s="313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4"/>
    </row>
    <row r="491" spans="1:30" x14ac:dyDescent="0.25">
      <c r="A491" s="123" t="s">
        <v>221</v>
      </c>
      <c r="B491" s="120" t="s">
        <v>197</v>
      </c>
      <c r="C491" s="313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>
        <v>9500</v>
      </c>
      <c r="P491" s="104">
        <v>4433</v>
      </c>
      <c r="Q491" s="313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4"/>
    </row>
    <row r="492" spans="1:30" ht="15.75" thickBot="1" x14ac:dyDescent="0.3">
      <c r="A492" s="124" t="s">
        <v>221</v>
      </c>
      <c r="B492" s="318" t="s">
        <v>197</v>
      </c>
      <c r="C492" s="314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5"/>
      <c r="Q492" s="314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>
        <v>410000</v>
      </c>
      <c r="AD492" s="105">
        <v>211837</v>
      </c>
    </row>
    <row r="493" spans="1:30" x14ac:dyDescent="0.25">
      <c r="A493" s="122" t="s">
        <v>233</v>
      </c>
      <c r="B493" s="119" t="s">
        <v>200</v>
      </c>
      <c r="C493" s="312"/>
      <c r="D493" s="100"/>
      <c r="E493" s="100"/>
      <c r="F493" s="100"/>
      <c r="G493" s="100">
        <v>50</v>
      </c>
      <c r="H493" s="100"/>
      <c r="I493" s="100"/>
      <c r="J493" s="100"/>
      <c r="K493" s="100"/>
      <c r="L493" s="100"/>
      <c r="M493" s="100"/>
      <c r="N493" s="100"/>
      <c r="O493" s="100"/>
      <c r="P493" s="103"/>
      <c r="Q493" s="312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3"/>
    </row>
    <row r="494" spans="1:30" x14ac:dyDescent="0.25">
      <c r="A494" s="123" t="s">
        <v>233</v>
      </c>
      <c r="B494" s="120" t="s">
        <v>200</v>
      </c>
      <c r="C494" s="313"/>
      <c r="D494" s="101"/>
      <c r="E494" s="101"/>
      <c r="F494" s="101"/>
      <c r="G494" s="101"/>
      <c r="H494" s="101"/>
      <c r="I494" s="101">
        <v>1000</v>
      </c>
      <c r="J494" s="101">
        <v>157</v>
      </c>
      <c r="K494" s="101"/>
      <c r="L494" s="101"/>
      <c r="M494" s="101"/>
      <c r="N494" s="101"/>
      <c r="O494" s="101"/>
      <c r="P494" s="104"/>
      <c r="Q494" s="313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4"/>
    </row>
    <row r="495" spans="1:30" x14ac:dyDescent="0.25">
      <c r="A495" s="123" t="s">
        <v>233</v>
      </c>
      <c r="B495" s="120" t="s">
        <v>200</v>
      </c>
      <c r="C495" s="313"/>
      <c r="D495" s="101"/>
      <c r="E495" s="101"/>
      <c r="F495" s="101"/>
      <c r="G495" s="101"/>
      <c r="H495" s="101"/>
      <c r="I495" s="101">
        <v>1000</v>
      </c>
      <c r="J495" s="101">
        <v>670</v>
      </c>
      <c r="K495" s="101"/>
      <c r="L495" s="101"/>
      <c r="M495" s="101"/>
      <c r="N495" s="101"/>
      <c r="O495" s="101"/>
      <c r="P495" s="104"/>
      <c r="Q495" s="313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4"/>
    </row>
    <row r="496" spans="1:30" x14ac:dyDescent="0.25">
      <c r="A496" s="123" t="s">
        <v>233</v>
      </c>
      <c r="B496" s="120" t="s">
        <v>200</v>
      </c>
      <c r="C496" s="313"/>
      <c r="D496" s="101"/>
      <c r="E496" s="101"/>
      <c r="F496" s="101"/>
      <c r="G496" s="101"/>
      <c r="H496" s="101"/>
      <c r="I496" s="101">
        <v>700</v>
      </c>
      <c r="J496" s="101">
        <v>278</v>
      </c>
      <c r="K496" s="101"/>
      <c r="L496" s="101"/>
      <c r="M496" s="101"/>
      <c r="N496" s="101"/>
      <c r="O496" s="101"/>
      <c r="P496" s="104"/>
      <c r="Q496" s="313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4"/>
    </row>
    <row r="497" spans="1:30" x14ac:dyDescent="0.25">
      <c r="A497" s="123" t="s">
        <v>233</v>
      </c>
      <c r="B497" s="120" t="s">
        <v>200</v>
      </c>
      <c r="C497" s="313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>
        <v>2450</v>
      </c>
      <c r="N497" s="101">
        <v>1062</v>
      </c>
      <c r="O497" s="101"/>
      <c r="P497" s="104"/>
      <c r="Q497" s="313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  <c r="AC497" s="101"/>
      <c r="AD497" s="104"/>
    </row>
    <row r="498" spans="1:30" x14ac:dyDescent="0.25">
      <c r="A498" s="123" t="s">
        <v>233</v>
      </c>
      <c r="B498" s="120" t="s">
        <v>200</v>
      </c>
      <c r="C498" s="313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>
        <v>18000</v>
      </c>
      <c r="P498" s="104">
        <v>13115</v>
      </c>
      <c r="Q498" s="313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4"/>
    </row>
    <row r="499" spans="1:30" x14ac:dyDescent="0.25">
      <c r="A499" s="123" t="s">
        <v>233</v>
      </c>
      <c r="B499" s="120" t="s">
        <v>200</v>
      </c>
      <c r="C499" s="313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>
        <v>27000</v>
      </c>
      <c r="P499" s="104">
        <v>21870</v>
      </c>
      <c r="Q499" s="313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  <c r="AC499" s="101"/>
      <c r="AD499" s="104"/>
    </row>
    <row r="500" spans="1:30" x14ac:dyDescent="0.25">
      <c r="A500" s="123" t="s">
        <v>233</v>
      </c>
      <c r="B500" s="120" t="s">
        <v>200</v>
      </c>
      <c r="C500" s="313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>
        <v>12400</v>
      </c>
      <c r="P500" s="104">
        <v>4080</v>
      </c>
      <c r="Q500" s="313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1"/>
      <c r="AD500" s="104"/>
    </row>
    <row r="501" spans="1:30" ht="15.75" thickBot="1" x14ac:dyDescent="0.3">
      <c r="A501" s="124" t="s">
        <v>233</v>
      </c>
      <c r="B501" s="318" t="s">
        <v>200</v>
      </c>
      <c r="C501" s="314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>
        <v>24000</v>
      </c>
      <c r="P501" s="105">
        <v>22783</v>
      </c>
      <c r="Q501" s="314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5"/>
    </row>
    <row r="502" spans="1:30" x14ac:dyDescent="0.25">
      <c r="A502" s="122" t="s">
        <v>223</v>
      </c>
      <c r="B502" s="119" t="s">
        <v>203</v>
      </c>
      <c r="C502" s="312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>
        <v>3600</v>
      </c>
      <c r="N502" s="100">
        <v>1065</v>
      </c>
      <c r="O502" s="100"/>
      <c r="P502" s="103"/>
      <c r="Q502" s="312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3"/>
    </row>
    <row r="503" spans="1:30" x14ac:dyDescent="0.25">
      <c r="A503" s="123" t="s">
        <v>223</v>
      </c>
      <c r="B503" s="120" t="s">
        <v>203</v>
      </c>
      <c r="C503" s="313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>
        <v>2400</v>
      </c>
      <c r="N503" s="101">
        <v>1235</v>
      </c>
      <c r="O503" s="101"/>
      <c r="P503" s="104"/>
      <c r="Q503" s="313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1"/>
      <c r="AD503" s="104"/>
    </row>
    <row r="504" spans="1:30" x14ac:dyDescent="0.25">
      <c r="A504" s="123" t="s">
        <v>223</v>
      </c>
      <c r="B504" s="120" t="s">
        <v>203</v>
      </c>
      <c r="C504" s="313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>
        <v>3150</v>
      </c>
      <c r="N504" s="101">
        <v>5352</v>
      </c>
      <c r="O504" s="101"/>
      <c r="P504" s="104"/>
      <c r="Q504" s="313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4"/>
    </row>
    <row r="505" spans="1:30" x14ac:dyDescent="0.25">
      <c r="A505" s="123" t="s">
        <v>223</v>
      </c>
      <c r="B505" s="120" t="s">
        <v>203</v>
      </c>
      <c r="C505" s="313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>
        <v>3400</v>
      </c>
      <c r="N505" s="101">
        <v>2706</v>
      </c>
      <c r="O505" s="101"/>
      <c r="P505" s="104"/>
      <c r="Q505" s="313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1"/>
      <c r="AD505" s="104"/>
    </row>
    <row r="506" spans="1:30" x14ac:dyDescent="0.25">
      <c r="A506" s="123" t="s">
        <v>223</v>
      </c>
      <c r="B506" s="120" t="s">
        <v>203</v>
      </c>
      <c r="C506" s="313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>
        <v>0</v>
      </c>
      <c r="N506" s="101">
        <v>0</v>
      </c>
      <c r="O506" s="101"/>
      <c r="P506" s="104"/>
      <c r="Q506" s="313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4"/>
    </row>
    <row r="507" spans="1:30" x14ac:dyDescent="0.25">
      <c r="A507" s="123" t="s">
        <v>223</v>
      </c>
      <c r="B507" s="120" t="s">
        <v>203</v>
      </c>
      <c r="C507" s="313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>
        <v>13700</v>
      </c>
      <c r="P507" s="104">
        <v>15054</v>
      </c>
      <c r="Q507" s="313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4"/>
    </row>
    <row r="508" spans="1:30" x14ac:dyDescent="0.25">
      <c r="A508" s="123" t="s">
        <v>223</v>
      </c>
      <c r="B508" s="120" t="s">
        <v>203</v>
      </c>
      <c r="C508" s="313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>
        <v>24000</v>
      </c>
      <c r="P508" s="104">
        <v>15395</v>
      </c>
      <c r="Q508" s="313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4"/>
    </row>
    <row r="509" spans="1:30" x14ac:dyDescent="0.25">
      <c r="A509" s="123" t="s">
        <v>223</v>
      </c>
      <c r="B509" s="120" t="s">
        <v>203</v>
      </c>
      <c r="C509" s="313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>
        <v>0</v>
      </c>
      <c r="P509" s="104">
        <v>0</v>
      </c>
      <c r="Q509" s="313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4"/>
    </row>
    <row r="510" spans="1:30" x14ac:dyDescent="0.25">
      <c r="A510" s="123" t="s">
        <v>223</v>
      </c>
      <c r="B510" s="120" t="s">
        <v>203</v>
      </c>
      <c r="C510" s="313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4"/>
      <c r="Q510" s="313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>
        <v>4500</v>
      </c>
      <c r="AB510" s="101">
        <v>1352</v>
      </c>
      <c r="AC510" s="101"/>
      <c r="AD510" s="104"/>
    </row>
    <row r="511" spans="1:30" x14ac:dyDescent="0.25">
      <c r="A511" s="123" t="s">
        <v>223</v>
      </c>
      <c r="B511" s="120" t="s">
        <v>203</v>
      </c>
      <c r="C511" s="313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4"/>
      <c r="Q511" s="313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>
        <v>170000</v>
      </c>
      <c r="AD511" s="104">
        <v>114348</v>
      </c>
    </row>
    <row r="512" spans="1:30" x14ac:dyDescent="0.25">
      <c r="A512" s="123" t="s">
        <v>223</v>
      </c>
      <c r="B512" s="120" t="s">
        <v>203</v>
      </c>
      <c r="C512" s="313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4"/>
      <c r="Q512" s="313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>
        <v>0</v>
      </c>
      <c r="AD512" s="104">
        <v>0</v>
      </c>
    </row>
    <row r="513" spans="1:30" ht="15.75" thickBot="1" x14ac:dyDescent="0.3">
      <c r="A513" s="124" t="s">
        <v>223</v>
      </c>
      <c r="B513" s="318" t="s">
        <v>203</v>
      </c>
      <c r="C513" s="314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5"/>
      <c r="Q513" s="314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>
        <v>42000</v>
      </c>
      <c r="AD513" s="105">
        <v>31818</v>
      </c>
    </row>
    <row r="514" spans="1:30" x14ac:dyDescent="0.25">
      <c r="A514" s="122" t="s">
        <v>204</v>
      </c>
      <c r="B514" s="119" t="s">
        <v>205</v>
      </c>
      <c r="C514" s="312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>
        <v>470</v>
      </c>
      <c r="N514" s="100">
        <v>200</v>
      </c>
      <c r="O514" s="100"/>
      <c r="P514" s="103"/>
      <c r="Q514" s="312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3"/>
    </row>
    <row r="515" spans="1:30" x14ac:dyDescent="0.25">
      <c r="A515" s="123" t="s">
        <v>204</v>
      </c>
      <c r="B515" s="120" t="s">
        <v>205</v>
      </c>
      <c r="C515" s="313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>
        <v>2500</v>
      </c>
      <c r="N515" s="101">
        <v>482</v>
      </c>
      <c r="O515" s="101">
        <v>0</v>
      </c>
      <c r="P515" s="104">
        <v>0</v>
      </c>
      <c r="Q515" s="313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4"/>
    </row>
    <row r="516" spans="1:30" x14ac:dyDescent="0.25">
      <c r="A516" s="123" t="s">
        <v>204</v>
      </c>
      <c r="B516" s="120" t="s">
        <v>205</v>
      </c>
      <c r="C516" s="313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4"/>
      <c r="Q516" s="313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>
        <v>188000</v>
      </c>
      <c r="AD516" s="104">
        <v>138167</v>
      </c>
    </row>
    <row r="517" spans="1:30" x14ac:dyDescent="0.25">
      <c r="A517" s="123" t="s">
        <v>204</v>
      </c>
      <c r="B517" s="120" t="s">
        <v>205</v>
      </c>
      <c r="C517" s="313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4"/>
      <c r="Q517" s="313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>
        <v>4900</v>
      </c>
      <c r="AD517" s="104">
        <v>3798</v>
      </c>
    </row>
    <row r="518" spans="1:30" x14ac:dyDescent="0.25">
      <c r="A518" s="123" t="s">
        <v>204</v>
      </c>
      <c r="B518" s="120" t="s">
        <v>205</v>
      </c>
      <c r="C518" s="313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4"/>
      <c r="Q518" s="313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>
        <v>2700</v>
      </c>
      <c r="AB518" s="101">
        <v>1265</v>
      </c>
      <c r="AC518" s="101">
        <v>0</v>
      </c>
      <c r="AD518" s="104">
        <v>0</v>
      </c>
    </row>
    <row r="519" spans="1:30" ht="15.75" thickBot="1" x14ac:dyDescent="0.3">
      <c r="A519" s="124" t="s">
        <v>204</v>
      </c>
      <c r="B519" s="318" t="s">
        <v>205</v>
      </c>
      <c r="C519" s="314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5"/>
      <c r="Q519" s="314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>
        <v>15000</v>
      </c>
      <c r="AD519" s="105">
        <v>7448</v>
      </c>
    </row>
    <row r="520" spans="1:30" x14ac:dyDescent="0.25">
      <c r="A520" s="122" t="s">
        <v>222</v>
      </c>
      <c r="B520" s="119" t="s">
        <v>206</v>
      </c>
      <c r="C520" s="312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>
        <v>105000</v>
      </c>
      <c r="P520" s="103">
        <v>43253</v>
      </c>
      <c r="Q520" s="312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3"/>
    </row>
    <row r="521" spans="1:30" x14ac:dyDescent="0.25">
      <c r="A521" s="123" t="s">
        <v>222</v>
      </c>
      <c r="B521" s="120" t="s">
        <v>206</v>
      </c>
      <c r="C521" s="313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>
        <v>20000</v>
      </c>
      <c r="P521" s="104">
        <v>4797</v>
      </c>
      <c r="Q521" s="313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4"/>
    </row>
    <row r="522" spans="1:30" x14ac:dyDescent="0.25">
      <c r="A522" s="123" t="s">
        <v>222</v>
      </c>
      <c r="B522" s="120" t="s">
        <v>206</v>
      </c>
      <c r="C522" s="313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>
        <v>14000</v>
      </c>
      <c r="P522" s="104">
        <v>9555</v>
      </c>
      <c r="Q522" s="313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4"/>
    </row>
    <row r="523" spans="1:30" ht="15.75" thickBot="1" x14ac:dyDescent="0.3">
      <c r="A523" s="124" t="s">
        <v>222</v>
      </c>
      <c r="B523" s="318" t="s">
        <v>206</v>
      </c>
      <c r="C523" s="314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>
        <v>73000</v>
      </c>
      <c r="P523" s="105">
        <v>18932</v>
      </c>
      <c r="Q523" s="314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5"/>
    </row>
    <row r="524" spans="1:30" x14ac:dyDescent="0.25">
      <c r="A524" s="122" t="s">
        <v>207</v>
      </c>
      <c r="B524" s="119" t="s">
        <v>208</v>
      </c>
      <c r="C524" s="312"/>
      <c r="D524" s="100"/>
      <c r="E524" s="100"/>
      <c r="F524" s="100"/>
      <c r="G524" s="100"/>
      <c r="H524" s="100"/>
      <c r="I524" s="100">
        <v>700</v>
      </c>
      <c r="J524" s="100">
        <v>332</v>
      </c>
      <c r="K524" s="100"/>
      <c r="L524" s="100"/>
      <c r="M524" s="100"/>
      <c r="N524" s="100"/>
      <c r="O524" s="100"/>
      <c r="P524" s="103"/>
      <c r="Q524" s="312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3"/>
    </row>
    <row r="525" spans="1:30" x14ac:dyDescent="0.25">
      <c r="A525" s="123" t="s">
        <v>207</v>
      </c>
      <c r="B525" s="120" t="s">
        <v>208</v>
      </c>
      <c r="C525" s="313"/>
      <c r="D525" s="101"/>
      <c r="E525" s="101"/>
      <c r="F525" s="101"/>
      <c r="G525" s="101"/>
      <c r="H525" s="101"/>
      <c r="I525" s="101">
        <v>1200</v>
      </c>
      <c r="J525" s="101">
        <v>111</v>
      </c>
      <c r="K525" s="101"/>
      <c r="L525" s="101"/>
      <c r="M525" s="101"/>
      <c r="N525" s="101"/>
      <c r="O525" s="101"/>
      <c r="P525" s="104"/>
      <c r="Q525" s="313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  <c r="AC525" s="101"/>
      <c r="AD525" s="104"/>
    </row>
    <row r="526" spans="1:30" x14ac:dyDescent="0.25">
      <c r="A526" s="123" t="s">
        <v>207</v>
      </c>
      <c r="B526" s="120" t="s">
        <v>208</v>
      </c>
      <c r="C526" s="313"/>
      <c r="D526" s="101"/>
      <c r="E526" s="101"/>
      <c r="F526" s="101"/>
      <c r="G526" s="101"/>
      <c r="H526" s="101"/>
      <c r="I526" s="101">
        <v>2300</v>
      </c>
      <c r="J526" s="101">
        <v>669</v>
      </c>
      <c r="K526" s="101"/>
      <c r="L526" s="101"/>
      <c r="M526" s="101"/>
      <c r="N526" s="101"/>
      <c r="O526" s="101"/>
      <c r="P526" s="104"/>
      <c r="Q526" s="313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1"/>
      <c r="AD526" s="104"/>
    </row>
    <row r="527" spans="1:30" x14ac:dyDescent="0.25">
      <c r="A527" s="123" t="s">
        <v>207</v>
      </c>
      <c r="B527" s="120" t="s">
        <v>208</v>
      </c>
      <c r="C527" s="313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>
        <v>1834</v>
      </c>
      <c r="N527" s="101">
        <v>598</v>
      </c>
      <c r="O527" s="101"/>
      <c r="P527" s="104"/>
      <c r="Q527" s="313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4"/>
    </row>
    <row r="528" spans="1:30" x14ac:dyDescent="0.25">
      <c r="A528" s="123" t="s">
        <v>207</v>
      </c>
      <c r="B528" s="120" t="s">
        <v>208</v>
      </c>
      <c r="C528" s="313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>
        <v>1795</v>
      </c>
      <c r="N528" s="101">
        <v>251</v>
      </c>
      <c r="O528" s="101"/>
      <c r="P528" s="104"/>
      <c r="Q528" s="313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4"/>
    </row>
    <row r="529" spans="1:30" x14ac:dyDescent="0.25">
      <c r="A529" s="123" t="s">
        <v>207</v>
      </c>
      <c r="B529" s="120" t="s">
        <v>208</v>
      </c>
      <c r="C529" s="313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>
        <v>1150</v>
      </c>
      <c r="N529" s="101">
        <v>239</v>
      </c>
      <c r="O529" s="101"/>
      <c r="P529" s="104"/>
      <c r="Q529" s="313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  <c r="AC529" s="101"/>
      <c r="AD529" s="104"/>
    </row>
    <row r="530" spans="1:30" x14ac:dyDescent="0.25">
      <c r="A530" s="123" t="s">
        <v>207</v>
      </c>
      <c r="B530" s="120" t="s">
        <v>208</v>
      </c>
      <c r="C530" s="313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>
        <v>1400</v>
      </c>
      <c r="N530" s="101">
        <v>547</v>
      </c>
      <c r="O530" s="101"/>
      <c r="P530" s="104"/>
      <c r="Q530" s="313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1"/>
      <c r="AD530" s="104"/>
    </row>
    <row r="531" spans="1:30" x14ac:dyDescent="0.25">
      <c r="A531" s="123" t="s">
        <v>207</v>
      </c>
      <c r="B531" s="120" t="s">
        <v>208</v>
      </c>
      <c r="C531" s="313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>
        <v>1650</v>
      </c>
      <c r="N531" s="101">
        <v>820</v>
      </c>
      <c r="O531" s="101"/>
      <c r="P531" s="104"/>
      <c r="Q531" s="313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4"/>
    </row>
    <row r="532" spans="1:30" x14ac:dyDescent="0.25">
      <c r="A532" s="123" t="s">
        <v>207</v>
      </c>
      <c r="B532" s="120" t="s">
        <v>208</v>
      </c>
      <c r="C532" s="313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>
        <v>4500</v>
      </c>
      <c r="N532" s="101">
        <v>1372</v>
      </c>
      <c r="O532" s="101"/>
      <c r="P532" s="104"/>
      <c r="Q532" s="313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4"/>
    </row>
    <row r="533" spans="1:30" x14ac:dyDescent="0.25">
      <c r="A533" s="123" t="s">
        <v>207</v>
      </c>
      <c r="B533" s="120" t="s">
        <v>208</v>
      </c>
      <c r="C533" s="313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>
        <v>12000</v>
      </c>
      <c r="P533" s="104">
        <v>10647</v>
      </c>
      <c r="Q533" s="313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4"/>
    </row>
    <row r="534" spans="1:30" x14ac:dyDescent="0.25">
      <c r="A534" s="123" t="s">
        <v>207</v>
      </c>
      <c r="B534" s="120" t="s">
        <v>208</v>
      </c>
      <c r="C534" s="313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>
        <v>17500</v>
      </c>
      <c r="P534" s="104">
        <v>12201</v>
      </c>
      <c r="Q534" s="313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1"/>
      <c r="AD534" s="104"/>
    </row>
    <row r="535" spans="1:30" ht="15.75" thickBot="1" x14ac:dyDescent="0.3">
      <c r="A535" s="124" t="s">
        <v>207</v>
      </c>
      <c r="B535" s="318" t="s">
        <v>208</v>
      </c>
      <c r="C535" s="314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5"/>
      <c r="Q535" s="314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>
        <v>47700</v>
      </c>
      <c r="AD535" s="105">
        <v>26371</v>
      </c>
    </row>
    <row r="536" spans="1:30" x14ac:dyDescent="0.25">
      <c r="A536" s="122" t="s">
        <v>256</v>
      </c>
      <c r="B536" s="119" t="s">
        <v>212</v>
      </c>
      <c r="C536" s="312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3"/>
      <c r="Q536" s="312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>
        <v>330000</v>
      </c>
      <c r="AD536" s="103">
        <v>200000</v>
      </c>
    </row>
    <row r="537" spans="1:30" ht="15.75" thickBot="1" x14ac:dyDescent="0.3">
      <c r="A537" s="124" t="s">
        <v>256</v>
      </c>
      <c r="B537" s="318" t="s">
        <v>212</v>
      </c>
      <c r="C537" s="314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5"/>
      <c r="Q537" s="314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>
        <v>100000</v>
      </c>
      <c r="AD537" s="105">
        <v>75000</v>
      </c>
    </row>
    <row r="538" spans="1:30" x14ac:dyDescent="0.25">
      <c r="A538" s="122" t="s">
        <v>31</v>
      </c>
      <c r="B538" s="119" t="s">
        <v>213</v>
      </c>
      <c r="C538" s="312"/>
      <c r="D538" s="100"/>
      <c r="E538" s="100"/>
      <c r="F538" s="100"/>
      <c r="G538" s="100"/>
      <c r="H538" s="100"/>
      <c r="I538" s="100"/>
      <c r="J538" s="100"/>
      <c r="K538" s="100">
        <v>0</v>
      </c>
      <c r="L538" s="100">
        <v>0</v>
      </c>
      <c r="M538" s="100"/>
      <c r="N538" s="100"/>
      <c r="O538" s="100">
        <v>120000</v>
      </c>
      <c r="P538" s="103">
        <v>95239</v>
      </c>
      <c r="Q538" s="312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3"/>
    </row>
    <row r="539" spans="1:30" x14ac:dyDescent="0.25">
      <c r="A539" s="123" t="s">
        <v>31</v>
      </c>
      <c r="B539" s="120" t="s">
        <v>213</v>
      </c>
      <c r="C539" s="313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4"/>
      <c r="Q539" s="313"/>
      <c r="R539" s="101"/>
      <c r="S539" s="101"/>
      <c r="T539" s="101"/>
      <c r="U539" s="101"/>
      <c r="V539" s="101"/>
      <c r="W539" s="101"/>
      <c r="X539" s="101"/>
      <c r="Y539" s="101">
        <v>0</v>
      </c>
      <c r="Z539" s="101">
        <v>0</v>
      </c>
      <c r="AA539" s="101"/>
      <c r="AB539" s="101"/>
      <c r="AC539" s="101">
        <v>220000</v>
      </c>
      <c r="AD539" s="104">
        <v>194802</v>
      </c>
    </row>
    <row r="540" spans="1:30" x14ac:dyDescent="0.25">
      <c r="A540" s="123" t="s">
        <v>31</v>
      </c>
      <c r="B540" s="120" t="s">
        <v>213</v>
      </c>
      <c r="C540" s="313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4"/>
      <c r="Q540" s="313"/>
      <c r="R540" s="101"/>
      <c r="S540" s="101"/>
      <c r="T540" s="101"/>
      <c r="U540" s="101"/>
      <c r="V540" s="101"/>
      <c r="W540" s="101"/>
      <c r="X540" s="101"/>
      <c r="Y540" s="101">
        <v>0</v>
      </c>
      <c r="Z540" s="101">
        <v>0</v>
      </c>
      <c r="AA540" s="101"/>
      <c r="AB540" s="101"/>
      <c r="AC540" s="101">
        <v>84000</v>
      </c>
      <c r="AD540" s="104">
        <v>89282</v>
      </c>
    </row>
    <row r="541" spans="1:30" ht="15.75" thickBot="1" x14ac:dyDescent="0.3">
      <c r="A541" s="124" t="s">
        <v>31</v>
      </c>
      <c r="B541" s="318" t="s">
        <v>213</v>
      </c>
      <c r="C541" s="314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5"/>
      <c r="Q541" s="314"/>
      <c r="R541" s="102"/>
      <c r="S541" s="102"/>
      <c r="T541" s="102"/>
      <c r="U541" s="102"/>
      <c r="V541" s="102"/>
      <c r="W541" s="102"/>
      <c r="X541" s="102"/>
      <c r="Y541" s="102">
        <v>0</v>
      </c>
      <c r="Z541" s="102">
        <v>0</v>
      </c>
      <c r="AA541" s="102"/>
      <c r="AB541" s="102"/>
      <c r="AC541" s="102">
        <v>83000</v>
      </c>
      <c r="AD541" s="105">
        <v>79123</v>
      </c>
    </row>
    <row r="542" spans="1:30" x14ac:dyDescent="0.25">
      <c r="A542" s="122" t="s">
        <v>234</v>
      </c>
      <c r="B542" s="119" t="s">
        <v>228</v>
      </c>
      <c r="C542" s="312"/>
      <c r="D542" s="100"/>
      <c r="E542" s="100">
        <v>250</v>
      </c>
      <c r="F542" s="100">
        <v>72</v>
      </c>
      <c r="G542" s="100">
        <v>0</v>
      </c>
      <c r="H542" s="100">
        <v>0</v>
      </c>
      <c r="I542" s="100"/>
      <c r="J542" s="100"/>
      <c r="K542" s="100"/>
      <c r="L542" s="100"/>
      <c r="M542" s="100"/>
      <c r="N542" s="100"/>
      <c r="O542" s="100"/>
      <c r="P542" s="103"/>
      <c r="Q542" s="312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3"/>
    </row>
    <row r="543" spans="1:30" x14ac:dyDescent="0.25">
      <c r="A543" s="123" t="s">
        <v>234</v>
      </c>
      <c r="B543" s="120" t="s">
        <v>228</v>
      </c>
      <c r="C543" s="313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>
        <v>700</v>
      </c>
      <c r="N543" s="101">
        <v>319</v>
      </c>
      <c r="O543" s="101"/>
      <c r="P543" s="104"/>
      <c r="Q543" s="313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4"/>
    </row>
    <row r="544" spans="1:30" x14ac:dyDescent="0.25">
      <c r="A544" s="123" t="s">
        <v>234</v>
      </c>
      <c r="B544" s="120" t="s">
        <v>228</v>
      </c>
      <c r="C544" s="313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>
        <v>4000</v>
      </c>
      <c r="N544" s="101">
        <v>2028</v>
      </c>
      <c r="O544" s="101"/>
      <c r="P544" s="104"/>
      <c r="Q544" s="313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1"/>
      <c r="AD544" s="104"/>
    </row>
    <row r="545" spans="1:30" x14ac:dyDescent="0.25">
      <c r="A545" s="123" t="s">
        <v>234</v>
      </c>
      <c r="B545" s="120" t="s">
        <v>228</v>
      </c>
      <c r="C545" s="313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>
        <v>0</v>
      </c>
      <c r="N545" s="101">
        <v>0</v>
      </c>
      <c r="O545" s="101">
        <v>3500</v>
      </c>
      <c r="P545" s="104">
        <v>1022</v>
      </c>
      <c r="Q545" s="313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4"/>
    </row>
    <row r="546" spans="1:30" x14ac:dyDescent="0.25">
      <c r="A546" s="123" t="s">
        <v>234</v>
      </c>
      <c r="B546" s="120" t="s">
        <v>228</v>
      </c>
      <c r="C546" s="313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>
        <v>1400</v>
      </c>
      <c r="N546" s="101">
        <v>668</v>
      </c>
      <c r="O546" s="101"/>
      <c r="P546" s="104"/>
      <c r="Q546" s="313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4"/>
    </row>
    <row r="547" spans="1:30" x14ac:dyDescent="0.25">
      <c r="A547" s="123" t="s">
        <v>234</v>
      </c>
      <c r="B547" s="120" t="s">
        <v>228</v>
      </c>
      <c r="C547" s="313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>
        <v>2000</v>
      </c>
      <c r="N547" s="101">
        <v>298</v>
      </c>
      <c r="O547" s="101"/>
      <c r="P547" s="104"/>
      <c r="Q547" s="313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4"/>
    </row>
    <row r="548" spans="1:30" x14ac:dyDescent="0.25">
      <c r="A548" s="123" t="s">
        <v>234</v>
      </c>
      <c r="B548" s="120" t="s">
        <v>228</v>
      </c>
      <c r="C548" s="313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>
        <v>900</v>
      </c>
      <c r="N548" s="101">
        <v>233</v>
      </c>
      <c r="O548" s="101"/>
      <c r="P548" s="104"/>
      <c r="Q548" s="313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1"/>
      <c r="AD548" s="104"/>
    </row>
    <row r="549" spans="1:30" x14ac:dyDescent="0.25">
      <c r="A549" s="123" t="s">
        <v>234</v>
      </c>
      <c r="B549" s="120" t="s">
        <v>228</v>
      </c>
      <c r="C549" s="313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>
        <v>4000</v>
      </c>
      <c r="N549" s="101">
        <v>1853</v>
      </c>
      <c r="O549" s="101"/>
      <c r="P549" s="104"/>
      <c r="Q549" s="313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101"/>
      <c r="AD549" s="104"/>
    </row>
    <row r="550" spans="1:30" x14ac:dyDescent="0.25">
      <c r="A550" s="123" t="s">
        <v>234</v>
      </c>
      <c r="B550" s="120" t="s">
        <v>228</v>
      </c>
      <c r="C550" s="313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>
        <v>4000</v>
      </c>
      <c r="N550" s="101">
        <v>2226</v>
      </c>
      <c r="O550" s="101"/>
      <c r="P550" s="104"/>
      <c r="Q550" s="313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  <c r="AC550" s="101"/>
      <c r="AD550" s="104"/>
    </row>
    <row r="551" spans="1:30" x14ac:dyDescent="0.25">
      <c r="A551" s="123" t="s">
        <v>234</v>
      </c>
      <c r="B551" s="120" t="s">
        <v>228</v>
      </c>
      <c r="C551" s="313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>
        <v>2000</v>
      </c>
      <c r="N551" s="101">
        <v>2304</v>
      </c>
      <c r="O551" s="101"/>
      <c r="P551" s="104"/>
      <c r="Q551" s="313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  <c r="AC551" s="101"/>
      <c r="AD551" s="104"/>
    </row>
    <row r="552" spans="1:30" x14ac:dyDescent="0.25">
      <c r="A552" s="123" t="s">
        <v>234</v>
      </c>
      <c r="B552" s="120" t="s">
        <v>228</v>
      </c>
      <c r="C552" s="313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>
        <v>2000</v>
      </c>
      <c r="N552" s="101">
        <v>889</v>
      </c>
      <c r="O552" s="101"/>
      <c r="P552" s="104"/>
      <c r="Q552" s="313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1"/>
      <c r="AD552" s="104"/>
    </row>
    <row r="553" spans="1:30" x14ac:dyDescent="0.25">
      <c r="A553" s="123" t="s">
        <v>234</v>
      </c>
      <c r="B553" s="120" t="s">
        <v>228</v>
      </c>
      <c r="C553" s="313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>
        <v>9000</v>
      </c>
      <c r="P553" s="104">
        <v>1717</v>
      </c>
      <c r="Q553" s="313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4"/>
    </row>
    <row r="554" spans="1:30" x14ac:dyDescent="0.25">
      <c r="A554" s="123" t="s">
        <v>234</v>
      </c>
      <c r="B554" s="120" t="s">
        <v>228</v>
      </c>
      <c r="C554" s="313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4"/>
      <c r="Q554" s="313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  <c r="AC554" s="101">
        <v>40000</v>
      </c>
      <c r="AD554" s="104">
        <v>45517</v>
      </c>
    </row>
    <row r="555" spans="1:30" x14ac:dyDescent="0.25">
      <c r="A555" s="123" t="s">
        <v>234</v>
      </c>
      <c r="B555" s="120" t="s">
        <v>228</v>
      </c>
      <c r="C555" s="313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4"/>
      <c r="Q555" s="313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  <c r="AC555" s="101">
        <v>42500</v>
      </c>
      <c r="AD555" s="104">
        <v>27964</v>
      </c>
    </row>
    <row r="556" spans="1:30" x14ac:dyDescent="0.25">
      <c r="A556" s="123" t="s">
        <v>234</v>
      </c>
      <c r="B556" s="120" t="s">
        <v>228</v>
      </c>
      <c r="C556" s="313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4"/>
      <c r="Q556" s="313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  <c r="AC556" s="101">
        <v>24000</v>
      </c>
      <c r="AD556" s="104">
        <v>6014</v>
      </c>
    </row>
    <row r="557" spans="1:30" ht="15.75" thickBot="1" x14ac:dyDescent="0.3">
      <c r="A557" s="337" t="s">
        <v>234</v>
      </c>
      <c r="B557" s="121" t="s">
        <v>228</v>
      </c>
      <c r="C557" s="338"/>
      <c r="D557" s="339"/>
      <c r="E557" s="339"/>
      <c r="F557" s="339"/>
      <c r="G557" s="339"/>
      <c r="H557" s="339"/>
      <c r="I557" s="339"/>
      <c r="J557" s="339"/>
      <c r="K557" s="339"/>
      <c r="L557" s="339"/>
      <c r="M557" s="339"/>
      <c r="N557" s="339"/>
      <c r="O557" s="339"/>
      <c r="P557" s="340"/>
      <c r="Q557" s="338"/>
      <c r="R557" s="339"/>
      <c r="S557" s="339"/>
      <c r="T557" s="339"/>
      <c r="U557" s="339"/>
      <c r="V557" s="339"/>
      <c r="W557" s="339"/>
      <c r="X557" s="339"/>
      <c r="Y557" s="339"/>
      <c r="Z557" s="339"/>
      <c r="AA557" s="339"/>
      <c r="AB557" s="339"/>
      <c r="AC557" s="339">
        <v>26000</v>
      </c>
      <c r="AD557" s="340">
        <v>7069</v>
      </c>
    </row>
    <row r="558" spans="1:30" ht="15.75" thickBot="1" x14ac:dyDescent="0.3">
      <c r="A558" s="309" t="s">
        <v>541</v>
      </c>
      <c r="B558" s="380" t="s">
        <v>542</v>
      </c>
      <c r="C558" s="315"/>
      <c r="D558" s="106"/>
      <c r="E558" s="106"/>
      <c r="F558" s="106"/>
      <c r="G558" s="106"/>
      <c r="H558" s="106"/>
      <c r="I558" s="106"/>
      <c r="J558" s="106"/>
      <c r="K558" s="106">
        <v>0</v>
      </c>
      <c r="L558" s="106">
        <v>0</v>
      </c>
      <c r="M558" s="106"/>
      <c r="N558" s="106"/>
      <c r="O558" s="106">
        <v>180000</v>
      </c>
      <c r="P558" s="107">
        <v>45024</v>
      </c>
      <c r="Q558" s="315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7"/>
    </row>
    <row r="559" spans="1:30" x14ac:dyDescent="0.25">
      <c r="A559" s="379" t="s">
        <v>544</v>
      </c>
      <c r="B559" s="390" t="s">
        <v>77</v>
      </c>
      <c r="C559" s="376"/>
      <c r="D559" s="376"/>
      <c r="E559" s="376"/>
      <c r="F559" s="376"/>
      <c r="G559" s="376"/>
      <c r="H559" s="376"/>
      <c r="I559" s="376"/>
      <c r="J559" s="376"/>
      <c r="K559" s="376"/>
      <c r="L559" s="376"/>
      <c r="M559" s="376"/>
      <c r="N559" s="376"/>
      <c r="O559" s="376"/>
      <c r="P559" s="322"/>
      <c r="Q559" s="376"/>
      <c r="R559" s="376"/>
      <c r="S559" s="376"/>
      <c r="T559" s="376"/>
      <c r="U559" s="376"/>
      <c r="V559" s="376"/>
      <c r="W559" s="376">
        <v>1500</v>
      </c>
      <c r="X559" s="376">
        <v>444</v>
      </c>
      <c r="Y559" s="376"/>
      <c r="Z559" s="376"/>
      <c r="AA559" s="376"/>
      <c r="AB559" s="376"/>
      <c r="AC559" s="376"/>
      <c r="AD559" s="322"/>
    </row>
    <row r="560" spans="1:30" x14ac:dyDescent="0.25">
      <c r="A560" s="20" t="s">
        <v>544</v>
      </c>
      <c r="B560" s="390" t="s">
        <v>77</v>
      </c>
      <c r="C560" s="377"/>
      <c r="D560" s="377"/>
      <c r="E560" s="377"/>
      <c r="F560" s="377"/>
      <c r="G560" s="377"/>
      <c r="H560" s="377"/>
      <c r="I560" s="377"/>
      <c r="J560" s="377"/>
      <c r="K560" s="377"/>
      <c r="L560" s="377"/>
      <c r="M560" s="377"/>
      <c r="N560" s="377"/>
      <c r="O560" s="377"/>
      <c r="P560" s="323"/>
      <c r="Q560" s="377"/>
      <c r="R560" s="377"/>
      <c r="S560" s="377"/>
      <c r="T560" s="377"/>
      <c r="U560" s="377"/>
      <c r="V560" s="377"/>
      <c r="W560" s="377"/>
      <c r="X560" s="377"/>
      <c r="Y560" s="377"/>
      <c r="Z560" s="377"/>
      <c r="AA560" s="377"/>
      <c r="AB560" s="377"/>
      <c r="AC560" s="377">
        <v>290000</v>
      </c>
      <c r="AD560" s="323">
        <v>148107</v>
      </c>
    </row>
    <row r="561" spans="1:30" x14ac:dyDescent="0.25">
      <c r="A561" s="20" t="s">
        <v>544</v>
      </c>
      <c r="B561" s="390" t="s">
        <v>77</v>
      </c>
      <c r="C561" s="377"/>
      <c r="D561" s="377"/>
      <c r="E561" s="377"/>
      <c r="F561" s="377"/>
      <c r="G561" s="377"/>
      <c r="H561" s="377"/>
      <c r="I561" s="377"/>
      <c r="J561" s="377"/>
      <c r="K561" s="377"/>
      <c r="L561" s="377"/>
      <c r="M561" s="377"/>
      <c r="N561" s="377"/>
      <c r="O561" s="377"/>
      <c r="P561" s="323"/>
      <c r="Q561" s="377"/>
      <c r="R561" s="377"/>
      <c r="S561" s="377"/>
      <c r="T561" s="377"/>
      <c r="U561" s="377"/>
      <c r="V561" s="377"/>
      <c r="W561" s="377"/>
      <c r="X561" s="377"/>
      <c r="Y561" s="377"/>
      <c r="Z561" s="377"/>
      <c r="AA561" s="377"/>
      <c r="AB561" s="377"/>
      <c r="AC561" s="377">
        <v>125000</v>
      </c>
      <c r="AD561" s="323">
        <v>28367</v>
      </c>
    </row>
    <row r="562" spans="1:30" x14ac:dyDescent="0.25">
      <c r="A562" s="20" t="s">
        <v>544</v>
      </c>
      <c r="B562" s="390" t="s">
        <v>77</v>
      </c>
      <c r="C562" s="377"/>
      <c r="D562" s="377"/>
      <c r="E562" s="377"/>
      <c r="F562" s="377"/>
      <c r="G562" s="377"/>
      <c r="H562" s="377"/>
      <c r="I562" s="377"/>
      <c r="J562" s="377"/>
      <c r="K562" s="377"/>
      <c r="L562" s="377"/>
      <c r="M562" s="377"/>
      <c r="N562" s="377"/>
      <c r="O562" s="377">
        <v>25000</v>
      </c>
      <c r="P562" s="323">
        <v>16331</v>
      </c>
      <c r="Q562" s="377"/>
      <c r="R562" s="377"/>
      <c r="S562" s="377"/>
      <c r="T562" s="377"/>
      <c r="U562" s="377"/>
      <c r="V562" s="377"/>
      <c r="W562" s="377"/>
      <c r="X562" s="377"/>
      <c r="Y562" s="377"/>
      <c r="Z562" s="377"/>
      <c r="AA562" s="377"/>
      <c r="AB562" s="377"/>
      <c r="AC562" s="377">
        <v>0</v>
      </c>
      <c r="AD562" s="323">
        <v>0</v>
      </c>
    </row>
    <row r="563" spans="1:30" x14ac:dyDescent="0.25">
      <c r="A563" s="20" t="s">
        <v>544</v>
      </c>
      <c r="B563" s="390" t="s">
        <v>77</v>
      </c>
      <c r="C563" s="377"/>
      <c r="D563" s="377"/>
      <c r="E563" s="377"/>
      <c r="F563" s="377"/>
      <c r="G563" s="377"/>
      <c r="H563" s="377"/>
      <c r="I563" s="377"/>
      <c r="J563" s="377"/>
      <c r="K563" s="377"/>
      <c r="L563" s="377"/>
      <c r="M563" s="377"/>
      <c r="N563" s="377"/>
      <c r="O563" s="377"/>
      <c r="P563" s="323"/>
      <c r="Q563" s="377"/>
      <c r="R563" s="377"/>
      <c r="S563" s="377"/>
      <c r="T563" s="377"/>
      <c r="U563" s="377"/>
      <c r="V563" s="377"/>
      <c r="W563" s="377"/>
      <c r="X563" s="377"/>
      <c r="Y563" s="377"/>
      <c r="Z563" s="377"/>
      <c r="AA563" s="377"/>
      <c r="AB563" s="377"/>
      <c r="AC563" s="377">
        <v>2000</v>
      </c>
      <c r="AD563" s="323">
        <v>819</v>
      </c>
    </row>
    <row r="564" spans="1:30" x14ac:dyDescent="0.25">
      <c r="A564" s="20" t="s">
        <v>544</v>
      </c>
      <c r="B564" s="390" t="s">
        <v>77</v>
      </c>
      <c r="C564" s="377">
        <v>320</v>
      </c>
      <c r="D564" s="377">
        <v>57</v>
      </c>
      <c r="E564" s="377"/>
      <c r="F564" s="377"/>
      <c r="G564" s="377"/>
      <c r="H564" s="377"/>
      <c r="I564" s="377"/>
      <c r="J564" s="377"/>
      <c r="K564" s="377"/>
      <c r="L564" s="377"/>
      <c r="M564" s="377"/>
      <c r="N564" s="377"/>
      <c r="O564" s="377"/>
      <c r="P564" s="323"/>
      <c r="Q564" s="377"/>
      <c r="R564" s="377"/>
      <c r="S564" s="377"/>
      <c r="T564" s="377"/>
      <c r="U564" s="377"/>
      <c r="V564" s="377"/>
      <c r="W564" s="377"/>
      <c r="X564" s="377"/>
      <c r="Y564" s="377"/>
      <c r="Z564" s="377"/>
      <c r="AA564" s="377"/>
      <c r="AB564" s="377"/>
      <c r="AC564" s="377"/>
      <c r="AD564" s="323"/>
    </row>
    <row r="565" spans="1:30" x14ac:dyDescent="0.25">
      <c r="A565" s="20" t="s">
        <v>544</v>
      </c>
      <c r="B565" s="390" t="s">
        <v>77</v>
      </c>
      <c r="C565" s="377"/>
      <c r="D565" s="377"/>
      <c r="E565" s="377"/>
      <c r="F565" s="377"/>
      <c r="G565" s="377"/>
      <c r="H565" s="377"/>
      <c r="I565" s="377">
        <v>1600</v>
      </c>
      <c r="J565" s="377">
        <v>430</v>
      </c>
      <c r="K565" s="377"/>
      <c r="L565" s="377"/>
      <c r="M565" s="377"/>
      <c r="N565" s="377"/>
      <c r="O565" s="377"/>
      <c r="P565" s="323"/>
      <c r="Q565" s="377"/>
      <c r="R565" s="377"/>
      <c r="S565" s="377"/>
      <c r="T565" s="377"/>
      <c r="U565" s="377"/>
      <c r="V565" s="377"/>
      <c r="W565" s="377"/>
      <c r="X565" s="377"/>
      <c r="Y565" s="377"/>
      <c r="Z565" s="377"/>
      <c r="AA565" s="377"/>
      <c r="AB565" s="377"/>
      <c r="AC565" s="377"/>
      <c r="AD565" s="323"/>
    </row>
    <row r="566" spans="1:30" x14ac:dyDescent="0.25">
      <c r="A566" s="20" t="s">
        <v>544</v>
      </c>
      <c r="B566" s="390" t="s">
        <v>77</v>
      </c>
      <c r="C566" s="377"/>
      <c r="D566" s="377"/>
      <c r="E566" s="377"/>
      <c r="F566" s="377"/>
      <c r="G566" s="377"/>
      <c r="H566" s="377"/>
      <c r="I566" s="377">
        <v>935</v>
      </c>
      <c r="J566" s="377">
        <v>117</v>
      </c>
      <c r="K566" s="377"/>
      <c r="L566" s="377"/>
      <c r="M566" s="377"/>
      <c r="N566" s="377"/>
      <c r="O566" s="377"/>
      <c r="P566" s="323"/>
      <c r="Q566" s="377"/>
      <c r="R566" s="377"/>
      <c r="S566" s="377"/>
      <c r="T566" s="377"/>
      <c r="U566" s="377"/>
      <c r="V566" s="377"/>
      <c r="W566" s="377"/>
      <c r="X566" s="377"/>
      <c r="Y566" s="377"/>
      <c r="Z566" s="377"/>
      <c r="AA566" s="377"/>
      <c r="AB566" s="377"/>
      <c r="AC566" s="377"/>
      <c r="AD566" s="323"/>
    </row>
    <row r="567" spans="1:30" x14ac:dyDescent="0.25">
      <c r="A567" s="20" t="s">
        <v>544</v>
      </c>
      <c r="B567" s="390" t="s">
        <v>77</v>
      </c>
      <c r="C567" s="377"/>
      <c r="D567" s="377"/>
      <c r="E567" s="377"/>
      <c r="F567" s="377"/>
      <c r="G567" s="377"/>
      <c r="H567" s="377"/>
      <c r="I567" s="377"/>
      <c r="J567" s="377"/>
      <c r="K567" s="377"/>
      <c r="L567" s="377"/>
      <c r="M567" s="377"/>
      <c r="N567" s="377"/>
      <c r="O567" s="377">
        <v>8000</v>
      </c>
      <c r="P567" s="323">
        <v>2663</v>
      </c>
      <c r="Q567" s="377"/>
      <c r="R567" s="377"/>
      <c r="S567" s="377"/>
      <c r="T567" s="377"/>
      <c r="U567" s="377"/>
      <c r="V567" s="377"/>
      <c r="W567" s="377"/>
      <c r="X567" s="377"/>
      <c r="Y567" s="377"/>
      <c r="Z567" s="377"/>
      <c r="AA567" s="377"/>
      <c r="AB567" s="377"/>
      <c r="AC567" s="377"/>
      <c r="AD567" s="323"/>
    </row>
    <row r="568" spans="1:30" x14ac:dyDescent="0.25">
      <c r="A568" s="20" t="s">
        <v>544</v>
      </c>
      <c r="B568" s="390" t="s">
        <v>77</v>
      </c>
      <c r="C568" s="377"/>
      <c r="D568" s="377"/>
      <c r="E568" s="377"/>
      <c r="F568" s="377"/>
      <c r="G568" s="377"/>
      <c r="H568" s="377"/>
      <c r="I568" s="377"/>
      <c r="J568" s="377"/>
      <c r="K568" s="377"/>
      <c r="L568" s="377"/>
      <c r="M568" s="377"/>
      <c r="N568" s="377"/>
      <c r="O568" s="377">
        <v>2500</v>
      </c>
      <c r="P568" s="323">
        <v>1147</v>
      </c>
      <c r="Q568" s="377"/>
      <c r="R568" s="377"/>
      <c r="S568" s="377"/>
      <c r="T568" s="377"/>
      <c r="U568" s="377"/>
      <c r="V568" s="377"/>
      <c r="W568" s="377"/>
      <c r="X568" s="377"/>
      <c r="Y568" s="377"/>
      <c r="Z568" s="377"/>
      <c r="AA568" s="377"/>
      <c r="AB568" s="377"/>
      <c r="AC568" s="377"/>
      <c r="AD568" s="323"/>
    </row>
    <row r="569" spans="1:30" x14ac:dyDescent="0.25">
      <c r="A569" s="20" t="s">
        <v>544</v>
      </c>
      <c r="B569" s="390" t="s">
        <v>77</v>
      </c>
      <c r="C569" s="377"/>
      <c r="D569" s="377"/>
      <c r="E569" s="377"/>
      <c r="F569" s="377"/>
      <c r="G569" s="377"/>
      <c r="H569" s="377"/>
      <c r="I569" s="377">
        <v>0</v>
      </c>
      <c r="J569" s="377">
        <v>0</v>
      </c>
      <c r="K569" s="377"/>
      <c r="L569" s="377"/>
      <c r="M569" s="377">
        <v>4000</v>
      </c>
      <c r="N569" s="377">
        <v>971</v>
      </c>
      <c r="O569" s="377"/>
      <c r="P569" s="323"/>
      <c r="Q569" s="377"/>
      <c r="R569" s="377"/>
      <c r="S569" s="377"/>
      <c r="T569" s="377"/>
      <c r="U569" s="377"/>
      <c r="V569" s="377"/>
      <c r="W569" s="377"/>
      <c r="X569" s="377"/>
      <c r="Y569" s="377"/>
      <c r="Z569" s="377"/>
      <c r="AA569" s="377"/>
      <c r="AB569" s="377"/>
      <c r="AC569" s="377"/>
      <c r="AD569" s="323"/>
    </row>
    <row r="570" spans="1:30" x14ac:dyDescent="0.25">
      <c r="A570" s="20" t="s">
        <v>544</v>
      </c>
      <c r="B570" s="390" t="s">
        <v>77</v>
      </c>
      <c r="C570" s="377"/>
      <c r="D570" s="377"/>
      <c r="E570" s="377"/>
      <c r="F570" s="377"/>
      <c r="G570" s="377"/>
      <c r="H570" s="377"/>
      <c r="I570" s="377">
        <v>0</v>
      </c>
      <c r="J570" s="377">
        <v>0</v>
      </c>
      <c r="K570" s="377"/>
      <c r="L570" s="377"/>
      <c r="M570" s="377">
        <v>3000</v>
      </c>
      <c r="N570" s="377">
        <v>1451</v>
      </c>
      <c r="O570" s="377"/>
      <c r="P570" s="323"/>
      <c r="Q570" s="377"/>
      <c r="R570" s="377"/>
      <c r="S570" s="377"/>
      <c r="T570" s="377"/>
      <c r="U570" s="377"/>
      <c r="V570" s="377"/>
      <c r="W570" s="377"/>
      <c r="X570" s="377"/>
      <c r="Y570" s="377"/>
      <c r="Z570" s="377"/>
      <c r="AA570" s="377"/>
      <c r="AB570" s="377"/>
      <c r="AC570" s="377"/>
      <c r="AD570" s="323"/>
    </row>
    <row r="571" spans="1:30" x14ac:dyDescent="0.25">
      <c r="A571" s="20" t="s">
        <v>544</v>
      </c>
      <c r="B571" s="390" t="s">
        <v>77</v>
      </c>
      <c r="C571" s="377"/>
      <c r="D571" s="377"/>
      <c r="E571" s="377"/>
      <c r="F571" s="377"/>
      <c r="G571" s="377"/>
      <c r="H571" s="377"/>
      <c r="I571" s="377">
        <v>0</v>
      </c>
      <c r="J571" s="377">
        <v>0</v>
      </c>
      <c r="K571" s="377"/>
      <c r="L571" s="377"/>
      <c r="M571" s="377">
        <v>3000</v>
      </c>
      <c r="N571" s="377">
        <v>1124</v>
      </c>
      <c r="O571" s="377"/>
      <c r="P571" s="323"/>
      <c r="Q571" s="377"/>
      <c r="R571" s="377"/>
      <c r="S571" s="377"/>
      <c r="T571" s="377"/>
      <c r="U571" s="377"/>
      <c r="V571" s="377"/>
      <c r="W571" s="377"/>
      <c r="X571" s="377"/>
      <c r="Y571" s="377"/>
      <c r="Z571" s="377"/>
      <c r="AA571" s="377"/>
      <c r="AB571" s="377"/>
      <c r="AC571" s="377"/>
      <c r="AD571" s="323"/>
    </row>
    <row r="572" spans="1:30" x14ac:dyDescent="0.25">
      <c r="A572" s="20" t="s">
        <v>544</v>
      </c>
      <c r="B572" s="390" t="s">
        <v>77</v>
      </c>
      <c r="C572" s="377"/>
      <c r="D572" s="377"/>
      <c r="E572" s="377"/>
      <c r="F572" s="377"/>
      <c r="G572" s="377"/>
      <c r="H572" s="377"/>
      <c r="I572" s="377"/>
      <c r="J572" s="377"/>
      <c r="K572" s="377">
        <v>0</v>
      </c>
      <c r="L572" s="377">
        <v>0</v>
      </c>
      <c r="M572" s="377"/>
      <c r="N572" s="377"/>
      <c r="O572" s="377">
        <v>32000</v>
      </c>
      <c r="P572" s="323">
        <v>34206</v>
      </c>
      <c r="Q572" s="377"/>
      <c r="R572" s="377"/>
      <c r="S572" s="377"/>
      <c r="T572" s="377"/>
      <c r="U572" s="377"/>
      <c r="V572" s="377"/>
      <c r="W572" s="377"/>
      <c r="X572" s="377"/>
      <c r="Y572" s="377"/>
      <c r="Z572" s="377"/>
      <c r="AA572" s="377"/>
      <c r="AB572" s="377"/>
      <c r="AC572" s="377"/>
      <c r="AD572" s="323"/>
    </row>
    <row r="573" spans="1:30" x14ac:dyDescent="0.25">
      <c r="A573" s="20" t="s">
        <v>544</v>
      </c>
      <c r="B573" s="390" t="s">
        <v>77</v>
      </c>
      <c r="C573" s="377"/>
      <c r="D573" s="377"/>
      <c r="E573" s="377"/>
      <c r="F573" s="377"/>
      <c r="G573" s="377"/>
      <c r="H573" s="377"/>
      <c r="I573" s="377"/>
      <c r="J573" s="377"/>
      <c r="K573" s="377">
        <v>0</v>
      </c>
      <c r="L573" s="377">
        <v>0</v>
      </c>
      <c r="M573" s="377"/>
      <c r="N573" s="377"/>
      <c r="O573" s="377">
        <v>23500</v>
      </c>
      <c r="P573" s="323">
        <v>13426</v>
      </c>
      <c r="Q573" s="377"/>
      <c r="R573" s="377"/>
      <c r="S573" s="377"/>
      <c r="T573" s="377"/>
      <c r="U573" s="377"/>
      <c r="V573" s="377"/>
      <c r="W573" s="377"/>
      <c r="X573" s="377"/>
      <c r="Y573" s="377"/>
      <c r="Z573" s="377"/>
      <c r="AA573" s="377"/>
      <c r="AB573" s="377"/>
      <c r="AC573" s="377"/>
      <c r="AD573" s="323"/>
    </row>
    <row r="574" spans="1:30" x14ac:dyDescent="0.25">
      <c r="A574" s="20" t="s">
        <v>544</v>
      </c>
      <c r="B574" s="390" t="s">
        <v>77</v>
      </c>
      <c r="C574" s="377"/>
      <c r="D574" s="377"/>
      <c r="E574" s="377"/>
      <c r="F574" s="377"/>
      <c r="G574" s="377"/>
      <c r="H574" s="377"/>
      <c r="I574" s="377"/>
      <c r="J574" s="377"/>
      <c r="K574" s="377">
        <v>0</v>
      </c>
      <c r="L574" s="377">
        <v>0</v>
      </c>
      <c r="M574" s="377"/>
      <c r="N574" s="377"/>
      <c r="O574" s="377">
        <v>16000</v>
      </c>
      <c r="P574" s="323">
        <v>8406</v>
      </c>
      <c r="Q574" s="377"/>
      <c r="R574" s="377"/>
      <c r="S574" s="377"/>
      <c r="T574" s="377"/>
      <c r="U574" s="377"/>
      <c r="V574" s="377"/>
      <c r="W574" s="377"/>
      <c r="X574" s="377"/>
      <c r="Y574" s="377"/>
      <c r="Z574" s="377"/>
      <c r="AA574" s="377"/>
      <c r="AB574" s="377"/>
      <c r="AC574" s="377"/>
      <c r="AD574" s="323"/>
    </row>
    <row r="575" spans="1:30" x14ac:dyDescent="0.25">
      <c r="A575" s="20" t="s">
        <v>544</v>
      </c>
      <c r="B575" s="390" t="s">
        <v>77</v>
      </c>
      <c r="C575" s="377"/>
      <c r="D575" s="377"/>
      <c r="E575" s="377"/>
      <c r="F575" s="377"/>
      <c r="G575" s="377"/>
      <c r="H575" s="377"/>
      <c r="I575" s="377"/>
      <c r="J575" s="377"/>
      <c r="K575" s="377">
        <v>0</v>
      </c>
      <c r="L575" s="377">
        <v>0</v>
      </c>
      <c r="M575" s="377"/>
      <c r="N575" s="377"/>
      <c r="O575" s="377">
        <v>9100</v>
      </c>
      <c r="P575" s="323">
        <v>2535</v>
      </c>
      <c r="Q575" s="377"/>
      <c r="R575" s="377"/>
      <c r="S575" s="377"/>
      <c r="T575" s="377"/>
      <c r="U575" s="377"/>
      <c r="V575" s="377"/>
      <c r="W575" s="377"/>
      <c r="X575" s="377"/>
      <c r="Y575" s="377"/>
      <c r="Z575" s="377"/>
      <c r="AA575" s="377"/>
      <c r="AB575" s="377"/>
      <c r="AC575" s="377"/>
      <c r="AD575" s="323"/>
    </row>
    <row r="576" spans="1:30" ht="15.75" thickBot="1" x14ac:dyDescent="0.3">
      <c r="A576" s="21" t="s">
        <v>544</v>
      </c>
      <c r="B576" s="390" t="s">
        <v>77</v>
      </c>
      <c r="C576" s="378"/>
      <c r="D576" s="378"/>
      <c r="E576" s="378"/>
      <c r="F576" s="378"/>
      <c r="G576" s="378"/>
      <c r="H576" s="378"/>
      <c r="I576" s="378"/>
      <c r="J576" s="378"/>
      <c r="K576" s="378">
        <v>0</v>
      </c>
      <c r="L576" s="378">
        <v>0</v>
      </c>
      <c r="M576" s="378"/>
      <c r="N576" s="378"/>
      <c r="O576" s="378">
        <v>4500</v>
      </c>
      <c r="P576" s="324">
        <v>1228</v>
      </c>
      <c r="Q576" s="378"/>
      <c r="R576" s="378"/>
      <c r="S576" s="378"/>
      <c r="T576" s="378"/>
      <c r="U576" s="378"/>
      <c r="V576" s="378"/>
      <c r="W576" s="378"/>
      <c r="X576" s="378"/>
      <c r="Y576" s="378"/>
      <c r="Z576" s="378"/>
      <c r="AA576" s="378"/>
      <c r="AB576" s="378"/>
      <c r="AC576" s="378"/>
      <c r="AD576" s="324"/>
    </row>
  </sheetData>
  <sortState ref="AF4:AM107">
    <sortCondition ref="AG4:AG107"/>
  </sortState>
  <customSheetViews>
    <customSheetView guid="{CA125778-F8FD-4378-B746-C94ABF8D8556}">
      <pane xSplit="2" ySplit="3" topLeftCell="Z4" activePane="bottomRight" state="frozen"/>
      <selection pane="bottomRight" activeCell="B8" sqref="B8"/>
      <pageMargins left="0.7" right="0.7" top="0.75" bottom="0.75" header="0.3" footer="0.3"/>
    </customSheetView>
    <customSheetView guid="{12F5703E-17C3-4A9E-A447-5910D4629E20}" scale="80">
      <pane xSplit="2" ySplit="3" topLeftCell="E300" activePane="bottomRight" state="frozen"/>
      <selection pane="bottomRight" activeCell="N331" sqref="N331"/>
      <pageMargins left="0.7" right="0.7" top="0.75" bottom="0.75" header="0.3" footer="0.3"/>
      <pageSetup paperSize="9" orientation="portrait" r:id="rId1"/>
    </customSheetView>
    <customSheetView guid="{757F3120-86C6-465D-86FC-89CC3FED19AF}" scale="70">
      <pane xSplit="2" ySplit="3" topLeftCell="C214" activePane="bottomRight" state="frozen"/>
      <selection pane="bottomRight" activeCell="S229" sqref="S229"/>
      <pageMargins left="0.7" right="0.7" top="0.75" bottom="0.75" header="0.3" footer="0.3"/>
    </customSheetView>
    <customSheetView guid="{71479B77-60BF-4E16-AFBF-66A3C3D8F820}" scale="80">
      <pane xSplit="2" ySplit="3" topLeftCell="E324" activePane="bottomRight" state="frozen"/>
      <selection pane="bottomRight" activeCell="N331" sqref="N331"/>
      <pageMargins left="0.7" right="0.7" top="0.75" bottom="0.75" header="0.3" footer="0.3"/>
      <pageSetup paperSize="9" orientation="portrait" r:id="rId2"/>
    </customSheetView>
    <customSheetView guid="{4A38270F-2C65-4DBD-9E0A-D49471E678AE}" scale="80">
      <pane xSplit="2" ySplit="3" topLeftCell="C4" activePane="bottomRight" state="frozen"/>
      <selection pane="bottomRight" activeCell="F12" sqref="F12"/>
      <pageMargins left="0.7" right="0.7" top="0.75" bottom="0.75" header="0.3" footer="0.3"/>
    </customSheetView>
  </customSheetViews>
  <mergeCells count="22">
    <mergeCell ref="AA2:AB2"/>
    <mergeCell ref="E2:F2"/>
    <mergeCell ref="G2:H2"/>
    <mergeCell ref="I2:J2"/>
    <mergeCell ref="K2:L2"/>
    <mergeCell ref="Y2:Z2"/>
    <mergeCell ref="AH1:AJ2"/>
    <mergeCell ref="AK1:AM2"/>
    <mergeCell ref="AC2:AD2"/>
    <mergeCell ref="A1:A3"/>
    <mergeCell ref="B1:B3"/>
    <mergeCell ref="M2:N2"/>
    <mergeCell ref="O2:P2"/>
    <mergeCell ref="Q2:R2"/>
    <mergeCell ref="AG1:AG3"/>
    <mergeCell ref="C1:P1"/>
    <mergeCell ref="Q1:AD1"/>
    <mergeCell ref="AF1:AF3"/>
    <mergeCell ref="S2:T2"/>
    <mergeCell ref="U2:V2"/>
    <mergeCell ref="W2:X2"/>
    <mergeCell ref="C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G107"/>
  <sheetViews>
    <sheetView zoomScale="85" zoomScaleNormal="85" workbookViewId="0">
      <pane xSplit="1" ySplit="1" topLeftCell="B68" activePane="bottomRight" state="frozen"/>
      <selection pane="topRight" activeCell="B1" sqref="B1"/>
      <selection pane="bottomLeft" activeCell="A2" sqref="A2"/>
      <selection pane="bottomRight" activeCell="A94" sqref="A94"/>
    </sheetView>
  </sheetViews>
  <sheetFormatPr defaultRowHeight="15" x14ac:dyDescent="0.25"/>
  <cols>
    <col min="1" max="1" width="37.140625" bestFit="1" customWidth="1"/>
    <col min="2" max="2" width="8.5703125" bestFit="1" customWidth="1"/>
    <col min="3" max="3" width="11.7109375" bestFit="1" customWidth="1"/>
    <col min="4" max="4" width="12.5703125" bestFit="1" customWidth="1"/>
    <col min="5" max="5" width="18.7109375" bestFit="1" customWidth="1"/>
    <col min="7" max="7" width="18.140625" customWidth="1"/>
  </cols>
  <sheetData>
    <row r="1" spans="1:7" ht="60.75" thickBot="1" x14ac:dyDescent="0.3">
      <c r="A1" s="2" t="s">
        <v>44</v>
      </c>
      <c r="B1" s="12" t="s">
        <v>52</v>
      </c>
      <c r="C1" s="41" t="s">
        <v>53</v>
      </c>
      <c r="D1" s="15" t="s">
        <v>416</v>
      </c>
      <c r="E1" s="25" t="s">
        <v>406</v>
      </c>
      <c r="F1" s="35" t="s">
        <v>214</v>
      </c>
      <c r="G1" s="232" t="s">
        <v>417</v>
      </c>
    </row>
    <row r="2" spans="1:7" x14ac:dyDescent="0.25">
      <c r="A2" s="16" t="s">
        <v>54</v>
      </c>
      <c r="B2" s="34" t="s">
        <v>55</v>
      </c>
      <c r="C2" s="229">
        <v>439.26500000000004</v>
      </c>
      <c r="D2" s="230">
        <v>206.363</v>
      </c>
      <c r="E2" s="252">
        <v>232.90200000000004</v>
      </c>
      <c r="F2" s="249">
        <v>8520</v>
      </c>
      <c r="G2" s="233">
        <v>3.6581909987891896E-2</v>
      </c>
    </row>
    <row r="3" spans="1:7" x14ac:dyDescent="0.25">
      <c r="A3" s="17" t="s">
        <v>6</v>
      </c>
      <c r="B3" s="18" t="s">
        <v>56</v>
      </c>
      <c r="C3" s="231">
        <v>364.71</v>
      </c>
      <c r="D3" s="28">
        <v>110.93</v>
      </c>
      <c r="E3" s="253">
        <v>253.77999999999997</v>
      </c>
      <c r="F3" s="250">
        <v>7845</v>
      </c>
      <c r="G3" s="234">
        <v>3.0912601465836555E-2</v>
      </c>
    </row>
    <row r="4" spans="1:7" x14ac:dyDescent="0.25">
      <c r="A4" s="17" t="s">
        <v>57</v>
      </c>
      <c r="B4" s="18" t="s">
        <v>58</v>
      </c>
      <c r="C4" s="231">
        <v>1043.902</v>
      </c>
      <c r="D4" s="28">
        <v>266.60199999999998</v>
      </c>
      <c r="E4" s="253">
        <v>777.30000000000007</v>
      </c>
      <c r="F4" s="250">
        <v>16459</v>
      </c>
      <c r="G4" s="234">
        <v>2.1174578669754276E-2</v>
      </c>
    </row>
    <row r="5" spans="1:7" x14ac:dyDescent="0.25">
      <c r="A5" s="17" t="s">
        <v>59</v>
      </c>
      <c r="B5" s="18" t="s">
        <v>60</v>
      </c>
      <c r="C5" s="231">
        <v>1516.7802299999998</v>
      </c>
      <c r="D5" s="28">
        <v>486.66825</v>
      </c>
      <c r="E5" s="253">
        <v>1030.1119799999999</v>
      </c>
      <c r="F5" s="250">
        <v>24396</v>
      </c>
      <c r="G5" s="234">
        <v>2.3682862129222111E-2</v>
      </c>
    </row>
    <row r="6" spans="1:7" x14ac:dyDescent="0.25">
      <c r="A6" s="17" t="s">
        <v>61</v>
      </c>
      <c r="B6" s="34" t="s">
        <v>62</v>
      </c>
      <c r="C6" s="231">
        <v>2</v>
      </c>
      <c r="D6" s="28">
        <v>0</v>
      </c>
      <c r="E6" s="253">
        <v>2</v>
      </c>
      <c r="F6" s="250">
        <v>1</v>
      </c>
      <c r="G6" s="234">
        <v>5.0000000000000001E-4</v>
      </c>
    </row>
    <row r="7" spans="1:7" x14ac:dyDescent="0.25">
      <c r="A7" s="17" t="s">
        <v>63</v>
      </c>
      <c r="B7" s="34" t="s">
        <v>64</v>
      </c>
      <c r="C7" s="231">
        <v>1221.5999999999999</v>
      </c>
      <c r="D7" s="28">
        <v>348.6</v>
      </c>
      <c r="E7" s="253">
        <v>872.99999999999989</v>
      </c>
      <c r="F7" s="250">
        <v>5970</v>
      </c>
      <c r="G7" s="234">
        <v>6.8384879725085918E-3</v>
      </c>
    </row>
    <row r="8" spans="1:7" x14ac:dyDescent="0.25">
      <c r="A8" s="17" t="s">
        <v>7</v>
      </c>
      <c r="B8" s="18" t="s">
        <v>65</v>
      </c>
      <c r="C8" s="231">
        <v>472.48</v>
      </c>
      <c r="D8" s="28">
        <v>88.94</v>
      </c>
      <c r="E8" s="253">
        <v>383.54</v>
      </c>
      <c r="F8" s="250">
        <v>9741</v>
      </c>
      <c r="G8" s="234">
        <v>2.5397611722375764E-2</v>
      </c>
    </row>
    <row r="9" spans="1:7" x14ac:dyDescent="0.25">
      <c r="A9" s="17" t="s">
        <v>66</v>
      </c>
      <c r="B9" s="34" t="s">
        <v>67</v>
      </c>
      <c r="C9" s="231">
        <v>3</v>
      </c>
      <c r="D9" s="28">
        <v>0</v>
      </c>
      <c r="E9" s="253">
        <v>3</v>
      </c>
      <c r="F9" s="250">
        <v>8</v>
      </c>
      <c r="G9" s="234">
        <v>2.6666666666666666E-3</v>
      </c>
    </row>
    <row r="10" spans="1:7" x14ac:dyDescent="0.25">
      <c r="A10" s="17" t="s">
        <v>68</v>
      </c>
      <c r="B10" s="18" t="s">
        <v>69</v>
      </c>
      <c r="C10" s="231">
        <v>57.46</v>
      </c>
      <c r="D10" s="28">
        <v>0</v>
      </c>
      <c r="E10" s="253">
        <v>57.46</v>
      </c>
      <c r="F10" s="250">
        <v>10</v>
      </c>
      <c r="G10" s="234">
        <v>1.7403411068569441E-4</v>
      </c>
    </row>
    <row r="11" spans="1:7" x14ac:dyDescent="0.25">
      <c r="A11" s="17" t="s">
        <v>8</v>
      </c>
      <c r="B11" s="34" t="s">
        <v>70</v>
      </c>
      <c r="C11" s="231">
        <v>890</v>
      </c>
      <c r="D11" s="28">
        <v>178</v>
      </c>
      <c r="E11" s="253">
        <v>712</v>
      </c>
      <c r="F11" s="250">
        <v>17556</v>
      </c>
      <c r="G11" s="234">
        <v>2.4657303370786518E-2</v>
      </c>
    </row>
    <row r="12" spans="1:7" x14ac:dyDescent="0.25">
      <c r="A12" s="32" t="s">
        <v>229</v>
      </c>
      <c r="B12" s="18" t="s">
        <v>71</v>
      </c>
      <c r="C12" s="231">
        <v>352</v>
      </c>
      <c r="D12" s="28">
        <v>99</v>
      </c>
      <c r="E12" s="253">
        <v>253</v>
      </c>
      <c r="F12" s="250">
        <v>6045</v>
      </c>
      <c r="G12" s="234">
        <v>2.3893280632411067E-2</v>
      </c>
    </row>
    <row r="13" spans="1:7" x14ac:dyDescent="0.25">
      <c r="A13" s="17" t="s">
        <v>72</v>
      </c>
      <c r="B13" s="34" t="s">
        <v>73</v>
      </c>
      <c r="C13" s="231">
        <v>581</v>
      </c>
      <c r="D13" s="28">
        <v>148</v>
      </c>
      <c r="E13" s="253">
        <v>433</v>
      </c>
      <c r="F13" s="250">
        <v>11229</v>
      </c>
      <c r="G13" s="234">
        <v>2.5933025404157043E-2</v>
      </c>
    </row>
    <row r="14" spans="1:7" x14ac:dyDescent="0.25">
      <c r="A14" s="17" t="s">
        <v>74</v>
      </c>
      <c r="B14" s="18" t="s">
        <v>75</v>
      </c>
      <c r="C14" s="231">
        <v>671.22000000000014</v>
      </c>
      <c r="D14" s="28">
        <v>241.1</v>
      </c>
      <c r="E14" s="253">
        <v>430.12000000000012</v>
      </c>
      <c r="F14" s="250">
        <v>14959</v>
      </c>
      <c r="G14" s="234">
        <v>3.4778666418673852E-2</v>
      </c>
    </row>
    <row r="15" spans="1:7" x14ac:dyDescent="0.25">
      <c r="A15" s="17" t="s">
        <v>230</v>
      </c>
      <c r="B15" s="34" t="s">
        <v>76</v>
      </c>
      <c r="C15" s="231">
        <v>2008.4399999999998</v>
      </c>
      <c r="D15" s="28">
        <v>608.76</v>
      </c>
      <c r="E15" s="253">
        <v>1399.6799999999998</v>
      </c>
      <c r="F15" s="250">
        <v>30660</v>
      </c>
      <c r="G15" s="234">
        <v>2.1905006858710566E-2</v>
      </c>
    </row>
    <row r="16" spans="1:7" x14ac:dyDescent="0.25">
      <c r="A16" s="17" t="s">
        <v>78</v>
      </c>
      <c r="B16" s="34" t="s">
        <v>79</v>
      </c>
      <c r="C16" s="231">
        <v>1105.6000000000001</v>
      </c>
      <c r="D16" s="28">
        <v>399.19000000000005</v>
      </c>
      <c r="E16" s="253">
        <v>706.41000000000008</v>
      </c>
      <c r="F16" s="250">
        <v>15706</v>
      </c>
      <c r="G16" s="234">
        <v>2.2233547090216726E-2</v>
      </c>
    </row>
    <row r="17" spans="1:7" x14ac:dyDescent="0.25">
      <c r="A17" s="17" t="s">
        <v>80</v>
      </c>
      <c r="B17" s="34" t="s">
        <v>81</v>
      </c>
      <c r="C17" s="231">
        <v>653</v>
      </c>
      <c r="D17" s="28">
        <v>65</v>
      </c>
      <c r="E17" s="253">
        <v>588</v>
      </c>
      <c r="F17" s="250">
        <v>14157</v>
      </c>
      <c r="G17" s="234">
        <v>2.4076530612244899E-2</v>
      </c>
    </row>
    <row r="18" spans="1:7" x14ac:dyDescent="0.25">
      <c r="A18" s="17" t="s">
        <v>82</v>
      </c>
      <c r="B18" s="34" t="s">
        <v>83</v>
      </c>
      <c r="C18" s="231">
        <v>0</v>
      </c>
      <c r="D18" s="28">
        <v>0</v>
      </c>
      <c r="E18" s="253">
        <v>0</v>
      </c>
      <c r="F18" s="250">
        <v>3</v>
      </c>
      <c r="G18" s="234">
        <v>0</v>
      </c>
    </row>
    <row r="19" spans="1:7" x14ac:dyDescent="0.25">
      <c r="A19" s="17" t="s">
        <v>10</v>
      </c>
      <c r="B19" s="34" t="s">
        <v>84</v>
      </c>
      <c r="C19" s="231">
        <v>1280.95</v>
      </c>
      <c r="D19" s="28">
        <v>237.82999999999998</v>
      </c>
      <c r="E19" s="253">
        <v>1043.1200000000001</v>
      </c>
      <c r="F19" s="250">
        <v>24805</v>
      </c>
      <c r="G19" s="234">
        <v>2.3779622670450185E-2</v>
      </c>
    </row>
    <row r="20" spans="1:7" x14ac:dyDescent="0.25">
      <c r="A20" s="17" t="s">
        <v>85</v>
      </c>
      <c r="B20" s="34" t="s">
        <v>86</v>
      </c>
      <c r="C20" s="231">
        <v>673.40000000000009</v>
      </c>
      <c r="D20" s="28">
        <v>181.39999999999998</v>
      </c>
      <c r="E20" s="253">
        <v>492.00000000000011</v>
      </c>
      <c r="F20" s="250">
        <v>17564</v>
      </c>
      <c r="G20" s="234">
        <v>3.5699186991869913E-2</v>
      </c>
    </row>
    <row r="21" spans="1:7" x14ac:dyDescent="0.25">
      <c r="A21" s="17" t="s">
        <v>11</v>
      </c>
      <c r="B21" s="18" t="s">
        <v>87</v>
      </c>
      <c r="C21" s="231">
        <v>642.35799999999995</v>
      </c>
      <c r="D21" s="28">
        <v>269.78999999999996</v>
      </c>
      <c r="E21" s="253">
        <v>372.56799999999998</v>
      </c>
      <c r="F21" s="250">
        <v>11413</v>
      </c>
      <c r="G21" s="234">
        <v>3.0633334049086341E-2</v>
      </c>
    </row>
    <row r="22" spans="1:7" x14ac:dyDescent="0.25">
      <c r="A22" s="17" t="s">
        <v>231</v>
      </c>
      <c r="B22" s="34" t="s">
        <v>88</v>
      </c>
      <c r="C22" s="231">
        <v>1028.3880000000001</v>
      </c>
      <c r="D22" s="28">
        <v>346.62499999999994</v>
      </c>
      <c r="E22" s="253">
        <v>681.76300000000015</v>
      </c>
      <c r="F22" s="250">
        <v>16863</v>
      </c>
      <c r="G22" s="234">
        <v>2.4734401837588717E-2</v>
      </c>
    </row>
    <row r="23" spans="1:7" x14ac:dyDescent="0.25">
      <c r="A23" s="17" t="s">
        <v>89</v>
      </c>
      <c r="B23" s="34" t="s">
        <v>90</v>
      </c>
      <c r="C23" s="231">
        <v>202.1</v>
      </c>
      <c r="D23" s="28">
        <v>0</v>
      </c>
      <c r="E23" s="253">
        <v>202.1</v>
      </c>
      <c r="F23" s="250">
        <v>5000</v>
      </c>
      <c r="G23" s="234">
        <v>2.4740227610094014E-2</v>
      </c>
    </row>
    <row r="24" spans="1:7" x14ac:dyDescent="0.25">
      <c r="A24" s="17" t="s">
        <v>15</v>
      </c>
      <c r="B24" s="34" t="s">
        <v>91</v>
      </c>
      <c r="C24" s="231">
        <v>1073.2</v>
      </c>
      <c r="D24" s="28">
        <v>257.89999999999998</v>
      </c>
      <c r="E24" s="253">
        <v>815.30000000000007</v>
      </c>
      <c r="F24" s="250">
        <v>23474</v>
      </c>
      <c r="G24" s="234">
        <v>2.8791855758616456E-2</v>
      </c>
    </row>
    <row r="25" spans="1:7" x14ac:dyDescent="0.25">
      <c r="A25" s="17" t="s">
        <v>92</v>
      </c>
      <c r="B25" s="18" t="s">
        <v>93</v>
      </c>
      <c r="C25" s="231">
        <v>764.3599999999999</v>
      </c>
      <c r="D25" s="28">
        <v>212.38</v>
      </c>
      <c r="E25" s="253">
        <v>551.9799999999999</v>
      </c>
      <c r="F25" s="250">
        <v>15299</v>
      </c>
      <c r="G25" s="234">
        <v>2.7716583934200522E-2</v>
      </c>
    </row>
    <row r="26" spans="1:7" x14ac:dyDescent="0.25">
      <c r="A26" s="17" t="s">
        <v>94</v>
      </c>
      <c r="B26" s="18" t="s">
        <v>95</v>
      </c>
      <c r="C26" s="231">
        <v>418.14</v>
      </c>
      <c r="D26" s="28">
        <v>135.9</v>
      </c>
      <c r="E26" s="253">
        <v>282.24</v>
      </c>
      <c r="F26" s="250">
        <v>11016</v>
      </c>
      <c r="G26" s="234">
        <v>3.9030612244897962E-2</v>
      </c>
    </row>
    <row r="27" spans="1:7" x14ac:dyDescent="0.25">
      <c r="A27" s="17" t="s">
        <v>12</v>
      </c>
      <c r="B27" s="18" t="s">
        <v>96</v>
      </c>
      <c r="C27" s="231">
        <v>492.77600000000001</v>
      </c>
      <c r="D27" s="28">
        <v>36.495000000000005</v>
      </c>
      <c r="E27" s="253">
        <v>456.28100000000001</v>
      </c>
      <c r="F27" s="250">
        <v>15770</v>
      </c>
      <c r="G27" s="234">
        <v>3.4562035237057864E-2</v>
      </c>
    </row>
    <row r="28" spans="1:7" x14ac:dyDescent="0.25">
      <c r="A28" s="17" t="s">
        <v>97</v>
      </c>
      <c r="B28" s="18" t="s">
        <v>98</v>
      </c>
      <c r="C28" s="231">
        <v>353.346</v>
      </c>
      <c r="D28" s="28">
        <v>58.999000000000002</v>
      </c>
      <c r="E28" s="253">
        <v>294.34699999999998</v>
      </c>
      <c r="F28" s="250">
        <v>11962</v>
      </c>
      <c r="G28" s="234">
        <v>4.0639109622316517E-2</v>
      </c>
    </row>
    <row r="29" spans="1:7" x14ac:dyDescent="0.25">
      <c r="A29" s="18" t="s">
        <v>99</v>
      </c>
      <c r="B29" s="18" t="s">
        <v>100</v>
      </c>
      <c r="C29" s="231">
        <v>205</v>
      </c>
      <c r="D29" s="28">
        <v>75.76400000000001</v>
      </c>
      <c r="E29" s="253">
        <v>129.23599999999999</v>
      </c>
      <c r="F29" s="250">
        <v>4017</v>
      </c>
      <c r="G29" s="234">
        <v>3.1082670463338392E-2</v>
      </c>
    </row>
    <row r="30" spans="1:7" x14ac:dyDescent="0.25">
      <c r="A30" s="17" t="s">
        <v>101</v>
      </c>
      <c r="B30" s="34" t="s">
        <v>102</v>
      </c>
      <c r="C30" s="231">
        <v>762.19999999999993</v>
      </c>
      <c r="D30" s="28">
        <v>314.89999999999998</v>
      </c>
      <c r="E30" s="253">
        <v>447.29999999999995</v>
      </c>
      <c r="F30" s="250">
        <v>14094</v>
      </c>
      <c r="G30" s="234">
        <v>3.1509054325955736E-2</v>
      </c>
    </row>
    <row r="31" spans="1:7" x14ac:dyDescent="0.25">
      <c r="A31" s="17" t="s">
        <v>13</v>
      </c>
      <c r="B31" s="34" t="s">
        <v>103</v>
      </c>
      <c r="C31" s="231">
        <v>1016.9000000000001</v>
      </c>
      <c r="D31" s="28">
        <v>158.10000000000002</v>
      </c>
      <c r="E31" s="253">
        <v>858.80000000000007</v>
      </c>
      <c r="F31" s="250">
        <v>26362</v>
      </c>
      <c r="G31" s="234">
        <v>3.0696320447135533E-2</v>
      </c>
    </row>
    <row r="32" spans="1:7" x14ac:dyDescent="0.25">
      <c r="A32" s="17" t="s">
        <v>14</v>
      </c>
      <c r="B32" s="34" t="s">
        <v>104</v>
      </c>
      <c r="C32" s="231">
        <v>1976.252</v>
      </c>
      <c r="D32" s="28">
        <v>477.61200000000002</v>
      </c>
      <c r="E32" s="253">
        <v>1498.6399999999999</v>
      </c>
      <c r="F32" s="250">
        <v>35217</v>
      </c>
      <c r="G32" s="234">
        <v>2.349930603747398E-2</v>
      </c>
    </row>
    <row r="33" spans="1:7" x14ac:dyDescent="0.25">
      <c r="A33" s="17" t="s">
        <v>105</v>
      </c>
      <c r="B33" s="34" t="s">
        <v>106</v>
      </c>
      <c r="C33" s="231">
        <v>1199.4000000000001</v>
      </c>
      <c r="D33" s="28">
        <v>315.60000000000002</v>
      </c>
      <c r="E33" s="253">
        <v>883.80000000000007</v>
      </c>
      <c r="F33" s="250">
        <v>18788</v>
      </c>
      <c r="G33" s="234">
        <v>2.1258203213396692E-2</v>
      </c>
    </row>
    <row r="34" spans="1:7" x14ac:dyDescent="0.25">
      <c r="A34" s="17" t="s">
        <v>232</v>
      </c>
      <c r="B34" s="34" t="s">
        <v>107</v>
      </c>
      <c r="C34" s="231">
        <v>568.54</v>
      </c>
      <c r="D34" s="28">
        <v>99.09999999999998</v>
      </c>
      <c r="E34" s="253">
        <v>469.44</v>
      </c>
      <c r="F34" s="250">
        <v>14127</v>
      </c>
      <c r="G34" s="234">
        <v>3.0093302658486708E-2</v>
      </c>
    </row>
    <row r="35" spans="1:7" x14ac:dyDescent="0.25">
      <c r="A35" s="17" t="s">
        <v>108</v>
      </c>
      <c r="B35" s="34" t="s">
        <v>109</v>
      </c>
      <c r="C35" s="231">
        <v>1001.75</v>
      </c>
      <c r="D35" s="28">
        <v>272.71000000000004</v>
      </c>
      <c r="E35" s="253">
        <v>729.04</v>
      </c>
      <c r="F35" s="250">
        <v>15870</v>
      </c>
      <c r="G35" s="234">
        <v>2.1768352902447052E-2</v>
      </c>
    </row>
    <row r="36" spans="1:7" x14ac:dyDescent="0.25">
      <c r="A36" s="17" t="s">
        <v>110</v>
      </c>
      <c r="B36" s="18" t="s">
        <v>111</v>
      </c>
      <c r="C36" s="231">
        <v>0</v>
      </c>
      <c r="D36" s="28">
        <v>0</v>
      </c>
      <c r="E36" s="253">
        <v>0</v>
      </c>
      <c r="F36" s="250">
        <v>1</v>
      </c>
      <c r="G36" s="234">
        <v>0</v>
      </c>
    </row>
    <row r="37" spans="1:7" x14ac:dyDescent="0.25">
      <c r="A37" s="17" t="s">
        <v>216</v>
      </c>
      <c r="B37" s="34" t="s">
        <v>112</v>
      </c>
      <c r="C37" s="231">
        <v>1563.6389999999999</v>
      </c>
      <c r="D37" s="28">
        <v>526.03600000000006</v>
      </c>
      <c r="E37" s="253">
        <v>1037.6029999999998</v>
      </c>
      <c r="F37" s="250">
        <v>38190</v>
      </c>
      <c r="G37" s="234">
        <v>3.6805984562496452E-2</v>
      </c>
    </row>
    <row r="38" spans="1:7" x14ac:dyDescent="0.25">
      <c r="A38" s="17" t="s">
        <v>16</v>
      </c>
      <c r="B38" s="34" t="s">
        <v>113</v>
      </c>
      <c r="C38" s="231">
        <v>627.20000000000005</v>
      </c>
      <c r="D38" s="28">
        <v>88.9</v>
      </c>
      <c r="E38" s="253">
        <v>538.30000000000007</v>
      </c>
      <c r="F38" s="250">
        <v>13731</v>
      </c>
      <c r="G38" s="234">
        <v>2.5508080995727284E-2</v>
      </c>
    </row>
    <row r="39" spans="1:7" x14ac:dyDescent="0.25">
      <c r="A39" s="17" t="s">
        <v>217</v>
      </c>
      <c r="B39" s="18" t="s">
        <v>114</v>
      </c>
      <c r="C39" s="231">
        <v>1301</v>
      </c>
      <c r="D39" s="28">
        <v>287</v>
      </c>
      <c r="E39" s="253">
        <v>1014</v>
      </c>
      <c r="F39" s="250">
        <v>33134</v>
      </c>
      <c r="G39" s="234">
        <v>3.2676528599605521E-2</v>
      </c>
    </row>
    <row r="40" spans="1:7" x14ac:dyDescent="0.25">
      <c r="A40" s="17" t="s">
        <v>115</v>
      </c>
      <c r="B40" s="34" t="s">
        <v>116</v>
      </c>
      <c r="C40" s="231">
        <v>568</v>
      </c>
      <c r="D40" s="28">
        <v>205</v>
      </c>
      <c r="E40" s="253">
        <v>363</v>
      </c>
      <c r="F40" s="250">
        <v>8459</v>
      </c>
      <c r="G40" s="234">
        <v>2.3303030303030305E-2</v>
      </c>
    </row>
    <row r="41" spans="1:7" x14ac:dyDescent="0.25">
      <c r="A41" s="17" t="s">
        <v>117</v>
      </c>
      <c r="B41" s="34" t="s">
        <v>118</v>
      </c>
      <c r="C41" s="231">
        <v>263</v>
      </c>
      <c r="D41" s="28">
        <v>77</v>
      </c>
      <c r="E41" s="253">
        <v>186</v>
      </c>
      <c r="F41" s="250">
        <v>5560</v>
      </c>
      <c r="G41" s="234">
        <v>2.9892473118279569E-2</v>
      </c>
    </row>
    <row r="42" spans="1:7" x14ac:dyDescent="0.25">
      <c r="A42" s="17" t="s">
        <v>119</v>
      </c>
      <c r="B42" s="34" t="s">
        <v>120</v>
      </c>
      <c r="C42" s="231">
        <v>489</v>
      </c>
      <c r="D42" s="28">
        <v>106</v>
      </c>
      <c r="E42" s="253">
        <v>383</v>
      </c>
      <c r="F42" s="250">
        <v>9972</v>
      </c>
      <c r="G42" s="234">
        <v>2.6036553524804176E-2</v>
      </c>
    </row>
    <row r="43" spans="1:7" x14ac:dyDescent="0.25">
      <c r="A43" s="17" t="s">
        <v>121</v>
      </c>
      <c r="B43" s="18" t="s">
        <v>122</v>
      </c>
      <c r="C43" s="231">
        <v>1332</v>
      </c>
      <c r="D43" s="28">
        <v>117</v>
      </c>
      <c r="E43" s="253">
        <v>1215</v>
      </c>
      <c r="F43" s="250">
        <v>35024</v>
      </c>
      <c r="G43" s="234">
        <v>2.8826337448559669E-2</v>
      </c>
    </row>
    <row r="44" spans="1:7" x14ac:dyDescent="0.25">
      <c r="A44" s="17" t="s">
        <v>123</v>
      </c>
      <c r="B44" s="18" t="s">
        <v>124</v>
      </c>
      <c r="C44" s="231">
        <v>271</v>
      </c>
      <c r="D44" s="28">
        <v>58</v>
      </c>
      <c r="E44" s="253">
        <v>213</v>
      </c>
      <c r="F44" s="250">
        <v>7048</v>
      </c>
      <c r="G44" s="234">
        <v>3.3089201877934273E-2</v>
      </c>
    </row>
    <row r="45" spans="1:7" x14ac:dyDescent="0.25">
      <c r="A45" s="17" t="s">
        <v>125</v>
      </c>
      <c r="B45" s="18" t="s">
        <v>126</v>
      </c>
      <c r="C45" s="231">
        <v>1236.3349999999998</v>
      </c>
      <c r="D45" s="28">
        <v>471.08099999999996</v>
      </c>
      <c r="E45" s="253">
        <v>765.25399999999991</v>
      </c>
      <c r="F45" s="250">
        <v>21736</v>
      </c>
      <c r="G45" s="234">
        <v>2.8403641143986184E-2</v>
      </c>
    </row>
    <row r="46" spans="1:7" x14ac:dyDescent="0.25">
      <c r="A46" s="17" t="s">
        <v>218</v>
      </c>
      <c r="B46" s="18" t="s">
        <v>127</v>
      </c>
      <c r="C46" s="231">
        <v>1476.16</v>
      </c>
      <c r="D46" s="28">
        <v>548.62</v>
      </c>
      <c r="E46" s="253">
        <v>927.54000000000008</v>
      </c>
      <c r="F46" s="250">
        <v>25551</v>
      </c>
      <c r="G46" s="234">
        <v>2.7547059965068888E-2</v>
      </c>
    </row>
    <row r="47" spans="1:7" x14ac:dyDescent="0.25">
      <c r="A47" s="18" t="s">
        <v>17</v>
      </c>
      <c r="B47" s="18" t="s">
        <v>128</v>
      </c>
      <c r="C47" s="231">
        <v>578.69200000000012</v>
      </c>
      <c r="D47" s="28">
        <v>201.53499999999997</v>
      </c>
      <c r="E47" s="253">
        <v>377.15700000000015</v>
      </c>
      <c r="F47" s="250">
        <v>11098</v>
      </c>
      <c r="G47" s="234">
        <v>2.9425411698576442E-2</v>
      </c>
    </row>
    <row r="48" spans="1:7" x14ac:dyDescent="0.25">
      <c r="A48" s="17" t="s">
        <v>129</v>
      </c>
      <c r="B48" s="18" t="s">
        <v>130</v>
      </c>
      <c r="C48" s="231">
        <v>0.5</v>
      </c>
      <c r="D48" s="28">
        <v>0</v>
      </c>
      <c r="E48" s="253">
        <v>0.5</v>
      </c>
      <c r="F48" s="250">
        <v>2</v>
      </c>
      <c r="G48" s="234">
        <v>4.0000000000000001E-3</v>
      </c>
    </row>
    <row r="49" spans="1:7" x14ac:dyDescent="0.25">
      <c r="A49" s="17" t="s">
        <v>131</v>
      </c>
      <c r="B49" s="18" t="s">
        <v>132</v>
      </c>
      <c r="C49" s="231">
        <v>221.4682</v>
      </c>
      <c r="D49" s="28">
        <v>38.704000000000001</v>
      </c>
      <c r="E49" s="253">
        <v>182.76419999999999</v>
      </c>
      <c r="F49" s="250">
        <v>7586</v>
      </c>
      <c r="G49" s="234">
        <v>4.1507034747505257E-2</v>
      </c>
    </row>
    <row r="50" spans="1:7" x14ac:dyDescent="0.25">
      <c r="A50" s="18" t="s">
        <v>18</v>
      </c>
      <c r="B50" s="18" t="s">
        <v>133</v>
      </c>
      <c r="C50" s="231">
        <v>832</v>
      </c>
      <c r="D50" s="28">
        <v>289</v>
      </c>
      <c r="E50" s="253">
        <v>543</v>
      </c>
      <c r="F50" s="250">
        <v>15000</v>
      </c>
      <c r="G50" s="234">
        <v>2.7624309392265192E-2</v>
      </c>
    </row>
    <row r="51" spans="1:7" x14ac:dyDescent="0.25">
      <c r="A51" s="18" t="s">
        <v>26</v>
      </c>
      <c r="B51" s="18" t="s">
        <v>134</v>
      </c>
      <c r="C51" s="231">
        <v>192.29</v>
      </c>
      <c r="D51" s="28">
        <v>0</v>
      </c>
      <c r="E51" s="253">
        <v>192.29</v>
      </c>
      <c r="F51" s="250">
        <v>3868</v>
      </c>
      <c r="G51" s="234">
        <v>2.0115450621457174E-2</v>
      </c>
    </row>
    <row r="52" spans="1:7" x14ac:dyDescent="0.25">
      <c r="A52" s="18" t="s">
        <v>19</v>
      </c>
      <c r="B52" s="18" t="s">
        <v>135</v>
      </c>
      <c r="C52" s="231">
        <v>967.31499999999994</v>
      </c>
      <c r="D52" s="28">
        <v>274.87100000000004</v>
      </c>
      <c r="E52" s="253">
        <v>692.44399999999996</v>
      </c>
      <c r="F52" s="250">
        <v>25267</v>
      </c>
      <c r="G52" s="234">
        <v>3.6489593382280736E-2</v>
      </c>
    </row>
    <row r="53" spans="1:7" x14ac:dyDescent="0.25">
      <c r="A53" s="18" t="s">
        <v>136</v>
      </c>
      <c r="B53" s="18" t="s">
        <v>137</v>
      </c>
      <c r="C53" s="231">
        <v>12</v>
      </c>
      <c r="D53" s="28">
        <v>0</v>
      </c>
      <c r="E53" s="253">
        <v>12</v>
      </c>
      <c r="F53" s="250">
        <v>5</v>
      </c>
      <c r="G53" s="234">
        <v>4.1666666666666669E-4</v>
      </c>
    </row>
    <row r="54" spans="1:7" x14ac:dyDescent="0.25">
      <c r="A54" s="18" t="s">
        <v>20</v>
      </c>
      <c r="B54" s="18" t="s">
        <v>138</v>
      </c>
      <c r="C54" s="231">
        <v>939.63000000000011</v>
      </c>
      <c r="D54" s="28">
        <v>288.78000000000003</v>
      </c>
      <c r="E54" s="253">
        <v>650.85000000000014</v>
      </c>
      <c r="F54" s="250">
        <v>16225</v>
      </c>
      <c r="G54" s="234">
        <v>2.492893907966505E-2</v>
      </c>
    </row>
    <row r="55" spans="1:7" x14ac:dyDescent="0.25">
      <c r="A55" s="18" t="s">
        <v>21</v>
      </c>
      <c r="B55" s="18" t="s">
        <v>139</v>
      </c>
      <c r="C55" s="231">
        <v>597.63999999999987</v>
      </c>
      <c r="D55" s="28">
        <v>154.53</v>
      </c>
      <c r="E55" s="253">
        <v>443.1099999999999</v>
      </c>
      <c r="F55" s="250">
        <v>10550</v>
      </c>
      <c r="G55" s="234">
        <v>2.3808986481911949E-2</v>
      </c>
    </row>
    <row r="56" spans="1:7" x14ac:dyDescent="0.25">
      <c r="A56" s="18" t="s">
        <v>22</v>
      </c>
      <c r="B56" s="18" t="s">
        <v>140</v>
      </c>
      <c r="C56" s="231">
        <v>1995.5430000000001</v>
      </c>
      <c r="D56" s="28">
        <v>485.11199999999997</v>
      </c>
      <c r="E56" s="253">
        <v>1510.431</v>
      </c>
      <c r="F56" s="250">
        <v>25671</v>
      </c>
      <c r="G56" s="234">
        <v>1.699581112940611E-2</v>
      </c>
    </row>
    <row r="57" spans="1:7" x14ac:dyDescent="0.25">
      <c r="A57" s="18" t="s">
        <v>23</v>
      </c>
      <c r="B57" s="18" t="s">
        <v>141</v>
      </c>
      <c r="C57" s="231">
        <v>910.76999999999987</v>
      </c>
      <c r="D57" s="28">
        <v>332.23999999999995</v>
      </c>
      <c r="E57" s="253">
        <v>578.53</v>
      </c>
      <c r="F57" s="250">
        <v>15987</v>
      </c>
      <c r="G57" s="234">
        <v>2.7633830570584068E-2</v>
      </c>
    </row>
    <row r="58" spans="1:7" x14ac:dyDescent="0.25">
      <c r="A58" s="18" t="s">
        <v>142</v>
      </c>
      <c r="B58" s="18" t="s">
        <v>143</v>
      </c>
      <c r="C58" s="231">
        <v>654.49</v>
      </c>
      <c r="D58" s="28">
        <v>235.85</v>
      </c>
      <c r="E58" s="253">
        <v>418.64</v>
      </c>
      <c r="F58" s="250">
        <v>11659</v>
      </c>
      <c r="G58" s="234">
        <v>2.7849703802789987E-2</v>
      </c>
    </row>
    <row r="59" spans="1:7" x14ac:dyDescent="0.25">
      <c r="A59" s="18" t="s">
        <v>241</v>
      </c>
      <c r="B59" s="18" t="s">
        <v>144</v>
      </c>
      <c r="C59" s="231">
        <v>620</v>
      </c>
      <c r="D59" s="28">
        <v>160</v>
      </c>
      <c r="E59" s="253">
        <v>460</v>
      </c>
      <c r="F59" s="250">
        <v>11770</v>
      </c>
      <c r="G59" s="234">
        <v>2.5586956521739132E-2</v>
      </c>
    </row>
    <row r="60" spans="1:7" x14ac:dyDescent="0.25">
      <c r="A60" s="18" t="s">
        <v>45</v>
      </c>
      <c r="B60" s="18" t="s">
        <v>145</v>
      </c>
      <c r="C60" s="231">
        <v>1441.94</v>
      </c>
      <c r="D60" s="28">
        <v>257.39</v>
      </c>
      <c r="E60" s="253">
        <v>1184.5500000000002</v>
      </c>
      <c r="F60" s="250">
        <v>19664</v>
      </c>
      <c r="G60" s="234">
        <v>1.6600396775146676E-2</v>
      </c>
    </row>
    <row r="61" spans="1:7" x14ac:dyDescent="0.25">
      <c r="A61" s="18" t="s">
        <v>24</v>
      </c>
      <c r="B61" s="18" t="s">
        <v>146</v>
      </c>
      <c r="C61" s="231">
        <v>422.87000000000006</v>
      </c>
      <c r="D61" s="28">
        <v>112.76</v>
      </c>
      <c r="E61" s="253">
        <v>310.11000000000007</v>
      </c>
      <c r="F61" s="250">
        <v>11410</v>
      </c>
      <c r="G61" s="234">
        <v>3.679339589178033E-2</v>
      </c>
    </row>
    <row r="62" spans="1:7" x14ac:dyDescent="0.25">
      <c r="A62" s="18" t="s">
        <v>219</v>
      </c>
      <c r="B62" s="18" t="s">
        <v>147</v>
      </c>
      <c r="C62" s="231">
        <v>949</v>
      </c>
      <c r="D62" s="28">
        <v>241</v>
      </c>
      <c r="E62" s="253">
        <v>708</v>
      </c>
      <c r="F62" s="250">
        <v>15017</v>
      </c>
      <c r="G62" s="234">
        <v>2.121045197740113E-2</v>
      </c>
    </row>
    <row r="63" spans="1:7" x14ac:dyDescent="0.25">
      <c r="A63" s="18" t="s">
        <v>148</v>
      </c>
      <c r="B63" s="18" t="s">
        <v>149</v>
      </c>
      <c r="C63" s="231">
        <v>902.87099999999998</v>
      </c>
      <c r="D63" s="28">
        <v>138.88200000000001</v>
      </c>
      <c r="E63" s="253">
        <v>763.98900000000003</v>
      </c>
      <c r="F63" s="250">
        <v>14947</v>
      </c>
      <c r="G63" s="234">
        <v>1.9564417812298344E-2</v>
      </c>
    </row>
    <row r="64" spans="1:7" x14ac:dyDescent="0.25">
      <c r="A64" s="18" t="s">
        <v>25</v>
      </c>
      <c r="B64" s="18" t="s">
        <v>150</v>
      </c>
      <c r="C64" s="231">
        <v>687.58699999999999</v>
      </c>
      <c r="D64" s="28">
        <v>175.91800000000001</v>
      </c>
      <c r="E64" s="253">
        <v>511.66899999999998</v>
      </c>
      <c r="F64" s="250">
        <v>8232</v>
      </c>
      <c r="G64" s="234">
        <v>1.6088525980663279E-2</v>
      </c>
    </row>
    <row r="65" spans="1:7" x14ac:dyDescent="0.25">
      <c r="A65" s="18" t="s">
        <v>151</v>
      </c>
      <c r="B65" s="18" t="s">
        <v>152</v>
      </c>
      <c r="C65" s="231">
        <v>7.18</v>
      </c>
      <c r="D65" s="28">
        <v>3.45</v>
      </c>
      <c r="E65" s="253">
        <v>3.7299999999999995</v>
      </c>
      <c r="F65" s="250">
        <v>0</v>
      </c>
      <c r="G65" s="234">
        <v>0</v>
      </c>
    </row>
    <row r="66" spans="1:7" x14ac:dyDescent="0.25">
      <c r="A66" s="18" t="s">
        <v>153</v>
      </c>
      <c r="B66" s="18" t="s">
        <v>154</v>
      </c>
      <c r="C66" s="231">
        <v>0.89500000000000002</v>
      </c>
      <c r="D66" s="28">
        <v>0</v>
      </c>
      <c r="E66" s="253">
        <v>0.89500000000000002</v>
      </c>
      <c r="F66" s="250">
        <v>4</v>
      </c>
      <c r="G66" s="234">
        <v>4.4692737430167594E-3</v>
      </c>
    </row>
    <row r="67" spans="1:7" x14ac:dyDescent="0.25">
      <c r="A67" s="18" t="s">
        <v>27</v>
      </c>
      <c r="B67" s="18" t="s">
        <v>155</v>
      </c>
      <c r="C67" s="231">
        <v>684.44</v>
      </c>
      <c r="D67" s="28">
        <v>118.3</v>
      </c>
      <c r="E67" s="253">
        <v>566.1400000000001</v>
      </c>
      <c r="F67" s="250">
        <v>13336</v>
      </c>
      <c r="G67" s="234">
        <v>2.3556010880700883E-2</v>
      </c>
    </row>
    <row r="68" spans="1:7" x14ac:dyDescent="0.25">
      <c r="A68" s="18" t="s">
        <v>30</v>
      </c>
      <c r="B68" s="18" t="s">
        <v>156</v>
      </c>
      <c r="C68" s="231">
        <v>1391.75</v>
      </c>
      <c r="D68" s="28">
        <v>274.95</v>
      </c>
      <c r="E68" s="253">
        <v>1116.8</v>
      </c>
      <c r="F68" s="250">
        <v>25052</v>
      </c>
      <c r="G68" s="234">
        <v>2.2431948424068766E-2</v>
      </c>
    </row>
    <row r="69" spans="1:7" x14ac:dyDescent="0.25">
      <c r="A69" s="18" t="s">
        <v>28</v>
      </c>
      <c r="B69" s="18" t="s">
        <v>157</v>
      </c>
      <c r="C69" s="231">
        <v>504.99160000000001</v>
      </c>
      <c r="D69" s="28">
        <v>173.51009999999999</v>
      </c>
      <c r="E69" s="253">
        <v>331.48149999999998</v>
      </c>
      <c r="F69" s="250">
        <v>7909</v>
      </c>
      <c r="G69" s="234">
        <v>2.3859551739689847E-2</v>
      </c>
    </row>
    <row r="70" spans="1:7" x14ac:dyDescent="0.25">
      <c r="A70" s="18" t="s">
        <v>158</v>
      </c>
      <c r="B70" s="18" t="s">
        <v>159</v>
      </c>
      <c r="C70" s="231">
        <v>785</v>
      </c>
      <c r="D70" s="28">
        <v>220</v>
      </c>
      <c r="E70" s="253">
        <v>565</v>
      </c>
      <c r="F70" s="250">
        <v>12673</v>
      </c>
      <c r="G70" s="234">
        <v>2.2430088495575221E-2</v>
      </c>
    </row>
    <row r="71" spans="1:7" x14ac:dyDescent="0.25">
      <c r="A71" s="18" t="s">
        <v>160</v>
      </c>
      <c r="B71" s="18" t="s">
        <v>161</v>
      </c>
      <c r="C71" s="231">
        <v>1788.7177200000003</v>
      </c>
      <c r="D71" s="28">
        <v>618.34923000000003</v>
      </c>
      <c r="E71" s="253">
        <v>1170.3684900000003</v>
      </c>
      <c r="F71" s="250">
        <v>28963</v>
      </c>
      <c r="G71" s="234">
        <v>2.4746906848115841E-2</v>
      </c>
    </row>
    <row r="72" spans="1:7" x14ac:dyDescent="0.25">
      <c r="A72" s="18" t="s">
        <v>220</v>
      </c>
      <c r="B72" s="18" t="s">
        <v>162</v>
      </c>
      <c r="C72" s="231">
        <v>733.6</v>
      </c>
      <c r="D72" s="28">
        <v>233.3</v>
      </c>
      <c r="E72" s="253">
        <v>500.3</v>
      </c>
      <c r="F72" s="250">
        <v>9653</v>
      </c>
      <c r="G72" s="234">
        <v>1.9294423345992403E-2</v>
      </c>
    </row>
    <row r="73" spans="1:7" s="27" customFormat="1" x14ac:dyDescent="0.25">
      <c r="A73" s="18" t="s">
        <v>163</v>
      </c>
      <c r="B73" s="18" t="s">
        <v>164</v>
      </c>
      <c r="C73" s="231">
        <v>1403.8500000000001</v>
      </c>
      <c r="D73" s="28">
        <v>459.96000000000004</v>
      </c>
      <c r="E73" s="253">
        <v>943.8900000000001</v>
      </c>
      <c r="F73" s="250">
        <v>22519</v>
      </c>
      <c r="G73" s="234">
        <v>2.3857652904469798E-2</v>
      </c>
    </row>
    <row r="74" spans="1:7" x14ac:dyDescent="0.25">
      <c r="A74" s="18" t="s">
        <v>165</v>
      </c>
      <c r="B74" s="18" t="s">
        <v>166</v>
      </c>
      <c r="C74" s="231">
        <v>0.6</v>
      </c>
      <c r="D74" s="28">
        <v>0.6</v>
      </c>
      <c r="E74" s="253">
        <v>0</v>
      </c>
      <c r="F74" s="250">
        <v>19</v>
      </c>
      <c r="G74" s="234">
        <v>0</v>
      </c>
    </row>
    <row r="75" spans="1:7" x14ac:dyDescent="0.25">
      <c r="A75" s="18" t="s">
        <v>167</v>
      </c>
      <c r="B75" s="18" t="s">
        <v>168</v>
      </c>
      <c r="C75" s="231">
        <v>791</v>
      </c>
      <c r="D75" s="28">
        <v>198</v>
      </c>
      <c r="E75" s="253">
        <v>593</v>
      </c>
      <c r="F75" s="250">
        <v>9152</v>
      </c>
      <c r="G75" s="234">
        <v>1.5433389544688028E-2</v>
      </c>
    </row>
    <row r="76" spans="1:7" x14ac:dyDescent="0.25">
      <c r="A76" s="18" t="s">
        <v>169</v>
      </c>
      <c r="B76" s="18" t="s">
        <v>170</v>
      </c>
      <c r="C76" s="231">
        <v>1090.6200000000001</v>
      </c>
      <c r="D76" s="28">
        <v>362</v>
      </c>
      <c r="E76" s="253">
        <v>728.62000000000012</v>
      </c>
      <c r="F76" s="250">
        <v>22989</v>
      </c>
      <c r="G76" s="234">
        <v>3.1551425983365806E-2</v>
      </c>
    </row>
    <row r="77" spans="1:7" x14ac:dyDescent="0.25">
      <c r="A77" s="18" t="s">
        <v>32</v>
      </c>
      <c r="B77" s="18" t="s">
        <v>171</v>
      </c>
      <c r="C77" s="231">
        <v>529.52</v>
      </c>
      <c r="D77" s="28">
        <v>60.81</v>
      </c>
      <c r="E77" s="253">
        <v>468.71</v>
      </c>
      <c r="F77" s="250">
        <v>15323</v>
      </c>
      <c r="G77" s="234">
        <v>3.2691856371743724E-2</v>
      </c>
    </row>
    <row r="78" spans="1:7" x14ac:dyDescent="0.25">
      <c r="A78" s="18" t="s">
        <v>33</v>
      </c>
      <c r="B78" s="18" t="s">
        <v>172</v>
      </c>
      <c r="C78" s="231">
        <v>1741.114</v>
      </c>
      <c r="D78" s="28">
        <v>662.12699999999995</v>
      </c>
      <c r="E78" s="253">
        <v>1078.9870000000001</v>
      </c>
      <c r="F78" s="250">
        <v>28274</v>
      </c>
      <c r="G78" s="234">
        <v>2.6204208206401004E-2</v>
      </c>
    </row>
    <row r="79" spans="1:7" x14ac:dyDescent="0.25">
      <c r="A79" s="18" t="s">
        <v>173</v>
      </c>
      <c r="B79" s="18" t="s">
        <v>174</v>
      </c>
      <c r="C79" s="231">
        <v>1291.05</v>
      </c>
      <c r="D79" s="28">
        <v>414.05</v>
      </c>
      <c r="E79" s="253">
        <v>877</v>
      </c>
      <c r="F79" s="250">
        <v>26292</v>
      </c>
      <c r="G79" s="234">
        <v>2.9979475484606614E-2</v>
      </c>
    </row>
    <row r="80" spans="1:7" x14ac:dyDescent="0.25">
      <c r="A80" s="18" t="s">
        <v>34</v>
      </c>
      <c r="B80" s="18" t="s">
        <v>175</v>
      </c>
      <c r="C80" s="231">
        <v>1296.72</v>
      </c>
      <c r="D80" s="28">
        <v>439.71999999999997</v>
      </c>
      <c r="E80" s="253">
        <v>857</v>
      </c>
      <c r="F80" s="250">
        <v>21231</v>
      </c>
      <c r="G80" s="234">
        <v>2.4773628938156361E-2</v>
      </c>
    </row>
    <row r="81" spans="1:7" x14ac:dyDescent="0.25">
      <c r="A81" s="18" t="s">
        <v>35</v>
      </c>
      <c r="B81" s="18" t="s">
        <v>176</v>
      </c>
      <c r="C81" s="231">
        <v>1077.8</v>
      </c>
      <c r="D81" s="28">
        <v>259.87</v>
      </c>
      <c r="E81" s="253">
        <v>817.93</v>
      </c>
      <c r="F81" s="250">
        <v>14731</v>
      </c>
      <c r="G81" s="234">
        <v>1.8010098663699826E-2</v>
      </c>
    </row>
    <row r="82" spans="1:7" x14ac:dyDescent="0.25">
      <c r="A82" s="18" t="s">
        <v>36</v>
      </c>
      <c r="B82" s="18" t="s">
        <v>177</v>
      </c>
      <c r="C82" s="231">
        <v>342.8</v>
      </c>
      <c r="D82" s="28">
        <v>146.69999999999999</v>
      </c>
      <c r="E82" s="253">
        <v>196.10000000000002</v>
      </c>
      <c r="F82" s="250">
        <v>6905</v>
      </c>
      <c r="G82" s="234">
        <v>3.5211626721060679E-2</v>
      </c>
    </row>
    <row r="83" spans="1:7" x14ac:dyDescent="0.25">
      <c r="A83" s="18" t="s">
        <v>178</v>
      </c>
      <c r="B83" s="18" t="s">
        <v>179</v>
      </c>
      <c r="C83" s="231">
        <v>372.74900000000002</v>
      </c>
      <c r="D83" s="28">
        <v>122.697</v>
      </c>
      <c r="E83" s="253">
        <v>250.05200000000002</v>
      </c>
      <c r="F83" s="250">
        <v>9244</v>
      </c>
      <c r="G83" s="234">
        <v>3.6968310591396984E-2</v>
      </c>
    </row>
    <row r="84" spans="1:7" x14ac:dyDescent="0.25">
      <c r="A84" s="18" t="s">
        <v>180</v>
      </c>
      <c r="B84" s="18" t="s">
        <v>181</v>
      </c>
      <c r="C84" s="231">
        <v>619.702</v>
      </c>
      <c r="D84" s="28">
        <v>166.76800000000003</v>
      </c>
      <c r="E84" s="253">
        <v>452.93399999999997</v>
      </c>
      <c r="F84" s="250">
        <v>8885</v>
      </c>
      <c r="G84" s="234">
        <v>1.9616544573823121E-2</v>
      </c>
    </row>
    <row r="85" spans="1:7" x14ac:dyDescent="0.25">
      <c r="A85" s="18" t="s">
        <v>182</v>
      </c>
      <c r="B85" s="18" t="s">
        <v>183</v>
      </c>
      <c r="C85" s="231">
        <v>486.54999999999995</v>
      </c>
      <c r="D85" s="28">
        <v>193.51000000000002</v>
      </c>
      <c r="E85" s="253">
        <v>293.03999999999996</v>
      </c>
      <c r="F85" s="250">
        <v>8389</v>
      </c>
      <c r="G85" s="234">
        <v>2.8627491127491134E-2</v>
      </c>
    </row>
    <row r="86" spans="1:7" x14ac:dyDescent="0.25">
      <c r="A86" s="18" t="s">
        <v>184</v>
      </c>
      <c r="B86" s="18" t="s">
        <v>185</v>
      </c>
      <c r="C86" s="231">
        <v>973.60000000000014</v>
      </c>
      <c r="D86" s="28">
        <v>219</v>
      </c>
      <c r="E86" s="253">
        <v>754.60000000000014</v>
      </c>
      <c r="F86" s="250">
        <v>20646</v>
      </c>
      <c r="G86" s="234">
        <v>2.7360190829578579E-2</v>
      </c>
    </row>
    <row r="87" spans="1:7" x14ac:dyDescent="0.25">
      <c r="A87" s="18" t="s">
        <v>29</v>
      </c>
      <c r="B87" s="18" t="s">
        <v>186</v>
      </c>
      <c r="C87" s="231">
        <v>788.6099999999999</v>
      </c>
      <c r="D87" s="28">
        <v>165.68</v>
      </c>
      <c r="E87" s="253">
        <v>622.92999999999984</v>
      </c>
      <c r="F87" s="250">
        <v>15768</v>
      </c>
      <c r="G87" s="234">
        <v>2.5312635448605788E-2</v>
      </c>
    </row>
    <row r="88" spans="1:7" x14ac:dyDescent="0.25">
      <c r="A88" s="18" t="s">
        <v>187</v>
      </c>
      <c r="B88" s="18" t="s">
        <v>188</v>
      </c>
      <c r="C88" s="231">
        <v>1855.65149</v>
      </c>
      <c r="D88" s="28">
        <v>457.23040000000003</v>
      </c>
      <c r="E88" s="253">
        <v>1398.4210899999998</v>
      </c>
      <c r="F88" s="250">
        <v>36516</v>
      </c>
      <c r="G88" s="234">
        <v>2.6112306415516089E-2</v>
      </c>
    </row>
    <row r="89" spans="1:7" x14ac:dyDescent="0.25">
      <c r="A89" s="18" t="s">
        <v>189</v>
      </c>
      <c r="B89" s="18" t="s">
        <v>190</v>
      </c>
      <c r="C89" s="231">
        <v>0</v>
      </c>
      <c r="D89" s="28">
        <v>0</v>
      </c>
      <c r="E89" s="253">
        <v>0</v>
      </c>
      <c r="F89" s="250">
        <v>28</v>
      </c>
      <c r="G89" s="234">
        <v>0</v>
      </c>
    </row>
    <row r="90" spans="1:7" x14ac:dyDescent="0.25">
      <c r="A90" s="18" t="s">
        <v>191</v>
      </c>
      <c r="B90" s="18" t="s">
        <v>192</v>
      </c>
      <c r="C90" s="231">
        <v>986.67599999999993</v>
      </c>
      <c r="D90" s="28">
        <v>177.691</v>
      </c>
      <c r="E90" s="253">
        <v>808.9849999999999</v>
      </c>
      <c r="F90" s="250">
        <v>16699</v>
      </c>
      <c r="G90" s="234">
        <v>2.0641915486690116E-2</v>
      </c>
    </row>
    <row r="91" spans="1:7" x14ac:dyDescent="0.25">
      <c r="A91" s="18" t="s">
        <v>193</v>
      </c>
      <c r="B91" s="18" t="s">
        <v>194</v>
      </c>
      <c r="C91" s="231">
        <v>861.70500000000004</v>
      </c>
      <c r="D91" s="28">
        <v>216.33799999999999</v>
      </c>
      <c r="E91" s="253">
        <v>645.36700000000008</v>
      </c>
      <c r="F91" s="250">
        <v>17285</v>
      </c>
      <c r="G91" s="234">
        <v>2.6783210173436194E-2</v>
      </c>
    </row>
    <row r="92" spans="1:7" x14ac:dyDescent="0.25">
      <c r="A92" s="18" t="s">
        <v>195</v>
      </c>
      <c r="B92" s="18" t="s">
        <v>196</v>
      </c>
      <c r="C92" s="231">
        <v>275.15700000000004</v>
      </c>
      <c r="D92" s="28">
        <v>12.606999999999999</v>
      </c>
      <c r="E92" s="253">
        <v>262.55000000000007</v>
      </c>
      <c r="F92" s="250">
        <v>9692</v>
      </c>
      <c r="G92" s="234">
        <v>3.6914873357455712E-2</v>
      </c>
    </row>
    <row r="93" spans="1:7" x14ac:dyDescent="0.25">
      <c r="A93" s="18" t="s">
        <v>221</v>
      </c>
      <c r="B93" s="18" t="s">
        <v>197</v>
      </c>
      <c r="C93" s="231">
        <v>2534.9</v>
      </c>
      <c r="D93" s="28">
        <v>557.19999999999993</v>
      </c>
      <c r="E93" s="253">
        <v>1977.7000000000003</v>
      </c>
      <c r="F93" s="250">
        <v>76479</v>
      </c>
      <c r="G93" s="234">
        <v>3.8670678060373158E-2</v>
      </c>
    </row>
    <row r="94" spans="1:7" x14ac:dyDescent="0.25">
      <c r="A94" s="18" t="s">
        <v>233</v>
      </c>
      <c r="B94" s="18" t="s">
        <v>200</v>
      </c>
      <c r="C94" s="231">
        <v>0</v>
      </c>
      <c r="D94" s="28">
        <v>0</v>
      </c>
      <c r="E94" s="253">
        <v>0</v>
      </c>
      <c r="F94" s="250">
        <v>9351</v>
      </c>
      <c r="G94" s="234">
        <v>0</v>
      </c>
    </row>
    <row r="95" spans="1:7" x14ac:dyDescent="0.25">
      <c r="A95" s="18" t="s">
        <v>244</v>
      </c>
      <c r="B95" s="18" t="s">
        <v>201</v>
      </c>
      <c r="C95" s="231">
        <v>886.59699999999987</v>
      </c>
      <c r="D95" s="28">
        <v>250.17000000000002</v>
      </c>
      <c r="E95" s="253">
        <v>636.42699999999991</v>
      </c>
      <c r="F95" s="250">
        <v>9354</v>
      </c>
      <c r="G95" s="234">
        <v>1.4697679388209491E-2</v>
      </c>
    </row>
    <row r="96" spans="1:7" x14ac:dyDescent="0.25">
      <c r="A96" s="18" t="s">
        <v>202</v>
      </c>
      <c r="B96" s="18" t="s">
        <v>203</v>
      </c>
      <c r="C96" s="231">
        <v>2094.5450000000001</v>
      </c>
      <c r="D96" s="28">
        <v>648.29100000000005</v>
      </c>
      <c r="E96" s="253">
        <v>1446.2539999999999</v>
      </c>
      <c r="F96" s="250">
        <v>32085</v>
      </c>
      <c r="G96" s="234">
        <v>2.2184899747900437E-2</v>
      </c>
    </row>
    <row r="97" spans="1:7" x14ac:dyDescent="0.25">
      <c r="A97" s="18" t="s">
        <v>204</v>
      </c>
      <c r="B97" s="18" t="s">
        <v>205</v>
      </c>
      <c r="C97" s="231">
        <v>1346.2099999999998</v>
      </c>
      <c r="D97" s="28">
        <v>531.50999999999988</v>
      </c>
      <c r="E97" s="253">
        <v>814.69999999999993</v>
      </c>
      <c r="F97" s="250">
        <v>19482</v>
      </c>
      <c r="G97" s="234">
        <v>2.3913096845464592E-2</v>
      </c>
    </row>
    <row r="98" spans="1:7" x14ac:dyDescent="0.25">
      <c r="A98" s="18" t="s">
        <v>222</v>
      </c>
      <c r="B98" s="18" t="s">
        <v>206</v>
      </c>
      <c r="C98" s="231">
        <v>975.93</v>
      </c>
      <c r="D98" s="28">
        <v>317.39000000000004</v>
      </c>
      <c r="E98" s="253">
        <v>658.54</v>
      </c>
      <c r="F98" s="250">
        <v>14704</v>
      </c>
      <c r="G98" s="234">
        <v>2.232818052054545E-2</v>
      </c>
    </row>
    <row r="99" spans="1:7" x14ac:dyDescent="0.25">
      <c r="A99" s="18" t="s">
        <v>207</v>
      </c>
      <c r="B99" s="18" t="s">
        <v>208</v>
      </c>
      <c r="C99" s="231">
        <v>0</v>
      </c>
      <c r="D99" s="28">
        <v>0</v>
      </c>
      <c r="E99" s="253">
        <v>0</v>
      </c>
      <c r="F99" s="250">
        <v>13</v>
      </c>
      <c r="G99" s="234">
        <v>0</v>
      </c>
    </row>
    <row r="100" spans="1:7" x14ac:dyDescent="0.25">
      <c r="A100" s="18" t="s">
        <v>209</v>
      </c>
      <c r="B100" s="18" t="s">
        <v>210</v>
      </c>
      <c r="C100" s="231">
        <v>858</v>
      </c>
      <c r="D100" s="28">
        <v>204</v>
      </c>
      <c r="E100" s="253">
        <v>654</v>
      </c>
      <c r="F100" s="250">
        <v>19275</v>
      </c>
      <c r="G100" s="234">
        <v>2.9472477064220185E-2</v>
      </c>
    </row>
    <row r="101" spans="1:7" x14ac:dyDescent="0.25">
      <c r="A101" s="18" t="s">
        <v>211</v>
      </c>
      <c r="B101" s="18" t="s">
        <v>212</v>
      </c>
      <c r="C101" s="231">
        <v>2435.0100000000002</v>
      </c>
      <c r="D101" s="28">
        <v>718.49</v>
      </c>
      <c r="E101" s="253">
        <v>1716.5200000000002</v>
      </c>
      <c r="F101" s="250">
        <v>50023</v>
      </c>
      <c r="G101" s="234">
        <v>2.91421014610957E-2</v>
      </c>
    </row>
    <row r="102" spans="1:7" x14ac:dyDescent="0.25">
      <c r="A102" s="18" t="s">
        <v>31</v>
      </c>
      <c r="B102" s="18" t="s">
        <v>213</v>
      </c>
      <c r="C102" s="231">
        <v>3599</v>
      </c>
      <c r="D102" s="28">
        <v>1366</v>
      </c>
      <c r="E102" s="253">
        <v>2233</v>
      </c>
      <c r="F102" s="250">
        <v>78759</v>
      </c>
      <c r="G102" s="234">
        <v>3.52704881325571E-2</v>
      </c>
    </row>
    <row r="103" spans="1:7" s="263" customFormat="1" x14ac:dyDescent="0.25">
      <c r="A103" s="18" t="s">
        <v>234</v>
      </c>
      <c r="B103" s="18" t="s">
        <v>228</v>
      </c>
      <c r="C103" s="231">
        <v>0</v>
      </c>
      <c r="D103" s="28">
        <v>0</v>
      </c>
      <c r="E103" s="253">
        <v>0</v>
      </c>
      <c r="F103" s="250">
        <v>2</v>
      </c>
      <c r="G103" s="234">
        <v>0</v>
      </c>
    </row>
    <row r="104" spans="1:7" ht="15.75" thickBot="1" x14ac:dyDescent="0.3">
      <c r="A104" s="19" t="s">
        <v>541</v>
      </c>
      <c r="B104" s="19" t="s">
        <v>542</v>
      </c>
      <c r="C104" s="40">
        <v>0</v>
      </c>
      <c r="D104" s="29">
        <v>0</v>
      </c>
      <c r="E104" s="254">
        <v>0</v>
      </c>
      <c r="F104" s="251">
        <v>1</v>
      </c>
      <c r="G104" s="235">
        <v>0</v>
      </c>
    </row>
    <row r="105" spans="1:7" s="263" customFormat="1" ht="15.75" thickBot="1" x14ac:dyDescent="0.3">
      <c r="A105" s="382" t="s">
        <v>544</v>
      </c>
      <c r="B105" s="390" t="s">
        <v>77</v>
      </c>
      <c r="C105" s="383">
        <v>2540.5300000000002</v>
      </c>
      <c r="D105" s="383">
        <v>682.63999999999987</v>
      </c>
      <c r="E105" s="384">
        <v>1857.8900000000003</v>
      </c>
      <c r="F105" s="251">
        <v>65213</v>
      </c>
      <c r="G105" s="235">
        <v>3.5100571077943253E-2</v>
      </c>
    </row>
    <row r="106" spans="1:7" s="263" customFormat="1" x14ac:dyDescent="0.25">
      <c r="G106" s="264"/>
    </row>
    <row r="107" spans="1:7" s="263" customFormat="1" x14ac:dyDescent="0.25">
      <c r="G107" s="264"/>
    </row>
  </sheetData>
  <customSheetViews>
    <customSheetView guid="{CA125778-F8FD-4378-B746-C94ABF8D8556}">
      <pane xSplit="1" ySplit="1" topLeftCell="B2" activePane="bottomRight" state="frozen"/>
      <selection pane="bottomRight" activeCell="N22" sqref="M22:N22"/>
      <pageMargins left="0.7" right="0.7" top="0.75" bottom="0.75" header="0.3" footer="0.3"/>
    </customSheetView>
    <customSheetView guid="{630A50AD-37E0-4B13-8A0F-82608C065D57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D3117EF9-58ED-4C64-90FE-2236892BB5E7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B9F8F50C-FEC1-4333-8AAC-30F1471FB5AB}">
      <pane xSplit="2" ySplit="1" topLeftCell="C68" activePane="bottomRight" state="frozen"/>
      <selection pane="bottomRight" activeCell="K80" sqref="K80"/>
      <pageMargins left="0.7" right="0.7" top="0.75" bottom="0.75" header="0.3" footer="0.3"/>
    </customSheetView>
    <customSheetView guid="{839FFD47-33A9-46F5-9782-5C0A6B45BB00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80E426B4-B9D0-45E3-ACA1-6AA797532F97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88D7A6C6-1D77-4300-8600-F7BD640C7FF4}">
      <pane xSplit="1" ySplit="1" topLeftCell="B55" activePane="bottomRight" state="frozen"/>
      <selection pane="bottomRight" activeCell="H65" sqref="H65"/>
      <pageMargins left="0.7" right="0.7" top="0.75" bottom="0.75" header="0.3" footer="0.3"/>
    </customSheetView>
    <customSheetView guid="{12F5703E-17C3-4A9E-A447-5910D4629E20}">
      <pane xSplit="1" ySplit="1" topLeftCell="B79" activePane="bottomRight" state="frozen"/>
      <selection pane="bottomRight" activeCell="B107" sqref="B107"/>
      <pageMargins left="0.7" right="0.7" top="0.75" bottom="0.75" header="0.3" footer="0.3"/>
    </customSheetView>
    <customSheetView guid="{757F3120-86C6-465D-86FC-89CC3FED19AF}">
      <pane xSplit="1" ySplit="1" topLeftCell="B2" activePane="bottomRight" state="frozen"/>
      <selection pane="bottomRight" activeCell="A106" sqref="A106:XFD106"/>
      <pageMargins left="0.7" right="0.7" top="0.75" bottom="0.75" header="0.3" footer="0.3"/>
    </customSheetView>
    <customSheetView guid="{71479B77-60BF-4E16-AFBF-66A3C3D8F820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4A38270F-2C65-4DBD-9E0A-D49471E678AE}">
      <pane xSplit="1" ySplit="1" topLeftCell="B2" activePane="bottomRight" state="frozen"/>
      <selection pane="bottomRight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L111"/>
  <sheetViews>
    <sheetView topLeftCell="A64" zoomScale="85" zoomScaleNormal="85" workbookViewId="0">
      <selection activeCell="A95" sqref="A95"/>
    </sheetView>
  </sheetViews>
  <sheetFormatPr defaultRowHeight="15" x14ac:dyDescent="0.25"/>
  <cols>
    <col min="1" max="1" width="37.140625" style="263" bestFit="1" customWidth="1"/>
    <col min="2" max="2" width="8.5703125" style="263" bestFit="1" customWidth="1"/>
    <col min="3" max="3" width="14" style="263" bestFit="1" customWidth="1"/>
    <col min="4" max="4" width="15" style="263" customWidth="1"/>
    <col min="5" max="5" width="13.5703125" style="263" customWidth="1"/>
    <col min="6" max="6" width="17.7109375" style="263" bestFit="1" customWidth="1"/>
    <col min="7" max="7" width="12.5703125" style="263" bestFit="1" customWidth="1"/>
    <col min="8" max="16384" width="9.140625" style="263"/>
  </cols>
  <sheetData>
    <row r="1" spans="1:12" ht="15.75" thickBot="1" x14ac:dyDescent="0.3">
      <c r="C1" s="82" t="s">
        <v>260</v>
      </c>
      <c r="D1" s="423" t="s">
        <v>261</v>
      </c>
      <c r="E1" s="425"/>
    </row>
    <row r="2" spans="1:12" ht="30.75" thickBot="1" x14ac:dyDescent="0.3">
      <c r="A2" s="5" t="s">
        <v>0</v>
      </c>
      <c r="B2" s="23" t="s">
        <v>52</v>
      </c>
      <c r="C2" s="332" t="s">
        <v>262</v>
      </c>
      <c r="D2" s="391" t="s">
        <v>263</v>
      </c>
      <c r="E2" s="92" t="s">
        <v>264</v>
      </c>
    </row>
    <row r="3" spans="1:12" x14ac:dyDescent="0.25">
      <c r="A3" s="16" t="s">
        <v>54</v>
      </c>
      <c r="B3" s="33" t="s">
        <v>55</v>
      </c>
      <c r="C3" s="369">
        <v>0</v>
      </c>
      <c r="D3" s="306">
        <v>34563</v>
      </c>
      <c r="E3" s="304">
        <v>59350.826757860515</v>
      </c>
      <c r="F3" s="58"/>
    </row>
    <row r="4" spans="1:12" x14ac:dyDescent="0.25">
      <c r="A4" s="17" t="s">
        <v>6</v>
      </c>
      <c r="B4" s="18" t="s">
        <v>56</v>
      </c>
      <c r="C4" s="370">
        <v>0</v>
      </c>
      <c r="D4" s="307">
        <v>4151817</v>
      </c>
      <c r="E4" s="305">
        <v>154468.34</v>
      </c>
      <c r="F4" s="333"/>
      <c r="G4" s="9"/>
      <c r="H4" s="9"/>
      <c r="I4" s="9"/>
      <c r="J4" s="9"/>
      <c r="K4" s="9"/>
      <c r="L4" s="9"/>
    </row>
    <row r="5" spans="1:12" x14ac:dyDescent="0.25">
      <c r="A5" s="17" t="s">
        <v>57</v>
      </c>
      <c r="B5" s="18" t="s">
        <v>58</v>
      </c>
      <c r="C5" s="370">
        <v>0</v>
      </c>
      <c r="D5" s="307">
        <v>2063214.38</v>
      </c>
      <c r="E5" s="305">
        <v>0</v>
      </c>
      <c r="F5" s="58"/>
    </row>
    <row r="6" spans="1:12" x14ac:dyDescent="0.25">
      <c r="A6" s="17" t="s">
        <v>59</v>
      </c>
      <c r="B6" s="18" t="s">
        <v>60</v>
      </c>
      <c r="C6" s="371">
        <v>0</v>
      </c>
      <c r="D6" s="307">
        <v>2329036</v>
      </c>
      <c r="E6" s="305">
        <v>53041.5</v>
      </c>
      <c r="F6" s="58"/>
    </row>
    <row r="7" spans="1:12" x14ac:dyDescent="0.25">
      <c r="A7" s="17" t="s">
        <v>61</v>
      </c>
      <c r="B7" s="34" t="s">
        <v>62</v>
      </c>
      <c r="C7" s="370">
        <v>0</v>
      </c>
      <c r="D7" s="307">
        <v>119883</v>
      </c>
      <c r="E7" s="305">
        <v>0</v>
      </c>
      <c r="F7" s="58"/>
    </row>
    <row r="8" spans="1:12" x14ac:dyDescent="0.25">
      <c r="A8" s="17" t="s">
        <v>63</v>
      </c>
      <c r="B8" s="34" t="s">
        <v>64</v>
      </c>
      <c r="C8" s="370">
        <v>0</v>
      </c>
      <c r="D8" s="307">
        <v>1716757</v>
      </c>
      <c r="E8" s="305">
        <v>0</v>
      </c>
      <c r="F8" s="58"/>
    </row>
    <row r="9" spans="1:12" x14ac:dyDescent="0.25">
      <c r="A9" s="17" t="s">
        <v>7</v>
      </c>
      <c r="B9" s="18" t="s">
        <v>65</v>
      </c>
      <c r="C9" s="370">
        <v>0</v>
      </c>
      <c r="D9" s="307">
        <v>966459</v>
      </c>
      <c r="E9" s="305">
        <v>0</v>
      </c>
      <c r="F9" s="58"/>
    </row>
    <row r="10" spans="1:12" x14ac:dyDescent="0.25">
      <c r="A10" s="17" t="s">
        <v>66</v>
      </c>
      <c r="B10" s="34" t="s">
        <v>67</v>
      </c>
      <c r="C10" s="370">
        <v>19399293</v>
      </c>
      <c r="D10" s="307">
        <v>7492362</v>
      </c>
      <c r="E10" s="305">
        <v>960534.56000000017</v>
      </c>
      <c r="F10" s="58"/>
      <c r="G10" s="368"/>
    </row>
    <row r="11" spans="1:12" x14ac:dyDescent="0.25">
      <c r="A11" s="17" t="s">
        <v>68</v>
      </c>
      <c r="B11" s="18" t="s">
        <v>69</v>
      </c>
      <c r="C11" s="370">
        <v>8625213</v>
      </c>
      <c r="D11" s="307">
        <v>243495</v>
      </c>
      <c r="E11" s="305">
        <v>0</v>
      </c>
      <c r="F11" s="58"/>
    </row>
    <row r="12" spans="1:12" x14ac:dyDescent="0.25">
      <c r="A12" s="17" t="s">
        <v>8</v>
      </c>
      <c r="B12" s="34" t="s">
        <v>70</v>
      </c>
      <c r="C12" s="370">
        <v>0</v>
      </c>
      <c r="D12" s="307">
        <v>111493</v>
      </c>
      <c r="E12" s="305">
        <v>0</v>
      </c>
      <c r="F12" s="58"/>
    </row>
    <row r="13" spans="1:12" x14ac:dyDescent="0.25">
      <c r="A13" s="17" t="s">
        <v>229</v>
      </c>
      <c r="B13" s="18" t="s">
        <v>71</v>
      </c>
      <c r="C13" s="370">
        <v>0</v>
      </c>
      <c r="D13" s="307">
        <v>1363925</v>
      </c>
      <c r="E13" s="305">
        <v>0</v>
      </c>
      <c r="F13" s="58"/>
      <c r="G13" s="368"/>
    </row>
    <row r="14" spans="1:12" x14ac:dyDescent="0.25">
      <c r="A14" s="17" t="s">
        <v>72</v>
      </c>
      <c r="B14" s="34" t="s">
        <v>73</v>
      </c>
      <c r="C14" s="370">
        <v>0</v>
      </c>
      <c r="D14" s="307">
        <v>638749</v>
      </c>
      <c r="E14" s="305">
        <v>0</v>
      </c>
      <c r="F14" s="58"/>
    </row>
    <row r="15" spans="1:12" x14ac:dyDescent="0.25">
      <c r="A15" s="17" t="s">
        <v>74</v>
      </c>
      <c r="B15" s="18" t="s">
        <v>75</v>
      </c>
      <c r="C15" s="370">
        <v>0</v>
      </c>
      <c r="D15" s="307">
        <v>270091</v>
      </c>
      <c r="E15" s="305">
        <v>285950.3</v>
      </c>
      <c r="F15" s="58"/>
    </row>
    <row r="16" spans="1:12" x14ac:dyDescent="0.25">
      <c r="A16" s="17" t="s">
        <v>230</v>
      </c>
      <c r="B16" s="34" t="s">
        <v>76</v>
      </c>
      <c r="C16" s="370">
        <v>0</v>
      </c>
      <c r="D16" s="307">
        <v>80800</v>
      </c>
      <c r="E16" s="305">
        <v>0</v>
      </c>
      <c r="F16" s="58"/>
    </row>
    <row r="17" spans="1:6" x14ac:dyDescent="0.25">
      <c r="A17" s="17" t="s">
        <v>78</v>
      </c>
      <c r="B17" s="18" t="s">
        <v>79</v>
      </c>
      <c r="C17" s="370">
        <v>0</v>
      </c>
      <c r="D17" s="307">
        <v>1145501</v>
      </c>
      <c r="E17" s="305">
        <v>0</v>
      </c>
      <c r="F17" s="58"/>
    </row>
    <row r="18" spans="1:6" x14ac:dyDescent="0.25">
      <c r="A18" s="17" t="s">
        <v>80</v>
      </c>
      <c r="B18" s="34" t="s">
        <v>81</v>
      </c>
      <c r="C18" s="370">
        <v>0</v>
      </c>
      <c r="D18" s="307">
        <v>1372893.41</v>
      </c>
      <c r="E18" s="305">
        <v>10625</v>
      </c>
      <c r="F18" s="58"/>
    </row>
    <row r="19" spans="1:6" x14ac:dyDescent="0.25">
      <c r="A19" s="17" t="s">
        <v>82</v>
      </c>
      <c r="B19" s="34" t="s">
        <v>83</v>
      </c>
      <c r="C19" s="370">
        <v>0</v>
      </c>
      <c r="D19" s="307">
        <v>1230171.3899999999</v>
      </c>
      <c r="E19" s="305">
        <v>0</v>
      </c>
      <c r="F19" s="58"/>
    </row>
    <row r="20" spans="1:6" x14ac:dyDescent="0.25">
      <c r="A20" s="17" t="s">
        <v>10</v>
      </c>
      <c r="B20" s="34" t="s">
        <v>84</v>
      </c>
      <c r="C20" s="370">
        <v>0</v>
      </c>
      <c r="D20" s="307">
        <v>598928</v>
      </c>
      <c r="E20" s="305">
        <v>0</v>
      </c>
      <c r="F20" s="58"/>
    </row>
    <row r="21" spans="1:6" x14ac:dyDescent="0.25">
      <c r="A21" s="17" t="s">
        <v>85</v>
      </c>
      <c r="B21" s="34" t="s">
        <v>86</v>
      </c>
      <c r="C21" s="370">
        <v>0</v>
      </c>
      <c r="D21" s="307">
        <v>516656</v>
      </c>
      <c r="E21" s="305">
        <v>0</v>
      </c>
      <c r="F21" s="58"/>
    </row>
    <row r="22" spans="1:6" x14ac:dyDescent="0.25">
      <c r="A22" s="17" t="s">
        <v>11</v>
      </c>
      <c r="B22" s="34" t="s">
        <v>87</v>
      </c>
      <c r="C22" s="370">
        <v>0</v>
      </c>
      <c r="D22" s="307">
        <v>2114981</v>
      </c>
      <c r="E22" s="305">
        <v>0</v>
      </c>
      <c r="F22" s="58"/>
    </row>
    <row r="23" spans="1:6" x14ac:dyDescent="0.25">
      <c r="A23" s="17" t="s">
        <v>231</v>
      </c>
      <c r="B23" s="18" t="s">
        <v>88</v>
      </c>
      <c r="C23" s="370">
        <v>0</v>
      </c>
      <c r="D23" s="307">
        <v>44597</v>
      </c>
      <c r="E23" s="305">
        <v>0</v>
      </c>
      <c r="F23" s="58"/>
    </row>
    <row r="24" spans="1:6" x14ac:dyDescent="0.25">
      <c r="A24" s="17" t="s">
        <v>89</v>
      </c>
      <c r="B24" s="34" t="s">
        <v>90</v>
      </c>
      <c r="C24" s="372">
        <v>0</v>
      </c>
      <c r="D24" s="307">
        <v>3830412.87</v>
      </c>
      <c r="E24" s="305">
        <v>0</v>
      </c>
      <c r="F24" s="58"/>
    </row>
    <row r="25" spans="1:6" x14ac:dyDescent="0.25">
      <c r="A25" s="17" t="s">
        <v>15</v>
      </c>
      <c r="B25" s="34" t="s">
        <v>91</v>
      </c>
      <c r="C25" s="370">
        <v>598666.44999999995</v>
      </c>
      <c r="D25" s="307">
        <v>4491868.8499999996</v>
      </c>
      <c r="E25" s="305">
        <v>0</v>
      </c>
      <c r="F25" s="58"/>
    </row>
    <row r="26" spans="1:6" x14ac:dyDescent="0.25">
      <c r="A26" s="17" t="s">
        <v>92</v>
      </c>
      <c r="B26" s="34" t="s">
        <v>93</v>
      </c>
      <c r="C26" s="370">
        <v>0</v>
      </c>
      <c r="D26" s="307">
        <v>892663.06</v>
      </c>
      <c r="E26" s="305">
        <v>0</v>
      </c>
      <c r="F26" s="58"/>
    </row>
    <row r="27" spans="1:6" x14ac:dyDescent="0.25">
      <c r="A27" s="17" t="s">
        <v>94</v>
      </c>
      <c r="B27" s="18" t="s">
        <v>95</v>
      </c>
      <c r="C27" s="370">
        <v>0</v>
      </c>
      <c r="D27" s="307">
        <v>1329579</v>
      </c>
      <c r="E27" s="305">
        <v>17570.55</v>
      </c>
      <c r="F27" s="58"/>
    </row>
    <row r="28" spans="1:6" x14ac:dyDescent="0.25">
      <c r="A28" s="17" t="s">
        <v>12</v>
      </c>
      <c r="B28" s="18" t="s">
        <v>96</v>
      </c>
      <c r="C28" s="370">
        <v>0</v>
      </c>
      <c r="D28" s="307">
        <v>14419019.09</v>
      </c>
      <c r="E28" s="305">
        <v>0</v>
      </c>
      <c r="F28" s="58"/>
    </row>
    <row r="29" spans="1:6" x14ac:dyDescent="0.25">
      <c r="A29" s="17" t="s">
        <v>97</v>
      </c>
      <c r="B29" s="18" t="s">
        <v>98</v>
      </c>
      <c r="C29" s="370">
        <v>0</v>
      </c>
      <c r="D29" s="307">
        <v>9998004.4700000007</v>
      </c>
      <c r="E29" s="305">
        <v>0</v>
      </c>
      <c r="F29" s="58"/>
    </row>
    <row r="30" spans="1:6" x14ac:dyDescent="0.25">
      <c r="A30" s="17" t="s">
        <v>99</v>
      </c>
      <c r="B30" s="18" t="s">
        <v>100</v>
      </c>
      <c r="C30" s="370">
        <v>0</v>
      </c>
      <c r="D30" s="307">
        <v>721313</v>
      </c>
      <c r="E30" s="305">
        <v>0</v>
      </c>
      <c r="F30" s="58"/>
    </row>
    <row r="31" spans="1:6" x14ac:dyDescent="0.25">
      <c r="A31" s="18" t="s">
        <v>101</v>
      </c>
      <c r="B31" s="18" t="s">
        <v>102</v>
      </c>
      <c r="C31" s="370">
        <v>0</v>
      </c>
      <c r="D31" s="307">
        <v>1127</v>
      </c>
      <c r="E31" s="305">
        <v>0</v>
      </c>
      <c r="F31" s="58"/>
    </row>
    <row r="32" spans="1:6" x14ac:dyDescent="0.25">
      <c r="A32" s="17" t="s">
        <v>13</v>
      </c>
      <c r="B32" s="34" t="s">
        <v>103</v>
      </c>
      <c r="C32" s="370">
        <v>0</v>
      </c>
      <c r="D32" s="307">
        <v>8701495</v>
      </c>
      <c r="E32" s="305">
        <v>0</v>
      </c>
      <c r="F32" s="58"/>
    </row>
    <row r="33" spans="1:6" x14ac:dyDescent="0.25">
      <c r="A33" s="17" t="s">
        <v>14</v>
      </c>
      <c r="B33" s="34" t="s">
        <v>104</v>
      </c>
      <c r="C33" s="370">
        <v>0</v>
      </c>
      <c r="D33" s="307">
        <v>8486486</v>
      </c>
      <c r="E33" s="305">
        <v>0</v>
      </c>
      <c r="F33" s="58"/>
    </row>
    <row r="34" spans="1:6" x14ac:dyDescent="0.25">
      <c r="A34" s="17" t="s">
        <v>105</v>
      </c>
      <c r="B34" s="34" t="s">
        <v>106</v>
      </c>
      <c r="C34" s="370">
        <v>0</v>
      </c>
      <c r="D34" s="307">
        <v>1147755.75</v>
      </c>
      <c r="E34" s="305">
        <v>1048810.46085584</v>
      </c>
      <c r="F34" s="58"/>
    </row>
    <row r="35" spans="1:6" x14ac:dyDescent="0.25">
      <c r="A35" s="17" t="s">
        <v>232</v>
      </c>
      <c r="B35" s="34" t="s">
        <v>107</v>
      </c>
      <c r="C35" s="370">
        <v>0</v>
      </c>
      <c r="D35" s="307">
        <v>424226.04</v>
      </c>
      <c r="E35" s="305">
        <v>0</v>
      </c>
      <c r="F35" s="58"/>
    </row>
    <row r="36" spans="1:6" x14ac:dyDescent="0.25">
      <c r="A36" s="17" t="s">
        <v>108</v>
      </c>
      <c r="B36" s="34" t="s">
        <v>109</v>
      </c>
      <c r="C36" s="370">
        <v>0</v>
      </c>
      <c r="D36" s="307">
        <v>2055004</v>
      </c>
      <c r="E36" s="305">
        <v>168117.61538303999</v>
      </c>
      <c r="F36" s="58"/>
    </row>
    <row r="37" spans="1:6" x14ac:dyDescent="0.25">
      <c r="A37" s="17" t="s">
        <v>110</v>
      </c>
      <c r="B37" s="34" t="s">
        <v>111</v>
      </c>
      <c r="C37" s="370">
        <v>0</v>
      </c>
      <c r="D37" s="307">
        <v>24886</v>
      </c>
      <c r="E37" s="305">
        <v>0</v>
      </c>
      <c r="F37" s="58"/>
    </row>
    <row r="38" spans="1:6" x14ac:dyDescent="0.25">
      <c r="A38" s="17" t="s">
        <v>216</v>
      </c>
      <c r="B38" s="18" t="s">
        <v>112</v>
      </c>
      <c r="C38" s="370">
        <v>0</v>
      </c>
      <c r="D38" s="307">
        <v>1969403</v>
      </c>
      <c r="E38" s="305">
        <v>0</v>
      </c>
      <c r="F38" s="58"/>
    </row>
    <row r="39" spans="1:6" x14ac:dyDescent="0.25">
      <c r="A39" s="17" t="s">
        <v>16</v>
      </c>
      <c r="B39" s="34" t="s">
        <v>113</v>
      </c>
      <c r="C39" s="370">
        <v>0</v>
      </c>
      <c r="D39" s="307">
        <v>5558251</v>
      </c>
      <c r="E39" s="305">
        <v>0</v>
      </c>
      <c r="F39" s="58"/>
    </row>
    <row r="40" spans="1:6" x14ac:dyDescent="0.25">
      <c r="A40" s="17" t="s">
        <v>217</v>
      </c>
      <c r="B40" s="34" t="s">
        <v>114</v>
      </c>
      <c r="C40" s="370">
        <v>0</v>
      </c>
      <c r="D40" s="307">
        <v>7094259</v>
      </c>
      <c r="E40" s="305">
        <v>0</v>
      </c>
      <c r="F40" s="58"/>
    </row>
    <row r="41" spans="1:6" x14ac:dyDescent="0.25">
      <c r="A41" s="17" t="s">
        <v>115</v>
      </c>
      <c r="B41" s="18" t="s">
        <v>116</v>
      </c>
      <c r="C41" s="370">
        <v>0</v>
      </c>
      <c r="D41" s="307">
        <v>6688577</v>
      </c>
      <c r="E41" s="305">
        <v>0</v>
      </c>
      <c r="F41" s="58"/>
    </row>
    <row r="42" spans="1:6" x14ac:dyDescent="0.25">
      <c r="A42" s="17" t="s">
        <v>117</v>
      </c>
      <c r="B42" s="34" t="s">
        <v>118</v>
      </c>
      <c r="C42" s="370">
        <v>0</v>
      </c>
      <c r="D42" s="307">
        <v>1432320</v>
      </c>
      <c r="E42" s="305">
        <v>0</v>
      </c>
      <c r="F42" s="58"/>
    </row>
    <row r="43" spans="1:6" x14ac:dyDescent="0.25">
      <c r="A43" s="17" t="s">
        <v>119</v>
      </c>
      <c r="B43" s="18" t="s">
        <v>120</v>
      </c>
      <c r="C43" s="370">
        <v>0</v>
      </c>
      <c r="D43" s="307">
        <v>7647392</v>
      </c>
      <c r="E43" s="305">
        <v>0</v>
      </c>
      <c r="F43" s="58"/>
    </row>
    <row r="44" spans="1:6" x14ac:dyDescent="0.25">
      <c r="A44" s="17" t="s">
        <v>121</v>
      </c>
      <c r="B44" s="34" t="s">
        <v>122</v>
      </c>
      <c r="C44" s="370">
        <v>0</v>
      </c>
      <c r="D44" s="307">
        <v>5272408</v>
      </c>
      <c r="E44" s="305">
        <v>0</v>
      </c>
      <c r="F44" s="58"/>
    </row>
    <row r="45" spans="1:6" x14ac:dyDescent="0.25">
      <c r="A45" s="17" t="s">
        <v>123</v>
      </c>
      <c r="B45" s="34" t="s">
        <v>124</v>
      </c>
      <c r="C45" s="370">
        <v>0</v>
      </c>
      <c r="D45" s="307">
        <v>508795</v>
      </c>
      <c r="E45" s="305">
        <v>0</v>
      </c>
      <c r="F45" s="58"/>
    </row>
    <row r="46" spans="1:6" x14ac:dyDescent="0.25">
      <c r="A46" s="17" t="s">
        <v>125</v>
      </c>
      <c r="B46" s="18" t="s">
        <v>126</v>
      </c>
      <c r="C46" s="370">
        <v>0</v>
      </c>
      <c r="D46" s="307">
        <v>9788280</v>
      </c>
      <c r="E46" s="305">
        <v>1240529.6247390194</v>
      </c>
      <c r="F46" s="58"/>
    </row>
    <row r="47" spans="1:6" x14ac:dyDescent="0.25">
      <c r="A47" s="17" t="s">
        <v>218</v>
      </c>
      <c r="B47" s="18" t="s">
        <v>127</v>
      </c>
      <c r="C47" s="372">
        <v>0</v>
      </c>
      <c r="D47" s="307">
        <v>1989415</v>
      </c>
      <c r="E47" s="305">
        <v>0</v>
      </c>
      <c r="F47" s="58"/>
    </row>
    <row r="48" spans="1:6" x14ac:dyDescent="0.25">
      <c r="A48" s="17" t="s">
        <v>17</v>
      </c>
      <c r="B48" s="18" t="s">
        <v>128</v>
      </c>
      <c r="C48" s="370">
        <v>0</v>
      </c>
      <c r="D48" s="307">
        <v>100479</v>
      </c>
      <c r="E48" s="305">
        <v>0</v>
      </c>
      <c r="F48" s="58"/>
    </row>
    <row r="49" spans="1:6" x14ac:dyDescent="0.25">
      <c r="A49" s="17" t="s">
        <v>129</v>
      </c>
      <c r="B49" s="18" t="s">
        <v>130</v>
      </c>
      <c r="C49" s="370">
        <v>0</v>
      </c>
      <c r="D49" s="307">
        <v>6286.68</v>
      </c>
      <c r="E49" s="305">
        <v>0</v>
      </c>
      <c r="F49" s="58"/>
    </row>
    <row r="50" spans="1:6" x14ac:dyDescent="0.25">
      <c r="A50" s="18" t="s">
        <v>131</v>
      </c>
      <c r="B50" s="18" t="s">
        <v>132</v>
      </c>
      <c r="C50" s="370">
        <v>0</v>
      </c>
      <c r="D50" s="307">
        <v>1530525.06</v>
      </c>
      <c r="E50" s="305">
        <v>0</v>
      </c>
      <c r="F50" s="58"/>
    </row>
    <row r="51" spans="1:6" x14ac:dyDescent="0.25">
      <c r="A51" s="17" t="s">
        <v>18</v>
      </c>
      <c r="B51" s="18" t="s">
        <v>133</v>
      </c>
      <c r="C51" s="370">
        <v>0</v>
      </c>
      <c r="D51" s="307">
        <v>964566.55</v>
      </c>
      <c r="E51" s="305">
        <v>336655.3961712087</v>
      </c>
      <c r="F51" s="58"/>
    </row>
    <row r="52" spans="1:6" x14ac:dyDescent="0.25">
      <c r="A52" s="17" t="s">
        <v>26</v>
      </c>
      <c r="B52" s="18" t="s">
        <v>134</v>
      </c>
      <c r="C52" s="370">
        <v>0</v>
      </c>
      <c r="D52" s="307">
        <v>1110197</v>
      </c>
      <c r="E52" s="305">
        <v>0</v>
      </c>
      <c r="F52" s="58"/>
    </row>
    <row r="53" spans="1:6" x14ac:dyDescent="0.25">
      <c r="A53" s="18" t="s">
        <v>19</v>
      </c>
      <c r="B53" s="18" t="s">
        <v>135</v>
      </c>
      <c r="C53" s="370">
        <v>0</v>
      </c>
      <c r="D53" s="307">
        <v>216538.87</v>
      </c>
      <c r="E53" s="305">
        <v>0</v>
      </c>
      <c r="F53" s="58"/>
    </row>
    <row r="54" spans="1:6" x14ac:dyDescent="0.25">
      <c r="A54" s="18" t="s">
        <v>136</v>
      </c>
      <c r="B54" s="18" t="s">
        <v>137</v>
      </c>
      <c r="C54" s="370">
        <v>0</v>
      </c>
      <c r="D54" s="307">
        <v>1525983</v>
      </c>
      <c r="E54" s="305">
        <v>229129.4</v>
      </c>
      <c r="F54" s="58"/>
    </row>
    <row r="55" spans="1:6" x14ac:dyDescent="0.25">
      <c r="A55" s="18" t="s">
        <v>20</v>
      </c>
      <c r="B55" s="18" t="s">
        <v>138</v>
      </c>
      <c r="C55" s="370">
        <v>0</v>
      </c>
      <c r="D55" s="307">
        <v>1591078</v>
      </c>
      <c r="E55" s="305">
        <v>0</v>
      </c>
      <c r="F55" s="58"/>
    </row>
    <row r="56" spans="1:6" x14ac:dyDescent="0.25">
      <c r="A56" s="18" t="s">
        <v>21</v>
      </c>
      <c r="B56" s="18" t="s">
        <v>139</v>
      </c>
      <c r="C56" s="370">
        <v>0</v>
      </c>
      <c r="D56" s="307">
        <v>137723</v>
      </c>
      <c r="E56" s="305">
        <v>0</v>
      </c>
      <c r="F56" s="58"/>
    </row>
    <row r="57" spans="1:6" x14ac:dyDescent="0.25">
      <c r="A57" s="18" t="s">
        <v>22</v>
      </c>
      <c r="B57" s="18" t="s">
        <v>140</v>
      </c>
      <c r="C57" s="370">
        <v>0</v>
      </c>
      <c r="D57" s="307">
        <v>482376</v>
      </c>
      <c r="E57" s="305">
        <v>172004.7</v>
      </c>
      <c r="F57" s="58"/>
    </row>
    <row r="58" spans="1:6" x14ac:dyDescent="0.25">
      <c r="A58" s="18" t="s">
        <v>23</v>
      </c>
      <c r="B58" s="18" t="s">
        <v>141</v>
      </c>
      <c r="C58" s="370">
        <v>0</v>
      </c>
      <c r="D58" s="307">
        <v>8187960</v>
      </c>
      <c r="E58" s="305">
        <v>0</v>
      </c>
      <c r="F58" s="58"/>
    </row>
    <row r="59" spans="1:6" x14ac:dyDescent="0.25">
      <c r="A59" s="18" t="s">
        <v>142</v>
      </c>
      <c r="B59" s="18" t="s">
        <v>143</v>
      </c>
      <c r="C59" s="370">
        <v>0</v>
      </c>
      <c r="D59" s="307">
        <v>342307</v>
      </c>
      <c r="E59" s="305">
        <v>0</v>
      </c>
      <c r="F59" s="58"/>
    </row>
    <row r="60" spans="1:6" x14ac:dyDescent="0.25">
      <c r="A60" s="18" t="s">
        <v>241</v>
      </c>
      <c r="B60" s="18" t="s">
        <v>144</v>
      </c>
      <c r="C60" s="370">
        <v>0</v>
      </c>
      <c r="D60" s="307">
        <v>4322248</v>
      </c>
      <c r="E60" s="305">
        <v>0</v>
      </c>
      <c r="F60" s="58"/>
    </row>
    <row r="61" spans="1:6" x14ac:dyDescent="0.25">
      <c r="A61" s="18" t="s">
        <v>45</v>
      </c>
      <c r="B61" s="18" t="s">
        <v>145</v>
      </c>
      <c r="C61" s="370">
        <v>0</v>
      </c>
      <c r="D61" s="307">
        <v>7413595.79</v>
      </c>
      <c r="E61" s="305">
        <v>0</v>
      </c>
      <c r="F61" s="58"/>
    </row>
    <row r="62" spans="1:6" x14ac:dyDescent="0.25">
      <c r="A62" s="18" t="s">
        <v>24</v>
      </c>
      <c r="B62" s="18" t="s">
        <v>146</v>
      </c>
      <c r="C62" s="370">
        <v>0</v>
      </c>
      <c r="D62" s="307">
        <v>4131262</v>
      </c>
      <c r="E62" s="305">
        <v>2081284.5348649407</v>
      </c>
      <c r="F62" s="305"/>
    </row>
    <row r="63" spans="1:6" x14ac:dyDescent="0.25">
      <c r="A63" s="18" t="s">
        <v>219</v>
      </c>
      <c r="B63" s="18" t="s">
        <v>147</v>
      </c>
      <c r="C63" s="370">
        <v>0</v>
      </c>
      <c r="D63" s="307">
        <v>8670640</v>
      </c>
      <c r="E63" s="305">
        <v>0</v>
      </c>
      <c r="F63" s="58"/>
    </row>
    <row r="64" spans="1:6" x14ac:dyDescent="0.25">
      <c r="A64" s="18" t="s">
        <v>148</v>
      </c>
      <c r="B64" s="18" t="s">
        <v>149</v>
      </c>
      <c r="C64" s="370">
        <v>0</v>
      </c>
      <c r="D64" s="307">
        <v>3331930</v>
      </c>
      <c r="E64" s="305">
        <v>0</v>
      </c>
      <c r="F64" s="58"/>
    </row>
    <row r="65" spans="1:6" x14ac:dyDescent="0.25">
      <c r="A65" s="18" t="s">
        <v>25</v>
      </c>
      <c r="B65" s="18" t="s">
        <v>150</v>
      </c>
      <c r="C65" s="370">
        <v>0</v>
      </c>
      <c r="D65" s="307">
        <v>5391153</v>
      </c>
      <c r="E65" s="305">
        <v>0</v>
      </c>
      <c r="F65" s="58"/>
    </row>
    <row r="66" spans="1:6" x14ac:dyDescent="0.25">
      <c r="A66" s="18" t="s">
        <v>151</v>
      </c>
      <c r="B66" s="18" t="s">
        <v>152</v>
      </c>
      <c r="C66" s="370">
        <v>332165</v>
      </c>
      <c r="D66" s="307">
        <v>1272807</v>
      </c>
      <c r="E66" s="305">
        <v>1792134.4877913883</v>
      </c>
      <c r="F66" s="58"/>
    </row>
    <row r="67" spans="1:6" x14ac:dyDescent="0.25">
      <c r="A67" s="18" t="s">
        <v>153</v>
      </c>
      <c r="B67" s="18" t="s">
        <v>154</v>
      </c>
      <c r="C67" s="370">
        <v>0</v>
      </c>
      <c r="D67" s="307">
        <v>6516</v>
      </c>
      <c r="E67" s="305">
        <v>0</v>
      </c>
      <c r="F67" s="58"/>
    </row>
    <row r="68" spans="1:6" x14ac:dyDescent="0.25">
      <c r="A68" s="18" t="s">
        <v>27</v>
      </c>
      <c r="B68" s="18" t="s">
        <v>155</v>
      </c>
      <c r="C68" s="370">
        <v>22761</v>
      </c>
      <c r="D68" s="307">
        <v>1262358</v>
      </c>
      <c r="E68" s="305">
        <v>0</v>
      </c>
      <c r="F68" s="58"/>
    </row>
    <row r="69" spans="1:6" x14ac:dyDescent="0.25">
      <c r="A69" s="18" t="s">
        <v>30</v>
      </c>
      <c r="B69" s="18" t="s">
        <v>156</v>
      </c>
      <c r="C69" s="370">
        <v>0</v>
      </c>
      <c r="D69" s="307">
        <v>4025105</v>
      </c>
      <c r="E69" s="305">
        <v>0</v>
      </c>
      <c r="F69" s="58"/>
    </row>
    <row r="70" spans="1:6" x14ac:dyDescent="0.25">
      <c r="A70" s="18" t="s">
        <v>28</v>
      </c>
      <c r="B70" s="18" t="s">
        <v>157</v>
      </c>
      <c r="C70" s="370">
        <v>0</v>
      </c>
      <c r="D70" s="307">
        <v>1172568</v>
      </c>
      <c r="E70" s="305">
        <v>0</v>
      </c>
      <c r="F70" s="58"/>
    </row>
    <row r="71" spans="1:6" x14ac:dyDescent="0.25">
      <c r="A71" s="18" t="s">
        <v>158</v>
      </c>
      <c r="B71" s="18" t="s">
        <v>159</v>
      </c>
      <c r="C71" s="370">
        <v>0</v>
      </c>
      <c r="D71" s="307">
        <v>2546816</v>
      </c>
      <c r="E71" s="305">
        <v>327729.84970031999</v>
      </c>
      <c r="F71" s="58"/>
    </row>
    <row r="72" spans="1:6" x14ac:dyDescent="0.25">
      <c r="A72" s="18" t="s">
        <v>160</v>
      </c>
      <c r="B72" s="18" t="s">
        <v>161</v>
      </c>
      <c r="C72" s="370">
        <v>0</v>
      </c>
      <c r="D72" s="307">
        <v>239214.05</v>
      </c>
      <c r="E72" s="305">
        <v>0</v>
      </c>
      <c r="F72" s="58"/>
    </row>
    <row r="73" spans="1:6" x14ac:dyDescent="0.25">
      <c r="A73" s="18" t="s">
        <v>220</v>
      </c>
      <c r="B73" s="18" t="s">
        <v>162</v>
      </c>
      <c r="C73" s="370">
        <v>0</v>
      </c>
      <c r="D73" s="307">
        <v>778768</v>
      </c>
      <c r="E73" s="305">
        <v>92700.057508994854</v>
      </c>
      <c r="F73" s="58"/>
    </row>
    <row r="74" spans="1:6" x14ac:dyDescent="0.25">
      <c r="A74" s="18" t="s">
        <v>163</v>
      </c>
      <c r="B74" s="18" t="s">
        <v>164</v>
      </c>
      <c r="C74" s="370">
        <v>0</v>
      </c>
      <c r="D74" s="307">
        <v>900462</v>
      </c>
      <c r="E74" s="305">
        <v>42443.97247459041</v>
      </c>
      <c r="F74" s="58"/>
    </row>
    <row r="75" spans="1:6" x14ac:dyDescent="0.25">
      <c r="A75" s="18" t="s">
        <v>165</v>
      </c>
      <c r="B75" s="18" t="s">
        <v>166</v>
      </c>
      <c r="C75" s="370">
        <v>0</v>
      </c>
      <c r="D75" s="307">
        <v>1437</v>
      </c>
      <c r="E75" s="305">
        <v>0</v>
      </c>
      <c r="F75" s="58"/>
    </row>
    <row r="76" spans="1:6" x14ac:dyDescent="0.25">
      <c r="A76" s="18" t="s">
        <v>167</v>
      </c>
      <c r="B76" s="18" t="s">
        <v>168</v>
      </c>
      <c r="C76" s="370">
        <v>0</v>
      </c>
      <c r="D76" s="307">
        <v>2151103</v>
      </c>
      <c r="E76" s="305">
        <v>289551.76854467759</v>
      </c>
      <c r="F76" s="58"/>
    </row>
    <row r="77" spans="1:6" x14ac:dyDescent="0.25">
      <c r="A77" s="18" t="s">
        <v>169</v>
      </c>
      <c r="B77" s="18" t="s">
        <v>170</v>
      </c>
      <c r="C77" s="370">
        <v>0</v>
      </c>
      <c r="D77" s="307">
        <v>3905690</v>
      </c>
      <c r="E77" s="305">
        <v>0</v>
      </c>
      <c r="F77" s="58"/>
    </row>
    <row r="78" spans="1:6" x14ac:dyDescent="0.25">
      <c r="A78" s="18" t="s">
        <v>32</v>
      </c>
      <c r="B78" s="18" t="s">
        <v>171</v>
      </c>
      <c r="C78" s="370">
        <v>0</v>
      </c>
      <c r="D78" s="307">
        <v>3276221</v>
      </c>
      <c r="E78" s="305">
        <v>55812.3</v>
      </c>
      <c r="F78" s="58"/>
    </row>
    <row r="79" spans="1:6" x14ac:dyDescent="0.25">
      <c r="A79" s="18" t="s">
        <v>33</v>
      </c>
      <c r="B79" s="18" t="s">
        <v>172</v>
      </c>
      <c r="C79" s="370">
        <v>0</v>
      </c>
      <c r="D79" s="307">
        <v>47000</v>
      </c>
      <c r="E79" s="305">
        <v>291417.22642319993</v>
      </c>
      <c r="F79" s="58"/>
    </row>
    <row r="80" spans="1:6" x14ac:dyDescent="0.25">
      <c r="A80" s="18" t="s">
        <v>173</v>
      </c>
      <c r="B80" s="18" t="s">
        <v>174</v>
      </c>
      <c r="C80" s="370">
        <v>0</v>
      </c>
      <c r="D80" s="307">
        <v>6339456</v>
      </c>
      <c r="E80" s="305">
        <v>0</v>
      </c>
      <c r="F80" s="58"/>
    </row>
    <row r="81" spans="1:6" x14ac:dyDescent="0.25">
      <c r="A81" s="18" t="s">
        <v>34</v>
      </c>
      <c r="B81" s="18" t="s">
        <v>175</v>
      </c>
      <c r="C81" s="370">
        <v>0</v>
      </c>
      <c r="D81" s="307">
        <v>170462.32</v>
      </c>
      <c r="E81" s="305">
        <v>0</v>
      </c>
      <c r="F81" s="58"/>
    </row>
    <row r="82" spans="1:6" x14ac:dyDescent="0.25">
      <c r="A82" s="18" t="s">
        <v>35</v>
      </c>
      <c r="B82" s="18" t="s">
        <v>176</v>
      </c>
      <c r="C82" s="370">
        <v>0</v>
      </c>
      <c r="D82" s="307">
        <v>1039221</v>
      </c>
      <c r="E82" s="305">
        <v>0</v>
      </c>
      <c r="F82" s="58"/>
    </row>
    <row r="83" spans="1:6" x14ac:dyDescent="0.25">
      <c r="A83" s="18" t="s">
        <v>36</v>
      </c>
      <c r="B83" s="18" t="s">
        <v>177</v>
      </c>
      <c r="C83" s="370">
        <v>0</v>
      </c>
      <c r="D83" s="307">
        <v>982261</v>
      </c>
      <c r="E83" s="305">
        <v>0</v>
      </c>
      <c r="F83" s="58"/>
    </row>
    <row r="84" spans="1:6" x14ac:dyDescent="0.25">
      <c r="A84" s="18" t="s">
        <v>178</v>
      </c>
      <c r="B84" s="18" t="s">
        <v>179</v>
      </c>
      <c r="C84" s="370">
        <v>0</v>
      </c>
      <c r="D84" s="307">
        <v>2687143.69</v>
      </c>
      <c r="E84" s="305">
        <v>0</v>
      </c>
      <c r="F84" s="58"/>
    </row>
    <row r="85" spans="1:6" x14ac:dyDescent="0.25">
      <c r="A85" s="18" t="s">
        <v>180</v>
      </c>
      <c r="B85" s="18" t="s">
        <v>181</v>
      </c>
      <c r="C85" s="370">
        <v>0</v>
      </c>
      <c r="D85" s="307">
        <v>1275880</v>
      </c>
      <c r="E85" s="305">
        <v>3532.7796582623264</v>
      </c>
      <c r="F85" s="58"/>
    </row>
    <row r="86" spans="1:6" x14ac:dyDescent="0.25">
      <c r="A86" s="18" t="s">
        <v>182</v>
      </c>
      <c r="B86" s="18" t="s">
        <v>183</v>
      </c>
      <c r="C86" s="370">
        <v>0</v>
      </c>
      <c r="D86" s="307">
        <v>149634</v>
      </c>
      <c r="E86" s="305">
        <v>0</v>
      </c>
      <c r="F86" s="58"/>
    </row>
    <row r="87" spans="1:6" x14ac:dyDescent="0.25">
      <c r="A87" s="18" t="s">
        <v>184</v>
      </c>
      <c r="B87" s="18" t="s">
        <v>185</v>
      </c>
      <c r="C87" s="370">
        <v>0</v>
      </c>
      <c r="D87" s="307">
        <v>10821385</v>
      </c>
      <c r="E87" s="305">
        <v>142867.20000000001</v>
      </c>
      <c r="F87" s="58"/>
    </row>
    <row r="88" spans="1:6" x14ac:dyDescent="0.25">
      <c r="A88" s="18" t="s">
        <v>29</v>
      </c>
      <c r="B88" s="18" t="s">
        <v>186</v>
      </c>
      <c r="C88" s="370">
        <v>0</v>
      </c>
      <c r="D88" s="307">
        <v>1158628</v>
      </c>
      <c r="E88" s="305">
        <v>0</v>
      </c>
      <c r="F88" s="58"/>
    </row>
    <row r="89" spans="1:6" x14ac:dyDescent="0.25">
      <c r="A89" s="18" t="s">
        <v>187</v>
      </c>
      <c r="B89" s="18" t="s">
        <v>188</v>
      </c>
      <c r="C89" s="370">
        <v>0</v>
      </c>
      <c r="D89" s="307">
        <v>1882421</v>
      </c>
      <c r="E89" s="305">
        <v>0</v>
      </c>
      <c r="F89" s="58"/>
    </row>
    <row r="90" spans="1:6" x14ac:dyDescent="0.25">
      <c r="A90" s="18" t="s">
        <v>189</v>
      </c>
      <c r="B90" s="18" t="s">
        <v>190</v>
      </c>
      <c r="C90" s="370">
        <v>0</v>
      </c>
      <c r="D90" s="307">
        <v>902</v>
      </c>
      <c r="E90" s="305">
        <v>85841.982280800003</v>
      </c>
      <c r="F90" s="58"/>
    </row>
    <row r="91" spans="1:6" x14ac:dyDescent="0.25">
      <c r="A91" s="18" t="s">
        <v>191</v>
      </c>
      <c r="B91" s="18" t="s">
        <v>192</v>
      </c>
      <c r="C91" s="370">
        <v>0</v>
      </c>
      <c r="D91" s="307">
        <v>743641</v>
      </c>
      <c r="E91" s="305">
        <v>0</v>
      </c>
      <c r="F91" s="58"/>
    </row>
    <row r="92" spans="1:6" x14ac:dyDescent="0.25">
      <c r="A92" s="18" t="s">
        <v>193</v>
      </c>
      <c r="B92" s="18" t="s">
        <v>194</v>
      </c>
      <c r="C92" s="370">
        <v>0</v>
      </c>
      <c r="D92" s="307">
        <v>2641320</v>
      </c>
      <c r="E92" s="305">
        <v>0</v>
      </c>
      <c r="F92" s="58"/>
    </row>
    <row r="93" spans="1:6" x14ac:dyDescent="0.25">
      <c r="A93" s="18" t="s">
        <v>195</v>
      </c>
      <c r="B93" s="18" t="s">
        <v>196</v>
      </c>
      <c r="C93" s="370">
        <v>0</v>
      </c>
      <c r="D93" s="307">
        <v>2969532</v>
      </c>
      <c r="E93" s="305">
        <v>0</v>
      </c>
      <c r="F93" s="58"/>
    </row>
    <row r="94" spans="1:6" x14ac:dyDescent="0.25">
      <c r="A94" s="18" t="s">
        <v>221</v>
      </c>
      <c r="B94" s="18" t="s">
        <v>197</v>
      </c>
      <c r="C94" s="370">
        <v>0</v>
      </c>
      <c r="D94" s="307">
        <v>25678560</v>
      </c>
      <c r="E94" s="305">
        <v>0</v>
      </c>
      <c r="F94" s="58"/>
    </row>
    <row r="95" spans="1:6" x14ac:dyDescent="0.25">
      <c r="A95" s="18" t="s">
        <v>233</v>
      </c>
      <c r="B95" s="18" t="s">
        <v>200</v>
      </c>
      <c r="C95" s="370">
        <v>0</v>
      </c>
      <c r="D95" s="307">
        <v>489449</v>
      </c>
      <c r="E95" s="305">
        <v>325876.46666666667</v>
      </c>
      <c r="F95" s="58"/>
    </row>
    <row r="96" spans="1:6" x14ac:dyDescent="0.25">
      <c r="A96" s="18" t="s">
        <v>244</v>
      </c>
      <c r="B96" s="18" t="s">
        <v>201</v>
      </c>
      <c r="C96" s="370">
        <v>0</v>
      </c>
      <c r="D96" s="307">
        <v>713970</v>
      </c>
      <c r="E96" s="305">
        <v>245085.44550000009</v>
      </c>
      <c r="F96" s="58"/>
    </row>
    <row r="97" spans="1:6" x14ac:dyDescent="0.25">
      <c r="A97" s="18" t="s">
        <v>202</v>
      </c>
      <c r="B97" s="18" t="s">
        <v>203</v>
      </c>
      <c r="C97" s="372">
        <v>320670</v>
      </c>
      <c r="D97" s="307">
        <v>449044</v>
      </c>
      <c r="E97" s="305">
        <v>0</v>
      </c>
      <c r="F97" s="58"/>
    </row>
    <row r="98" spans="1:6" x14ac:dyDescent="0.25">
      <c r="A98" s="18" t="s">
        <v>204</v>
      </c>
      <c r="B98" s="18" t="s">
        <v>205</v>
      </c>
      <c r="C98" s="370">
        <v>0</v>
      </c>
      <c r="D98" s="307">
        <v>694645</v>
      </c>
      <c r="E98" s="305">
        <v>0</v>
      </c>
      <c r="F98" s="58"/>
    </row>
    <row r="99" spans="1:6" x14ac:dyDescent="0.25">
      <c r="A99" s="18" t="s">
        <v>222</v>
      </c>
      <c r="B99" s="18" t="s">
        <v>206</v>
      </c>
      <c r="C99" s="370">
        <v>0</v>
      </c>
      <c r="D99" s="307">
        <v>491550</v>
      </c>
      <c r="E99" s="305">
        <v>1487116.9675147715</v>
      </c>
      <c r="F99" s="58"/>
    </row>
    <row r="100" spans="1:6" x14ac:dyDescent="0.25">
      <c r="A100" s="18" t="s">
        <v>207</v>
      </c>
      <c r="B100" s="18" t="s">
        <v>208</v>
      </c>
      <c r="C100" s="370">
        <v>0</v>
      </c>
      <c r="D100" s="307">
        <v>611051.91</v>
      </c>
      <c r="E100" s="305">
        <v>0</v>
      </c>
      <c r="F100" s="58"/>
    </row>
    <row r="101" spans="1:6" x14ac:dyDescent="0.25">
      <c r="A101" s="18" t="s">
        <v>209</v>
      </c>
      <c r="B101" s="18" t="s">
        <v>210</v>
      </c>
      <c r="C101" s="370">
        <v>0</v>
      </c>
      <c r="D101" s="307">
        <v>2753668</v>
      </c>
      <c r="E101" s="305">
        <v>0</v>
      </c>
      <c r="F101" s="58"/>
    </row>
    <row r="102" spans="1:6" x14ac:dyDescent="0.25">
      <c r="A102" s="18" t="s">
        <v>211</v>
      </c>
      <c r="B102" s="18" t="s">
        <v>212</v>
      </c>
      <c r="C102" s="370">
        <v>0</v>
      </c>
      <c r="D102" s="307">
        <v>763980</v>
      </c>
      <c r="E102" s="305">
        <v>232957.12999999998</v>
      </c>
      <c r="F102" s="58"/>
    </row>
    <row r="103" spans="1:6" x14ac:dyDescent="0.25">
      <c r="A103" s="18" t="s">
        <v>31</v>
      </c>
      <c r="B103" s="18" t="s">
        <v>213</v>
      </c>
      <c r="C103" s="370">
        <v>0</v>
      </c>
      <c r="D103" s="307">
        <v>11684879</v>
      </c>
      <c r="E103" s="305">
        <v>6725183.9987758761</v>
      </c>
      <c r="F103" s="58"/>
    </row>
    <row r="104" spans="1:6" x14ac:dyDescent="0.25">
      <c r="A104" s="18" t="s">
        <v>234</v>
      </c>
      <c r="B104" s="18" t="s">
        <v>228</v>
      </c>
      <c r="C104" s="370">
        <v>0</v>
      </c>
      <c r="D104" s="307">
        <v>0</v>
      </c>
      <c r="E104" s="305">
        <v>45027.843986603148</v>
      </c>
      <c r="F104" s="58"/>
    </row>
    <row r="105" spans="1:6" ht="15.75" thickBot="1" x14ac:dyDescent="0.3">
      <c r="A105" s="19" t="s">
        <v>541</v>
      </c>
      <c r="B105" s="19" t="s">
        <v>542</v>
      </c>
      <c r="C105" s="373">
        <v>0</v>
      </c>
      <c r="D105" s="308">
        <v>940663</v>
      </c>
      <c r="E105" s="308">
        <v>0</v>
      </c>
      <c r="F105" s="58"/>
    </row>
    <row r="106" spans="1:6" x14ac:dyDescent="0.25">
      <c r="A106" s="18" t="s">
        <v>544</v>
      </c>
      <c r="B106" s="390" t="s">
        <v>77</v>
      </c>
      <c r="C106" s="303">
        <v>0</v>
      </c>
      <c r="D106" s="303">
        <v>7637364</v>
      </c>
      <c r="E106" s="303">
        <v>2272439.5816089083</v>
      </c>
    </row>
    <row r="108" spans="1:6" x14ac:dyDescent="0.25">
      <c r="F108" s="59"/>
    </row>
    <row r="109" spans="1:6" x14ac:dyDescent="0.25">
      <c r="F109" s="58"/>
    </row>
    <row r="111" spans="1:6" x14ac:dyDescent="0.25">
      <c r="C111" s="51"/>
    </row>
  </sheetData>
  <customSheetViews>
    <customSheetView guid="{CA125778-F8FD-4378-B746-C94ABF8D8556}">
      <selection activeCell="H108" sqref="H108"/>
      <pageMargins left="0.7" right="0.7" top="0.75" bottom="0.75" header="0.3" footer="0.3"/>
      <pageSetup paperSize="9" orientation="portrait" r:id="rId1"/>
    </customSheetView>
    <customSheetView guid="{12F5703E-17C3-4A9E-A447-5910D4629E20}">
      <selection activeCell="J13" sqref="J13"/>
      <pageMargins left="0.7" right="0.7" top="0.75" bottom="0.75" header="0.3" footer="0.3"/>
      <pageSetup paperSize="9" orientation="portrait" r:id="rId2"/>
    </customSheetView>
    <customSheetView guid="{757F3120-86C6-465D-86FC-89CC3FED19AF}">
      <selection activeCell="D3" sqref="D3"/>
      <pageMargins left="0.7" right="0.7" top="0.75" bottom="0.75" header="0.3" footer="0.3"/>
      <pageSetup paperSize="9" orientation="portrait" r:id="rId3"/>
    </customSheetView>
    <customSheetView guid="{71479B77-60BF-4E16-AFBF-66A3C3D8F820}" topLeftCell="A91">
      <selection activeCell="I116" sqref="I116"/>
      <pageMargins left="0.7" right="0.7" top="0.75" bottom="0.75" header="0.3" footer="0.3"/>
      <pageSetup paperSize="9" orientation="portrait" r:id="rId4"/>
    </customSheetView>
    <customSheetView guid="{4A38270F-2C65-4DBD-9E0A-D49471E678AE}">
      <selection sqref="A1:XFD1048576"/>
      <pageMargins left="0.7" right="0.7" top="0.75" bottom="0.75" header="0.3" footer="0.3"/>
      <pageSetup paperSize="9" orientation="portrait" r:id="rId5"/>
    </customSheetView>
  </customSheetViews>
  <mergeCells count="1">
    <mergeCell ref="D1:E1"/>
  </mergeCells>
  <pageMargins left="0.7" right="0.7" top="0.75" bottom="0.75" header="0.3" footer="0.3"/>
  <pageSetup paperSize="9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18"/>
  <sheetViews>
    <sheetView zoomScale="80" zoomScaleNormal="80" workbookViewId="0">
      <pane xSplit="2" ySplit="2" topLeftCell="C34" activePane="bottomRight" state="frozen"/>
      <selection pane="topRight" activeCell="C1" sqref="C1"/>
      <selection pane="bottomLeft" activeCell="A3" sqref="A3"/>
      <selection pane="bottomRight" activeCell="A63" sqref="A63"/>
    </sheetView>
  </sheetViews>
  <sheetFormatPr defaultRowHeight="15" x14ac:dyDescent="0.25"/>
  <cols>
    <col min="1" max="1" width="37.140625" bestFit="1" customWidth="1"/>
    <col min="2" max="2" width="8.5703125" bestFit="1" customWidth="1"/>
    <col min="3" max="3" width="13.42578125" customWidth="1"/>
    <col min="4" max="4" width="56.42578125" bestFit="1" customWidth="1"/>
    <col min="5" max="5" width="16.42578125" bestFit="1" customWidth="1"/>
    <col min="6" max="13" width="13.140625" bestFit="1" customWidth="1"/>
    <col min="15" max="15" width="22.5703125" style="263" customWidth="1"/>
    <col min="16" max="16" width="9.140625" style="263"/>
    <col min="17" max="17" width="25" style="263" customWidth="1"/>
    <col min="18" max="18" width="9.140625" style="263"/>
    <col min="19" max="19" width="16.5703125" style="263" bestFit="1" customWidth="1"/>
    <col min="20" max="20" width="9.140625" style="263"/>
    <col min="21" max="21" width="16.42578125" customWidth="1"/>
    <col min="22" max="22" width="15.140625" customWidth="1"/>
    <col min="23" max="23" width="16.42578125" customWidth="1"/>
    <col min="25" max="25" width="28.5703125" customWidth="1"/>
    <col min="27" max="27" width="12.28515625" bestFit="1" customWidth="1"/>
    <col min="29" max="29" width="18.85546875" style="263" customWidth="1"/>
    <col min="30" max="30" width="21.7109375" customWidth="1"/>
    <col min="31" max="31" width="18.7109375" bestFit="1" customWidth="1"/>
    <col min="33" max="33" width="17.28515625" style="263" customWidth="1"/>
    <col min="34" max="34" width="21.7109375" customWidth="1"/>
    <col min="35" max="35" width="18.7109375" bestFit="1" customWidth="1"/>
    <col min="37" max="38" width="9.140625" style="263"/>
  </cols>
  <sheetData>
    <row r="1" spans="1:39" ht="15.75" thickBot="1" x14ac:dyDescent="0.3">
      <c r="A1" s="463" t="s">
        <v>0</v>
      </c>
      <c r="B1" s="465" t="s">
        <v>52</v>
      </c>
      <c r="C1" s="467" t="s">
        <v>435</v>
      </c>
      <c r="D1" s="263"/>
      <c r="E1" s="460" t="s">
        <v>46</v>
      </c>
      <c r="F1" s="461"/>
      <c r="G1" s="461"/>
      <c r="H1" s="461"/>
      <c r="I1" s="461"/>
      <c r="J1" s="461"/>
      <c r="K1" s="461"/>
      <c r="L1" s="461"/>
      <c r="M1" s="462"/>
      <c r="O1" s="467" t="s">
        <v>536</v>
      </c>
      <c r="Q1" s="284" t="s">
        <v>47</v>
      </c>
      <c r="S1" s="458" t="s">
        <v>438</v>
      </c>
      <c r="U1" s="460" t="s">
        <v>273</v>
      </c>
      <c r="V1" s="461"/>
      <c r="W1" s="462"/>
      <c r="X1" s="52"/>
      <c r="Y1" s="284" t="s">
        <v>47</v>
      </c>
      <c r="Z1" s="52"/>
      <c r="AA1" s="458" t="s">
        <v>436</v>
      </c>
      <c r="AB1" s="52"/>
      <c r="AC1" s="52"/>
      <c r="AD1" s="52"/>
    </row>
    <row r="2" spans="1:39" s="263" customFormat="1" ht="45.75" thickBot="1" x14ac:dyDescent="0.3">
      <c r="A2" s="464"/>
      <c r="B2" s="466"/>
      <c r="C2" s="468"/>
      <c r="D2" s="4"/>
      <c r="E2" s="26" t="s">
        <v>275</v>
      </c>
      <c r="F2" s="15" t="s">
        <v>41</v>
      </c>
      <c r="G2" s="15" t="s">
        <v>42</v>
      </c>
      <c r="H2" s="15" t="s">
        <v>43</v>
      </c>
      <c r="I2" s="15" t="s">
        <v>215</v>
      </c>
      <c r="J2" s="15" t="s">
        <v>226</v>
      </c>
      <c r="K2" s="15" t="s">
        <v>225</v>
      </c>
      <c r="L2" s="15" t="s">
        <v>5</v>
      </c>
      <c r="M2" s="25" t="s">
        <v>276</v>
      </c>
      <c r="O2" s="468"/>
      <c r="Q2" s="44" t="s">
        <v>543</v>
      </c>
      <c r="S2" s="459"/>
      <c r="U2" s="26" t="s">
        <v>413</v>
      </c>
      <c r="V2" s="266" t="s">
        <v>414</v>
      </c>
      <c r="W2" s="35" t="s">
        <v>415</v>
      </c>
      <c r="Y2" s="44" t="s">
        <v>437</v>
      </c>
      <c r="AA2" s="459"/>
      <c r="AC2" s="300" t="s">
        <v>1</v>
      </c>
      <c r="AD2" s="300" t="s">
        <v>534</v>
      </c>
      <c r="AE2" s="2" t="s">
        <v>438</v>
      </c>
      <c r="AF2" s="301"/>
      <c r="AG2" s="300" t="s">
        <v>5</v>
      </c>
      <c r="AH2" s="302" t="s">
        <v>535</v>
      </c>
      <c r="AI2" s="2" t="s">
        <v>438</v>
      </c>
      <c r="AJ2" s="301"/>
      <c r="AK2" s="2" t="s">
        <v>532</v>
      </c>
      <c r="AL2" s="301"/>
    </row>
    <row r="3" spans="1:39" x14ac:dyDescent="0.25">
      <c r="A3" s="17" t="s">
        <v>54</v>
      </c>
      <c r="B3" s="22" t="s">
        <v>55</v>
      </c>
      <c r="C3" s="286">
        <f>VLOOKUP($B$3:$B$105,'Potentialer og krav'!$B$2:$I$106,7,FALSE)</f>
        <v>1</v>
      </c>
      <c r="D3" s="75"/>
      <c r="E3" s="83">
        <f>VLOOKUP($B$3:$B$105,Costdrivere!$B$3:$K$105,2,FALSE)/VLOOKUP($B$3:$B$105,Netvolumenmål!$B$3:$E$105,4,FALSE)</f>
        <v>0.21517513328133506</v>
      </c>
      <c r="F3" s="84">
        <f>VLOOKUP($B$3:$B$105,Costdrivere!$B$3:$K$105,3,FALSE)/VLOOKUP($B$3:$B$105,Netvolumenmål!$B$3:$E$105,4,FALSE)</f>
        <v>0.13474183413065102</v>
      </c>
      <c r="G3" s="84">
        <f>VLOOKUP($B$3:$B$105,Costdrivere!$B$3:$K$105,4,FALSE)/VLOOKUP($B$3:$B$105,Netvolumenmål!$B$3:$E$105,4,FALSE)</f>
        <v>0.10091555716051966</v>
      </c>
      <c r="H3" s="84">
        <f>VLOOKUP($B$3:$B$105,Costdrivere!$B$3:$K$105,5,FALSE)/VLOOKUP($B$3:$B$105,Netvolumenmål!$B$3:$E$105,4,FALSE)</f>
        <v>2.9871488783126091E-3</v>
      </c>
      <c r="I3" s="84">
        <f>VLOOKUP($B$3:$B$105,Costdrivere!$B$3:$K$105,6,FALSE)/VLOOKUP($B$3:$B$105,Netvolumenmål!$B$3:$E$105,4,FALSE)</f>
        <v>0</v>
      </c>
      <c r="J3" s="84">
        <f>VLOOKUP($B$3:$B$105,Costdrivere!$B$3:$K$105,7,FALSE)/VLOOKUP($B$3:$B$105,Netvolumenmål!$B$3:$E$105,4,FALSE)</f>
        <v>0</v>
      </c>
      <c r="K3" s="84">
        <f>VLOOKUP($B$3:$B$105,Costdrivere!$B$3:$K$105,8,FALSE)/VLOOKUP($B$3:$B$105,Netvolumenmål!$B$3:$E$105,4,FALSE)</f>
        <v>0</v>
      </c>
      <c r="L3" s="84">
        <f>VLOOKUP($B$3:$B$105,Costdrivere!$B$3:$K$105,9,FALSE)/VLOOKUP($B$3:$B$105,Netvolumenmål!$B$3:$E$105,4,FALSE)</f>
        <v>0.12655385510497622</v>
      </c>
      <c r="M3" s="85">
        <f>VLOOKUP($B$3:$B$105,Costdrivere!$B$3:$K$105,10,FALSE)/VLOOKUP($B$3:$B$105,Netvolumenmål!$B$3:$E$105,4,FALSE)</f>
        <v>0.4196264714442054</v>
      </c>
      <c r="O3" s="281">
        <f>F3+L3</f>
        <v>0.26129568923562724</v>
      </c>
      <c r="Q3" s="281">
        <f t="shared" ref="Q3:Q34" si="0">$O$108-O3</f>
        <v>-3.1264335966075779E-2</v>
      </c>
      <c r="S3" s="281">
        <f t="shared" ref="S3:S34" si="1">IF(Q3&lt;$O$111,(Q3-$O$111)*-0.1264,0)</f>
        <v>0</v>
      </c>
      <c r="U3" s="273">
        <f>VLOOKUP($B$3:$B$105,Costdrivere!$B$3:$AO$105,38,FALSE)/VLOOKUP(Costdriveranalyse!$B$3:$B$105,Netvolumenmål!$B$3:$H$105,7,FALSE)</f>
        <v>0</v>
      </c>
      <c r="V3" s="270">
        <f>VLOOKUP($B$3:$B$105,Costdrivere!$B$3:$AO$105,39,FALSE)/VLOOKUP(Costdriveranalyse!$B$3:$B$105,Netvolumenmål!$B$3:$H$105,7,FALSE)</f>
        <v>0.94879102606859256</v>
      </c>
      <c r="W3" s="267">
        <f>VLOOKUP($B$3:$B$105,Costdrivere!$B$3:$AO$105,40,FALSE)/VLOOKUP(Costdriveranalyse!$B$3:$B$105,Netvolumenmål!$B$3:$H$105,7,FALSE)</f>
        <v>5.1208973931408892E-2</v>
      </c>
      <c r="Y3" s="281">
        <f t="shared" ref="Y3:Y34" si="2">$V$108-V3</f>
        <v>-0.16667943587663281</v>
      </c>
      <c r="AA3" s="281">
        <f t="shared" ref="AA3:AA34" si="3">IF(Y3&lt;$V$111,(Y3-$V$111)*-0.0347,0)</f>
        <v>0</v>
      </c>
      <c r="AC3" s="281">
        <f>F3</f>
        <v>0.13474183413065102</v>
      </c>
      <c r="AD3" s="281">
        <f t="shared" ref="AD3:AD34" si="4">$AC$108-AC3</f>
        <v>2.9056359884839816E-2</v>
      </c>
      <c r="AE3" s="281">
        <f t="shared" ref="AE3:AE34" si="5">IF(AD3&lt;$AC$111,(AD3-$AC$111)*-0.2922,0)</f>
        <v>0</v>
      </c>
      <c r="AG3" s="281">
        <f>L3</f>
        <v>0.12655385510497622</v>
      </c>
      <c r="AH3" s="299">
        <f t="shared" ref="AH3:AH34" si="6">$AG$108-AG3</f>
        <v>-6.0316967693225088E-2</v>
      </c>
      <c r="AI3" s="282">
        <f t="shared" ref="AI3:AI34" si="7">IF(AH3&lt;$AG$111,(AH3-$AG$111)*-0.9202,0)</f>
        <v>1.399225158744645E-2</v>
      </c>
      <c r="AK3" s="282">
        <f>AE3+AI3</f>
        <v>1.399225158744645E-2</v>
      </c>
      <c r="AM3" s="280">
        <f>AK3-S3</f>
        <v>1.399225158744645E-2</v>
      </c>
    </row>
    <row r="4" spans="1:39" x14ac:dyDescent="0.25">
      <c r="A4" s="17" t="s">
        <v>6</v>
      </c>
      <c r="B4" s="20" t="s">
        <v>56</v>
      </c>
      <c r="C4" s="287">
        <f>VLOOKUP($B$3:$B$105,'Potentialer og krav'!$B$2:$I$106,7,FALSE)</f>
        <v>0.80949288268152098</v>
      </c>
      <c r="D4" s="75"/>
      <c r="E4" s="86">
        <f>VLOOKUP($B$3:$B$105,Costdrivere!$B$3:$K$105,2,FALSE)/VLOOKUP($B$3:$B$105,Netvolumenmål!$B$3:$E$105,4,FALSE)</f>
        <v>0.13730504536427807</v>
      </c>
      <c r="F4" s="87">
        <f>VLOOKUP($B$3:$B$105,Costdrivere!$B$3:$K$105,3,FALSE)/VLOOKUP($B$3:$B$105,Netvolumenmål!$B$3:$E$105,4,FALSE)</f>
        <v>0.15146386434855993</v>
      </c>
      <c r="G4" s="87">
        <f>VLOOKUP($B$3:$B$105,Costdrivere!$B$3:$K$105,4,FALSE)/VLOOKUP($B$3:$B$105,Netvolumenmål!$B$3:$E$105,4,FALSE)</f>
        <v>1.3964616427929838E-2</v>
      </c>
      <c r="H4" s="87">
        <f>VLOOKUP($B$3:$B$105,Costdrivere!$B$3:$K$105,5,FALSE)/VLOOKUP($B$3:$B$105,Netvolumenmål!$B$3:$E$105,4,FALSE)</f>
        <v>1.7418963198560428E-3</v>
      </c>
      <c r="I4" s="87">
        <f>VLOOKUP($B$3:$B$105,Costdrivere!$B$3:$K$105,6,FALSE)/VLOOKUP($B$3:$B$105,Netvolumenmål!$B$3:$E$105,4,FALSE)</f>
        <v>0.32998351601215059</v>
      </c>
      <c r="J4" s="87">
        <f>VLOOKUP($B$3:$B$105,Costdrivere!$B$3:$K$105,7,FALSE)/VLOOKUP($B$3:$B$105,Netvolumenmål!$B$3:$E$105,4,FALSE)</f>
        <v>6.5942495448131133E-2</v>
      </c>
      <c r="K4" s="87">
        <f>VLOOKUP($B$3:$B$105,Costdrivere!$B$3:$K$105,8,FALSE)/VLOOKUP($B$3:$B$105,Netvolumenmål!$B$3:$E$105,4,FALSE)</f>
        <v>8.2130128526660337E-2</v>
      </c>
      <c r="L4" s="87">
        <f>VLOOKUP($B$3:$B$105,Costdrivere!$B$3:$K$105,9,FALSE)/VLOOKUP($B$3:$B$105,Netvolumenmål!$B$3:$E$105,4,FALSE)</f>
        <v>7.542392567326632E-2</v>
      </c>
      <c r="M4" s="88">
        <f>VLOOKUP($B$3:$B$105,Costdrivere!$B$3:$K$105,10,FALSE)/VLOOKUP($B$3:$B$105,Netvolumenmål!$B$3:$E$105,4,FALSE)</f>
        <v>0.14204451187916789</v>
      </c>
      <c r="O4" s="282">
        <f t="shared" ref="O4:O66" si="8">F4+L4</f>
        <v>0.22688779002182624</v>
      </c>
      <c r="Q4" s="282">
        <f t="shared" si="0"/>
        <v>3.1435632477252173E-3</v>
      </c>
      <c r="S4" s="282">
        <f t="shared" si="1"/>
        <v>0</v>
      </c>
      <c r="U4" s="274">
        <f>VLOOKUP($B$3:$B$105,Costdrivere!$B$3:$AO$105,38,FALSE)/VLOOKUP(Costdriveranalyse!$B$3:$B$105,Netvolumenmål!$B$3:$H$105,7,FALSE)</f>
        <v>0.11134953401479175</v>
      </c>
      <c r="V4" s="271">
        <f>VLOOKUP($B$3:$B$105,Costdrivere!$B$3:$AO$105,39,FALSE)/VLOOKUP(Costdriveranalyse!$B$3:$B$105,Netvolumenmål!$B$3:$H$105,7,FALSE)</f>
        <v>0.86489053572119468</v>
      </c>
      <c r="W4" s="268">
        <f>VLOOKUP($B$3:$B$105,Costdrivere!$B$3:$AO$105,40,FALSE)/VLOOKUP(Costdriveranalyse!$B$3:$B$105,Netvolumenmål!$B$3:$H$105,7,FALSE)</f>
        <v>2.2362327997015426E-2</v>
      </c>
      <c r="Y4" s="282">
        <f t="shared" si="2"/>
        <v>-8.2778945529234926E-2</v>
      </c>
      <c r="AA4" s="282">
        <f t="shared" si="3"/>
        <v>0</v>
      </c>
      <c r="AC4" s="282">
        <f t="shared" ref="AC4:AC66" si="9">F4</f>
        <v>0.15146386434855993</v>
      </c>
      <c r="AD4" s="282">
        <f t="shared" si="4"/>
        <v>1.2334329666930904E-2</v>
      </c>
      <c r="AE4" s="282">
        <f t="shared" si="5"/>
        <v>0</v>
      </c>
      <c r="AG4" s="282">
        <f t="shared" ref="AG4:AG66" si="10">L4</f>
        <v>7.542392567326632E-2</v>
      </c>
      <c r="AH4" s="299">
        <f t="shared" si="6"/>
        <v>-9.187038261515193E-3</v>
      </c>
      <c r="AI4" s="282">
        <f t="shared" si="7"/>
        <v>0</v>
      </c>
      <c r="AK4" s="282">
        <f t="shared" ref="AK4:AK66" si="11">AE4+AI4</f>
        <v>0</v>
      </c>
      <c r="AM4" s="280">
        <f t="shared" ref="AM4:AM66" si="12">AK4-S4</f>
        <v>0</v>
      </c>
    </row>
    <row r="5" spans="1:39" x14ac:dyDescent="0.25">
      <c r="A5" s="17" t="s">
        <v>57</v>
      </c>
      <c r="B5" s="20" t="s">
        <v>58</v>
      </c>
      <c r="C5" s="287">
        <f>VLOOKUP($B$3:$B$105,'Potentialer og krav'!$B$2:$I$106,7,FALSE)</f>
        <v>0.94551263429200005</v>
      </c>
      <c r="D5" s="75"/>
      <c r="E5" s="86">
        <f>VLOOKUP($B$3:$B$105,Costdrivere!$B$3:$K$105,2,FALSE)/VLOOKUP($B$3:$B$105,Netvolumenmål!$B$3:$E$105,4,FALSE)</f>
        <v>0.14602830998644353</v>
      </c>
      <c r="F5" s="87">
        <f>VLOOKUP($B$3:$B$105,Costdrivere!$B$3:$K$105,3,FALSE)/VLOOKUP($B$3:$B$105,Netvolumenmål!$B$3:$E$105,4,FALSE)</f>
        <v>0.31084369604029227</v>
      </c>
      <c r="G5" s="87">
        <f>VLOOKUP($B$3:$B$105,Costdrivere!$B$3:$K$105,4,FALSE)/VLOOKUP($B$3:$B$105,Netvolumenmål!$B$3:$E$105,4,FALSE)</f>
        <v>2.7473032722874473E-3</v>
      </c>
      <c r="H5" s="87">
        <f>VLOOKUP($B$3:$B$105,Costdrivere!$B$3:$K$105,5,FALSE)/VLOOKUP($B$3:$B$105,Netvolumenmål!$B$3:$E$105,4,FALSE)</f>
        <v>1.8731641363391296E-2</v>
      </c>
      <c r="I5" s="87">
        <f>VLOOKUP($B$3:$B$105,Costdrivere!$B$3:$K$105,6,FALSE)/VLOOKUP($B$3:$B$105,Netvolumenmål!$B$3:$E$105,4,FALSE)</f>
        <v>0.16324274958012594</v>
      </c>
      <c r="J5" s="87">
        <f>VLOOKUP($B$3:$B$105,Costdrivere!$B$3:$K$105,7,FALSE)/VLOOKUP($B$3:$B$105,Netvolumenmål!$B$3:$E$105,4,FALSE)</f>
        <v>7.2831969342847608E-2</v>
      </c>
      <c r="K5" s="87">
        <f>VLOOKUP($B$3:$B$105,Costdrivere!$B$3:$K$105,8,FALSE)/VLOOKUP($B$3:$B$105,Netvolumenmål!$B$3:$E$105,4,FALSE)</f>
        <v>7.5077372674684811E-2</v>
      </c>
      <c r="L5" s="87">
        <f>VLOOKUP($B$3:$B$105,Costdrivere!$B$3:$K$105,9,FALSE)/VLOOKUP($B$3:$B$105,Netvolumenmål!$B$3:$E$105,4,FALSE)</f>
        <v>6.8649213630777986E-2</v>
      </c>
      <c r="M5" s="88">
        <f>VLOOKUP($B$3:$B$105,Costdrivere!$B$3:$K$105,10,FALSE)/VLOOKUP($B$3:$B$105,Netvolumenmål!$B$3:$E$105,4,FALSE)</f>
        <v>0.14184774410914924</v>
      </c>
      <c r="O5" s="282">
        <f t="shared" si="8"/>
        <v>0.37949290967107024</v>
      </c>
      <c r="Q5" s="282">
        <f t="shared" si="0"/>
        <v>-0.14946155640151879</v>
      </c>
      <c r="S5" s="282">
        <f t="shared" si="1"/>
        <v>2.6017454444381147E-3</v>
      </c>
      <c r="U5" s="274">
        <f>VLOOKUP($B$3:$B$105,Costdrivere!$B$3:$AO$105,38,FALSE)/VLOOKUP(Costdriveranalyse!$B$3:$B$105,Netvolumenmål!$B$3:$H$105,7,FALSE)</f>
        <v>8.7742056049929129E-2</v>
      </c>
      <c r="V5" s="271">
        <f>VLOOKUP($B$3:$B$105,Costdrivere!$B$3:$AO$105,39,FALSE)/VLOOKUP(Costdriveranalyse!$B$3:$B$105,Netvolumenmål!$B$3:$H$105,7,FALSE)</f>
        <v>0.87662287565763064</v>
      </c>
      <c r="W5" s="268">
        <f>VLOOKUP($B$3:$B$105,Costdrivere!$B$3:$AO$105,40,FALSE)/VLOOKUP(Costdriveranalyse!$B$3:$B$105,Netvolumenmål!$B$3:$H$105,7,FALSE)</f>
        <v>3.5635068292440709E-2</v>
      </c>
      <c r="Y5" s="282">
        <f t="shared" si="2"/>
        <v>-9.4511285465670891E-2</v>
      </c>
      <c r="AA5" s="282">
        <f t="shared" si="3"/>
        <v>0</v>
      </c>
      <c r="AC5" s="282">
        <f t="shared" si="9"/>
        <v>0.31084369604029227</v>
      </c>
      <c r="AD5" s="282">
        <f t="shared" si="4"/>
        <v>-0.14704550202480143</v>
      </c>
      <c r="AE5" s="282">
        <f t="shared" si="5"/>
        <v>1.0568075123598407E-2</v>
      </c>
      <c r="AG5" s="282">
        <f t="shared" si="10"/>
        <v>6.8649213630777986E-2</v>
      </c>
      <c r="AH5" s="299">
        <f t="shared" si="6"/>
        <v>-2.4123262190268585E-3</v>
      </c>
      <c r="AI5" s="282">
        <f t="shared" si="7"/>
        <v>0</v>
      </c>
      <c r="AK5" s="282">
        <f t="shared" si="11"/>
        <v>1.0568075123598407E-2</v>
      </c>
      <c r="AM5" s="280">
        <f t="shared" si="12"/>
        <v>7.9663296791602917E-3</v>
      </c>
    </row>
    <row r="6" spans="1:39" x14ac:dyDescent="0.25">
      <c r="A6" s="17" t="s">
        <v>59</v>
      </c>
      <c r="B6" s="20" t="s">
        <v>60</v>
      </c>
      <c r="C6" s="287">
        <f>VLOOKUP($B$3:$B$105,'Potentialer og krav'!$B$2:$I$106,7,FALSE)</f>
        <v>0.75993455606762295</v>
      </c>
      <c r="D6" s="75"/>
      <c r="E6" s="86">
        <f>VLOOKUP($B$3:$B$105,Costdrivere!$B$3:$K$105,2,FALSE)/VLOOKUP($B$3:$B$105,Netvolumenmål!$B$3:$E$105,4,FALSE)</f>
        <v>0.17807462126520845</v>
      </c>
      <c r="F6" s="87">
        <f>VLOOKUP($B$3:$B$105,Costdrivere!$B$3:$K$105,3,FALSE)/VLOOKUP($B$3:$B$105,Netvolumenmål!$B$3:$E$105,4,FALSE)</f>
        <v>0.19871061579439339</v>
      </c>
      <c r="G6" s="87">
        <f>VLOOKUP($B$3:$B$105,Costdrivere!$B$3:$K$105,4,FALSE)/VLOOKUP($B$3:$B$105,Netvolumenmål!$B$3:$E$105,4,FALSE)</f>
        <v>2.4191447607221087E-2</v>
      </c>
      <c r="H6" s="87">
        <f>VLOOKUP($B$3:$B$105,Costdrivere!$B$3:$K$105,5,FALSE)/VLOOKUP($B$3:$B$105,Netvolumenmål!$B$3:$E$105,4,FALSE)</f>
        <v>1.214739474739349E-3</v>
      </c>
      <c r="I6" s="87">
        <f>VLOOKUP($B$3:$B$105,Costdrivere!$B$3:$K$105,6,FALSE)/VLOOKUP($B$3:$B$105,Netvolumenmål!$B$3:$E$105,4,FALSE)</f>
        <v>0.29000451637399077</v>
      </c>
      <c r="J6" s="87">
        <f>VLOOKUP($B$3:$B$105,Costdrivere!$B$3:$K$105,7,FALSE)/VLOOKUP($B$3:$B$105,Netvolumenmål!$B$3:$E$105,4,FALSE)</f>
        <v>5.0321689111445272E-2</v>
      </c>
      <c r="K6" s="87">
        <f>VLOOKUP($B$3:$B$105,Costdrivere!$B$3:$K$105,8,FALSE)/VLOOKUP($B$3:$B$105,Netvolumenmål!$B$3:$E$105,4,FALSE)</f>
        <v>4.5441005019007406E-2</v>
      </c>
      <c r="L6" s="87">
        <f>VLOOKUP($B$3:$B$105,Costdrivere!$B$3:$K$105,9,FALSE)/VLOOKUP($B$3:$B$105,Netvolumenmål!$B$3:$E$105,4,FALSE)</f>
        <v>5.7400655873500975E-2</v>
      </c>
      <c r="M6" s="88">
        <f>VLOOKUP($B$3:$B$105,Costdrivere!$B$3:$K$105,10,FALSE)/VLOOKUP($B$3:$B$105,Netvolumenmål!$B$3:$E$105,4,FALSE)</f>
        <v>0.15464070948049322</v>
      </c>
      <c r="O6" s="282">
        <f t="shared" si="8"/>
        <v>0.25611127166789438</v>
      </c>
      <c r="Q6" s="282">
        <f t="shared" si="0"/>
        <v>-2.6079918398342922E-2</v>
      </c>
      <c r="S6" s="282">
        <f t="shared" si="1"/>
        <v>0</v>
      </c>
      <c r="U6" s="274">
        <f>VLOOKUP($B$3:$B$105,Costdrivere!$B$3:$AO$105,38,FALSE)/VLOOKUP(Costdriveranalyse!$B$3:$B$105,Netvolumenmål!$B$3:$H$105,7,FALSE)</f>
        <v>8.9828744487925147E-2</v>
      </c>
      <c r="V6" s="271">
        <f>VLOOKUP($B$3:$B$105,Costdrivere!$B$3:$AO$105,39,FALSE)/VLOOKUP(Costdriveranalyse!$B$3:$B$105,Netvolumenmål!$B$3:$H$105,7,FALSE)</f>
        <v>0.88809112752811037</v>
      </c>
      <c r="W6" s="268">
        <f>VLOOKUP($B$3:$B$105,Costdrivere!$B$3:$AO$105,40,FALSE)/VLOOKUP(Costdriveranalyse!$B$3:$B$105,Netvolumenmål!$B$3:$H$105,7,FALSE)</f>
        <v>2.2080127983963107E-2</v>
      </c>
      <c r="Y6" s="282">
        <f t="shared" si="2"/>
        <v>-0.10597953733615062</v>
      </c>
      <c r="AA6" s="282">
        <f t="shared" si="3"/>
        <v>0</v>
      </c>
      <c r="AC6" s="282">
        <f t="shared" si="9"/>
        <v>0.19871061579439339</v>
      </c>
      <c r="AD6" s="282">
        <f t="shared" si="4"/>
        <v>-3.4912421778902553E-2</v>
      </c>
      <c r="AE6" s="282">
        <f t="shared" si="5"/>
        <v>0</v>
      </c>
      <c r="AG6" s="282">
        <f t="shared" si="10"/>
        <v>5.7400655873500975E-2</v>
      </c>
      <c r="AH6" s="299">
        <f t="shared" si="6"/>
        <v>8.8362315382501527E-3</v>
      </c>
      <c r="AI6" s="282">
        <f t="shared" si="7"/>
        <v>0</v>
      </c>
      <c r="AK6" s="282">
        <f t="shared" si="11"/>
        <v>0</v>
      </c>
      <c r="AM6" s="280">
        <f t="shared" si="12"/>
        <v>0</v>
      </c>
    </row>
    <row r="7" spans="1:39" x14ac:dyDescent="0.25">
      <c r="A7" s="17" t="s">
        <v>61</v>
      </c>
      <c r="B7" s="22" t="s">
        <v>62</v>
      </c>
      <c r="C7" s="287">
        <f>VLOOKUP($B$3:$B$105,'Potentialer og krav'!$B$2:$I$106,7,FALSE)</f>
        <v>1</v>
      </c>
      <c r="D7" s="75"/>
      <c r="E7" s="86">
        <f>VLOOKUP($B$3:$B$105,Costdrivere!$B$3:$K$105,2,FALSE)/VLOOKUP($B$3:$B$105,Netvolumenmål!$B$3:$E$105,4,FALSE)</f>
        <v>3.3689619221528052E-4</v>
      </c>
      <c r="F7" s="87">
        <f>VLOOKUP($B$3:$B$105,Costdrivere!$B$3:$K$105,3,FALSE)/VLOOKUP($B$3:$B$105,Netvolumenmål!$B$3:$E$105,4,FALSE)</f>
        <v>9.6418872664879429E-3</v>
      </c>
      <c r="G7" s="87">
        <f>VLOOKUP($B$3:$B$105,Costdrivere!$B$3:$K$105,4,FALSE)/VLOOKUP($B$3:$B$105,Netvolumenmål!$B$3:$E$105,4,FALSE)</f>
        <v>0</v>
      </c>
      <c r="H7" s="87">
        <f>VLOOKUP($B$3:$B$105,Costdrivere!$B$3:$K$105,5,FALSE)/VLOOKUP($B$3:$B$105,Netvolumenmål!$B$3:$E$105,4,FALSE)</f>
        <v>1.9264543597906792E-3</v>
      </c>
      <c r="I7" s="87">
        <f>VLOOKUP($B$3:$B$105,Costdrivere!$B$3:$K$105,6,FALSE)/VLOOKUP($B$3:$B$105,Netvolumenmål!$B$3:$E$105,4,FALSE)</f>
        <v>0.69302668841746107</v>
      </c>
      <c r="J7" s="87">
        <f>VLOOKUP($B$3:$B$105,Costdrivere!$B$3:$K$105,7,FALSE)/VLOOKUP($B$3:$B$105,Netvolumenmål!$B$3:$E$105,4,FALSE)</f>
        <v>8.6907101058223996E-2</v>
      </c>
      <c r="K7" s="87">
        <f>VLOOKUP($B$3:$B$105,Costdrivere!$B$3:$K$105,8,FALSE)/VLOOKUP($B$3:$B$105,Netvolumenmål!$B$3:$E$105,4,FALSE)</f>
        <v>0.10686838143537018</v>
      </c>
      <c r="L7" s="87">
        <f>VLOOKUP($B$3:$B$105,Costdrivere!$B$3:$K$105,9,FALSE)/VLOOKUP($B$3:$B$105,Netvolumenmål!$B$3:$E$105,4,FALSE)</f>
        <v>1.8510682596964074E-3</v>
      </c>
      <c r="M7" s="88">
        <f>VLOOKUP($B$3:$B$105,Costdrivere!$B$3:$K$105,10,FALSE)/VLOOKUP($B$3:$B$105,Netvolumenmål!$B$3:$E$105,4,FALSE)</f>
        <v>9.944152301075436E-2</v>
      </c>
      <c r="O7" s="282">
        <f t="shared" si="8"/>
        <v>1.149295552618435E-2</v>
      </c>
      <c r="Q7" s="282">
        <f t="shared" si="0"/>
        <v>0.21853839774336711</v>
      </c>
      <c r="S7" s="282">
        <f t="shared" si="1"/>
        <v>0</v>
      </c>
      <c r="U7" s="274">
        <f>VLOOKUP($B$3:$B$105,Costdrivere!$B$3:$AO$105,38,FALSE)/VLOOKUP(Costdriveranalyse!$B$3:$B$105,Netvolumenmål!$B$3:$H$105,7,FALSE)</f>
        <v>0.92398939743444641</v>
      </c>
      <c r="V7" s="271">
        <f>VLOOKUP($B$3:$B$105,Costdrivere!$B$3:$AO$105,39,FALSE)/VLOOKUP(Costdriveranalyse!$B$3:$B$105,Netvolumenmål!$B$3:$H$105,7,FALSE)</f>
        <v>3.6230969360616351E-2</v>
      </c>
      <c r="W7" s="268">
        <f>VLOOKUP($B$3:$B$105,Costdrivere!$B$3:$AO$105,40,FALSE)/VLOOKUP(Costdriveranalyse!$B$3:$B$105,Netvolumenmål!$B$3:$H$105,7,FALSE)</f>
        <v>3.9779633204934321E-2</v>
      </c>
      <c r="Y7" s="282">
        <f t="shared" si="2"/>
        <v>0.74588062083134343</v>
      </c>
      <c r="AA7" s="282">
        <f t="shared" si="3"/>
        <v>0</v>
      </c>
      <c r="AC7" s="282">
        <f t="shared" si="9"/>
        <v>9.6418872664879429E-3</v>
      </c>
      <c r="AD7" s="282">
        <f t="shared" si="4"/>
        <v>0.15415630674900291</v>
      </c>
      <c r="AE7" s="282">
        <f t="shared" si="5"/>
        <v>0</v>
      </c>
      <c r="AG7" s="282">
        <f t="shared" si="10"/>
        <v>1.8510682596964074E-3</v>
      </c>
      <c r="AH7" s="299">
        <f t="shared" si="6"/>
        <v>6.4385819152054727E-2</v>
      </c>
      <c r="AI7" s="282">
        <f t="shared" si="7"/>
        <v>0</v>
      </c>
      <c r="AK7" s="282">
        <f t="shared" si="11"/>
        <v>0</v>
      </c>
      <c r="AM7" s="280">
        <f t="shared" si="12"/>
        <v>0</v>
      </c>
    </row>
    <row r="8" spans="1:39" x14ac:dyDescent="0.25">
      <c r="A8" s="17" t="s">
        <v>63</v>
      </c>
      <c r="B8" s="22" t="s">
        <v>64</v>
      </c>
      <c r="C8" s="287">
        <f>VLOOKUP($B$3:$B$105,'Potentialer og krav'!$B$2:$I$106,7,FALSE)</f>
        <v>0.98646909412386397</v>
      </c>
      <c r="D8" s="75"/>
      <c r="E8" s="86">
        <f>VLOOKUP($B$3:$B$105,Costdrivere!$B$3:$K$105,2,FALSE)/VLOOKUP($B$3:$B$105,Netvolumenmål!$B$3:$E$105,4,FALSE)</f>
        <v>0.23591668069197577</v>
      </c>
      <c r="F8" s="87">
        <f>VLOOKUP($B$3:$B$105,Costdrivere!$B$3:$K$105,3,FALSE)/VLOOKUP($B$3:$B$105,Netvolumenmål!$B$3:$E$105,4,FALSE)</f>
        <v>0.39520457628692901</v>
      </c>
      <c r="G8" s="87">
        <f>VLOOKUP($B$3:$B$105,Costdrivere!$B$3:$K$105,4,FALSE)/VLOOKUP($B$3:$B$105,Netvolumenmål!$B$3:$E$105,4,FALSE)</f>
        <v>2.426108472690619E-2</v>
      </c>
      <c r="H8" s="87">
        <f>VLOOKUP($B$3:$B$105,Costdrivere!$B$3:$K$105,5,FALSE)/VLOOKUP($B$3:$B$105,Netvolumenmål!$B$3:$E$105,4,FALSE)</f>
        <v>1.0327511402945223E-2</v>
      </c>
      <c r="I8" s="87">
        <f>VLOOKUP($B$3:$B$105,Costdrivere!$B$3:$K$105,6,FALSE)/VLOOKUP($B$3:$B$105,Netvolumenmål!$B$3:$E$105,4,FALSE)</f>
        <v>0.14180068479114222</v>
      </c>
      <c r="J8" s="87">
        <f>VLOOKUP($B$3:$B$105,Costdrivere!$B$3:$K$105,7,FALSE)/VLOOKUP($B$3:$B$105,Netvolumenmål!$B$3:$E$105,4,FALSE)</f>
        <v>0</v>
      </c>
      <c r="K8" s="87">
        <f>VLOOKUP($B$3:$B$105,Costdrivere!$B$3:$K$105,8,FALSE)/VLOOKUP($B$3:$B$105,Netvolumenmål!$B$3:$E$105,4,FALSE)</f>
        <v>0</v>
      </c>
      <c r="L8" s="87">
        <f>VLOOKUP($B$3:$B$105,Costdrivere!$B$3:$K$105,9,FALSE)/VLOOKUP($B$3:$B$105,Netvolumenmål!$B$3:$E$105,4,FALSE)</f>
        <v>5.8607561183455913E-2</v>
      </c>
      <c r="M8" s="88">
        <f>VLOOKUP($B$3:$B$105,Costdrivere!$B$3:$K$105,10,FALSE)/VLOOKUP($B$3:$B$105,Netvolumenmål!$B$3:$E$105,4,FALSE)</f>
        <v>0.13388190091664551</v>
      </c>
      <c r="O8" s="282">
        <f t="shared" si="8"/>
        <v>0.4538121374703849</v>
      </c>
      <c r="Q8" s="282">
        <f t="shared" si="0"/>
        <v>-0.22378078420083344</v>
      </c>
      <c r="S8" s="282">
        <f t="shared" si="1"/>
        <v>1.1995695838271488E-2</v>
      </c>
      <c r="U8" s="274">
        <f>VLOOKUP($B$3:$B$105,Costdrivere!$B$3:$AO$105,38,FALSE)/VLOOKUP(Costdriveranalyse!$B$3:$B$105,Netvolumenmål!$B$3:$H$105,7,FALSE)</f>
        <v>6.7336612419835354E-4</v>
      </c>
      <c r="V8" s="271">
        <f>VLOOKUP($B$3:$B$105,Costdrivere!$B$3:$AO$105,39,FALSE)/VLOOKUP(Costdriveranalyse!$B$3:$B$105,Netvolumenmål!$B$3:$H$105,7,FALSE)</f>
        <v>0.99024315502995142</v>
      </c>
      <c r="W8" s="268">
        <f>VLOOKUP($B$3:$B$105,Costdrivere!$B$3:$AO$105,40,FALSE)/VLOOKUP(Costdriveranalyse!$B$3:$B$105,Netvolumenmål!$B$3:$H$105,7,FALSE)</f>
        <v>9.083478845850413E-3</v>
      </c>
      <c r="Y8" s="282">
        <f t="shared" si="2"/>
        <v>-0.20813156483799167</v>
      </c>
      <c r="AA8" s="282">
        <f t="shared" si="3"/>
        <v>0</v>
      </c>
      <c r="AC8" s="282">
        <f t="shared" si="9"/>
        <v>0.39520457628692901</v>
      </c>
      <c r="AD8" s="282">
        <f t="shared" si="4"/>
        <v>-0.23140638227143817</v>
      </c>
      <c r="AE8" s="282">
        <f t="shared" si="5"/>
        <v>3.5218324331665662E-2</v>
      </c>
      <c r="AG8" s="282">
        <f t="shared" si="10"/>
        <v>5.8607561183455913E-2</v>
      </c>
      <c r="AH8" s="299">
        <f t="shared" si="6"/>
        <v>7.6293262282952148E-3</v>
      </c>
      <c r="AI8" s="282">
        <f t="shared" si="7"/>
        <v>0</v>
      </c>
      <c r="AK8" s="282">
        <f t="shared" si="11"/>
        <v>3.5218324331665662E-2</v>
      </c>
      <c r="AM8" s="280">
        <f t="shared" si="12"/>
        <v>2.3222628493394175E-2</v>
      </c>
    </row>
    <row r="9" spans="1:39" x14ac:dyDescent="0.25">
      <c r="A9" s="17" t="s">
        <v>7</v>
      </c>
      <c r="B9" s="20" t="s">
        <v>65</v>
      </c>
      <c r="C9" s="287">
        <f>VLOOKUP($B$3:$B$105,'Potentialer og krav'!$B$2:$I$106,7,FALSE)</f>
        <v>1</v>
      </c>
      <c r="D9" s="75"/>
      <c r="E9" s="86">
        <f>VLOOKUP($B$3:$B$105,Costdrivere!$B$3:$K$105,2,FALSE)/VLOOKUP($B$3:$B$105,Netvolumenmål!$B$3:$E$105,4,FALSE)</f>
        <v>0.17200173702117516</v>
      </c>
      <c r="F9" s="87">
        <f>VLOOKUP($B$3:$B$105,Costdrivere!$B$3:$K$105,3,FALSE)/VLOOKUP($B$3:$B$105,Netvolumenmål!$B$3:$E$105,4,FALSE)</f>
        <v>9.0497889635481735E-2</v>
      </c>
      <c r="G9" s="87">
        <f>VLOOKUP($B$3:$B$105,Costdrivere!$B$3:$K$105,4,FALSE)/VLOOKUP($B$3:$B$105,Netvolumenmål!$B$3:$E$105,4,FALSE)</f>
        <v>4.2058080849605006E-3</v>
      </c>
      <c r="H9" s="87">
        <f>VLOOKUP($B$3:$B$105,Costdrivere!$B$3:$K$105,5,FALSE)/VLOOKUP($B$3:$B$105,Netvolumenmål!$B$3:$E$105,4,FALSE)</f>
        <v>1.1320632905947188E-2</v>
      </c>
      <c r="I9" s="87">
        <f>VLOOKUP($B$3:$B$105,Costdrivere!$B$3:$K$105,6,FALSE)/VLOOKUP($B$3:$B$105,Netvolumenmål!$B$3:$E$105,4,FALSE)</f>
        <v>0.19730177694009038</v>
      </c>
      <c r="J9" s="87">
        <f>VLOOKUP($B$3:$B$105,Costdrivere!$B$3:$K$105,7,FALSE)/VLOOKUP($B$3:$B$105,Netvolumenmål!$B$3:$E$105,4,FALSE)</f>
        <v>8.9756712827239377E-2</v>
      </c>
      <c r="K9" s="87">
        <f>VLOOKUP($B$3:$B$105,Costdrivere!$B$3:$K$105,8,FALSE)/VLOOKUP($B$3:$B$105,Netvolumenmål!$B$3:$E$105,4,FALSE)</f>
        <v>4.4256884488711602E-2</v>
      </c>
      <c r="L9" s="87">
        <f>VLOOKUP($B$3:$B$105,Costdrivere!$B$3:$K$105,9,FALSE)/VLOOKUP($B$3:$B$105,Netvolumenmål!$B$3:$E$105,4,FALSE)</f>
        <v>0.13191409964024048</v>
      </c>
      <c r="M9" s="88">
        <f>VLOOKUP($B$3:$B$105,Costdrivere!$B$3:$K$105,10,FALSE)/VLOOKUP($B$3:$B$105,Netvolumenmål!$B$3:$E$105,4,FALSE)</f>
        <v>0.25874445845615363</v>
      </c>
      <c r="O9" s="282">
        <f t="shared" si="8"/>
        <v>0.2224119892757222</v>
      </c>
      <c r="Q9" s="282">
        <f t="shared" si="0"/>
        <v>7.619363993829259E-3</v>
      </c>
      <c r="S9" s="282">
        <f t="shared" si="1"/>
        <v>0</v>
      </c>
      <c r="U9" s="274">
        <f>VLOOKUP($B$3:$B$105,Costdrivere!$B$3:$AO$105,38,FALSE)/VLOOKUP(Costdriveranalyse!$B$3:$B$105,Netvolumenmål!$B$3:$H$105,7,FALSE)</f>
        <v>2.1811257090060893E-2</v>
      </c>
      <c r="V9" s="271">
        <f>VLOOKUP($B$3:$B$105,Costdrivere!$B$3:$AO$105,39,FALSE)/VLOOKUP(Costdriveranalyse!$B$3:$B$105,Netvolumenmål!$B$3:$H$105,7,FALSE)</f>
        <v>0.9415986673958564</v>
      </c>
      <c r="W9" s="268">
        <f>VLOOKUP($B$3:$B$105,Costdrivere!$B$3:$AO$105,40,FALSE)/VLOOKUP(Costdriveranalyse!$B$3:$B$105,Netvolumenmål!$B$3:$H$105,7,FALSE)</f>
        <v>3.6590075514082603E-2</v>
      </c>
      <c r="Y9" s="282">
        <f t="shared" si="2"/>
        <v>-0.15948707720389665</v>
      </c>
      <c r="AA9" s="282">
        <f t="shared" si="3"/>
        <v>0</v>
      </c>
      <c r="AC9" s="282">
        <f t="shared" si="9"/>
        <v>9.0497889635481735E-2</v>
      </c>
      <c r="AD9" s="282">
        <f t="shared" si="4"/>
        <v>7.3300304380009104E-2</v>
      </c>
      <c r="AE9" s="282">
        <f t="shared" si="5"/>
        <v>0</v>
      </c>
      <c r="AG9" s="282">
        <f t="shared" si="10"/>
        <v>0.13191409964024048</v>
      </c>
      <c r="AH9" s="299">
        <f t="shared" si="6"/>
        <v>-6.5677212228489351E-2</v>
      </c>
      <c r="AI9" s="282">
        <f t="shared" si="7"/>
        <v>1.8924748608796626E-2</v>
      </c>
      <c r="AK9" s="282">
        <f t="shared" si="11"/>
        <v>1.8924748608796626E-2</v>
      </c>
      <c r="AM9" s="280">
        <f t="shared" si="12"/>
        <v>1.8924748608796626E-2</v>
      </c>
    </row>
    <row r="10" spans="1:39" x14ac:dyDescent="0.25">
      <c r="A10" s="17" t="s">
        <v>66</v>
      </c>
      <c r="B10" s="22" t="s">
        <v>67</v>
      </c>
      <c r="C10" s="287">
        <f>VLOOKUP($B$3:$B$105,'Potentialer og krav'!$B$2:$I$106,7,FALSE)</f>
        <v>1</v>
      </c>
      <c r="D10" s="75"/>
      <c r="E10" s="86">
        <f>VLOOKUP($B$3:$B$105,Costdrivere!$B$3:$K$105,2,FALSE)/VLOOKUP($B$3:$B$105,Netvolumenmål!$B$3:$E$105,4,FALSE)</f>
        <v>4.5629360151544661E-5</v>
      </c>
      <c r="F10" s="87">
        <f>VLOOKUP($B$3:$B$105,Costdrivere!$B$3:$K$105,3,FALSE)/VLOOKUP($B$3:$B$105,Netvolumenmål!$B$3:$E$105,4,FALSE)</f>
        <v>2.1023671530867417E-2</v>
      </c>
      <c r="G10" s="87">
        <f>VLOOKUP($B$3:$B$105,Costdrivere!$B$3:$K$105,4,FALSE)/VLOOKUP($B$3:$B$105,Netvolumenmål!$B$3:$E$105,4,FALSE)</f>
        <v>0</v>
      </c>
      <c r="H10" s="87">
        <f>VLOOKUP($B$3:$B$105,Costdrivere!$B$3:$K$105,5,FALSE)/VLOOKUP($B$3:$B$105,Netvolumenmål!$B$3:$E$105,4,FALSE)</f>
        <v>0</v>
      </c>
      <c r="I10" s="87">
        <f>VLOOKUP($B$3:$B$105,Costdrivere!$B$3:$K$105,6,FALSE)/VLOOKUP($B$3:$B$105,Netvolumenmål!$B$3:$E$105,4,FALSE)</f>
        <v>0.54786077817108403</v>
      </c>
      <c r="J10" s="87">
        <f>VLOOKUP($B$3:$B$105,Costdrivere!$B$3:$K$105,7,FALSE)/VLOOKUP($B$3:$B$105,Netvolumenmål!$B$3:$E$105,4,FALSE)</f>
        <v>0.14312804878049501</v>
      </c>
      <c r="K10" s="87">
        <f>VLOOKUP($B$3:$B$105,Costdrivere!$B$3:$K$105,8,FALSE)/VLOOKUP($B$3:$B$105,Netvolumenmål!$B$3:$E$105,4,FALSE)</f>
        <v>0.18706186699021549</v>
      </c>
      <c r="L10" s="87">
        <f>VLOOKUP($B$3:$B$105,Costdrivere!$B$3:$K$105,9,FALSE)/VLOOKUP($B$3:$B$105,Netvolumenmål!$B$3:$E$105,4,FALSE)</f>
        <v>4.8844427473475609E-4</v>
      </c>
      <c r="M10" s="88">
        <f>VLOOKUP($B$3:$B$105,Costdrivere!$B$3:$K$105,10,FALSE)/VLOOKUP($B$3:$B$105,Netvolumenmål!$B$3:$E$105,4,FALSE)</f>
        <v>0.10039156089245165</v>
      </c>
      <c r="O10" s="282">
        <f t="shared" si="8"/>
        <v>2.1512115805602174E-2</v>
      </c>
      <c r="Q10" s="282">
        <f t="shared" si="0"/>
        <v>0.20851923746394929</v>
      </c>
      <c r="S10" s="282">
        <f t="shared" si="1"/>
        <v>0</v>
      </c>
      <c r="U10" s="274">
        <f>VLOOKUP($B$3:$B$105,Costdrivere!$B$3:$AO$105,38,FALSE)/VLOOKUP(Costdriveranalyse!$B$3:$B$105,Netvolumenmål!$B$3:$H$105,7,FALSE)</f>
        <v>0.96201647002199142</v>
      </c>
      <c r="V10" s="271">
        <f>VLOOKUP($B$3:$B$105,Costdrivere!$B$3:$AO$105,39,FALSE)/VLOOKUP(Costdriveranalyse!$B$3:$B$105,Netvolumenmål!$B$3:$H$105,7,FALSE)</f>
        <v>2.0492044107596436E-2</v>
      </c>
      <c r="W10" s="268">
        <f>VLOOKUP($B$3:$B$105,Costdrivere!$B$3:$AO$105,40,FALSE)/VLOOKUP(Costdriveranalyse!$B$3:$B$105,Netvolumenmål!$B$3:$H$105,7,FALSE)</f>
        <v>1.7491485870415338E-2</v>
      </c>
      <c r="Y10" s="282">
        <f t="shared" si="2"/>
        <v>0.76161954608436333</v>
      </c>
      <c r="AA10" s="282">
        <f t="shared" si="3"/>
        <v>0</v>
      </c>
      <c r="AC10" s="282">
        <f t="shared" si="9"/>
        <v>2.1023671530867417E-2</v>
      </c>
      <c r="AD10" s="282">
        <f t="shared" si="4"/>
        <v>0.14277452248462341</v>
      </c>
      <c r="AE10" s="282">
        <f t="shared" si="5"/>
        <v>0</v>
      </c>
      <c r="AG10" s="282">
        <f t="shared" si="10"/>
        <v>4.8844427473475609E-4</v>
      </c>
      <c r="AH10" s="299">
        <f t="shared" si="6"/>
        <v>6.5748443137016374E-2</v>
      </c>
      <c r="AI10" s="282">
        <f t="shared" si="7"/>
        <v>0</v>
      </c>
      <c r="AK10" s="282">
        <f t="shared" si="11"/>
        <v>0</v>
      </c>
      <c r="AM10" s="280">
        <f t="shared" si="12"/>
        <v>0</v>
      </c>
    </row>
    <row r="11" spans="1:39" x14ac:dyDescent="0.25">
      <c r="A11" s="17" t="s">
        <v>68</v>
      </c>
      <c r="B11" s="20" t="s">
        <v>69</v>
      </c>
      <c r="C11" s="287">
        <f>VLOOKUP($B$3:$B$105,'Potentialer og krav'!$B$2:$I$106,7,FALSE)</f>
        <v>1</v>
      </c>
      <c r="D11" s="75"/>
      <c r="E11" s="86">
        <f>VLOOKUP($B$3:$B$105,Costdrivere!$B$3:$K$105,2,FALSE)/VLOOKUP($B$3:$B$105,Netvolumenmål!$B$3:$E$105,4,FALSE)</f>
        <v>3.9172449369169792E-3</v>
      </c>
      <c r="F11" s="87">
        <f>VLOOKUP($B$3:$B$105,Costdrivere!$B$3:$K$105,3,FALSE)/VLOOKUP($B$3:$B$105,Netvolumenmål!$B$3:$E$105,4,FALSE)</f>
        <v>7.7776521406831695E-2</v>
      </c>
      <c r="G11" s="87">
        <f>VLOOKUP($B$3:$B$105,Costdrivere!$B$3:$K$105,4,FALSE)/VLOOKUP($B$3:$B$105,Netvolumenmål!$B$3:$E$105,4,FALSE)</f>
        <v>0</v>
      </c>
      <c r="H11" s="87">
        <f>VLOOKUP($B$3:$B$105,Costdrivere!$B$3:$K$105,5,FALSE)/VLOOKUP($B$3:$B$105,Netvolumenmål!$B$3:$E$105,4,FALSE)</f>
        <v>2.1080905567944081E-2</v>
      </c>
      <c r="I11" s="87">
        <f>VLOOKUP($B$3:$B$105,Costdrivere!$B$3:$K$105,6,FALSE)/VLOOKUP($B$3:$B$105,Netvolumenmål!$B$3:$E$105,4,FALSE)</f>
        <v>0.38138970912696585</v>
      </c>
      <c r="J11" s="87">
        <f>VLOOKUP($B$3:$B$105,Costdrivere!$B$3:$K$105,7,FALSE)/VLOOKUP($B$3:$B$105,Netvolumenmål!$B$3:$E$105,4,FALSE)</f>
        <v>0.12614606823326044</v>
      </c>
      <c r="K11" s="87">
        <f>VLOOKUP($B$3:$B$105,Costdrivere!$B$3:$K$105,8,FALSE)/VLOOKUP($B$3:$B$105,Netvolumenmål!$B$3:$E$105,4,FALSE)</f>
        <v>0.26791091132357231</v>
      </c>
      <c r="L11" s="87">
        <f>VLOOKUP($B$3:$B$105,Costdrivere!$B$3:$K$105,9,FALSE)/VLOOKUP($B$3:$B$105,Netvolumenmål!$B$3:$E$105,4,FALSE)</f>
        <v>1.4754988788126333E-3</v>
      </c>
      <c r="M11" s="88">
        <f>VLOOKUP($B$3:$B$105,Costdrivere!$B$3:$K$105,10,FALSE)/VLOOKUP($B$3:$B$105,Netvolumenmål!$B$3:$E$105,4,FALSE)</f>
        <v>0.12030314052569593</v>
      </c>
      <c r="O11" s="282">
        <f t="shared" si="8"/>
        <v>7.9252020285644334E-2</v>
      </c>
      <c r="Q11" s="282">
        <f t="shared" si="0"/>
        <v>0.15077933298390711</v>
      </c>
      <c r="S11" s="282">
        <f t="shared" si="1"/>
        <v>0</v>
      </c>
      <c r="U11" s="274">
        <f>VLOOKUP($B$3:$B$105,Costdrivere!$B$3:$AO$105,38,FALSE)/VLOOKUP(Costdriveranalyse!$B$3:$B$105,Netvolumenmål!$B$3:$H$105,7,FALSE)</f>
        <v>0.59939997586354687</v>
      </c>
      <c r="V11" s="271">
        <f>VLOOKUP($B$3:$B$105,Costdrivere!$B$3:$AO$105,39,FALSE)/VLOOKUP(Costdriveranalyse!$B$3:$B$105,Netvolumenmål!$B$3:$H$105,7,FALSE)</f>
        <v>0.37815239202602829</v>
      </c>
      <c r="W11" s="268">
        <f>VLOOKUP($B$3:$B$105,Costdrivere!$B$3:$AO$105,40,FALSE)/VLOOKUP(Costdriveranalyse!$B$3:$B$105,Netvolumenmål!$B$3:$H$105,7,FALSE)</f>
        <v>2.2447632110424838E-2</v>
      </c>
      <c r="Y11" s="282">
        <f t="shared" si="2"/>
        <v>0.40395919816593145</v>
      </c>
      <c r="AA11" s="282">
        <f t="shared" si="3"/>
        <v>0</v>
      </c>
      <c r="AC11" s="282">
        <f t="shared" si="9"/>
        <v>7.7776521406831695E-2</v>
      </c>
      <c r="AD11" s="282">
        <f t="shared" si="4"/>
        <v>8.6021672608659144E-2</v>
      </c>
      <c r="AE11" s="282">
        <f t="shared" si="5"/>
        <v>0</v>
      </c>
      <c r="AG11" s="282">
        <f t="shared" si="10"/>
        <v>1.4754988788126333E-3</v>
      </c>
      <c r="AH11" s="299">
        <f t="shared" si="6"/>
        <v>6.4761388532938488E-2</v>
      </c>
      <c r="AI11" s="282">
        <f t="shared" si="7"/>
        <v>0</v>
      </c>
      <c r="AK11" s="282">
        <f t="shared" si="11"/>
        <v>0</v>
      </c>
      <c r="AM11" s="280">
        <f t="shared" si="12"/>
        <v>0</v>
      </c>
    </row>
    <row r="12" spans="1:39" x14ac:dyDescent="0.25">
      <c r="A12" s="17" t="s">
        <v>8</v>
      </c>
      <c r="B12" s="22" t="s">
        <v>70</v>
      </c>
      <c r="C12" s="287">
        <f>VLOOKUP($B$3:$B$105,'Potentialer og krav'!$B$2:$I$106,7,FALSE)</f>
        <v>1</v>
      </c>
      <c r="D12" s="75"/>
      <c r="E12" s="86">
        <f>VLOOKUP($B$3:$B$105,Costdrivere!$B$3:$K$105,2,FALSE)/VLOOKUP($B$3:$B$105,Netvolumenmål!$B$3:$E$105,4,FALSE)</f>
        <v>0.10925544718706381</v>
      </c>
      <c r="F12" s="87">
        <f>VLOOKUP($B$3:$B$105,Costdrivere!$B$3:$K$105,3,FALSE)/VLOOKUP($B$3:$B$105,Netvolumenmål!$B$3:$E$105,4,FALSE)</f>
        <v>0.12430937932210995</v>
      </c>
      <c r="G12" s="87">
        <f>VLOOKUP($B$3:$B$105,Costdrivere!$B$3:$K$105,4,FALSE)/VLOOKUP($B$3:$B$105,Netvolumenmål!$B$3:$E$105,4,FALSE)</f>
        <v>9.4528365509251609E-5</v>
      </c>
      <c r="H12" s="87">
        <f>VLOOKUP($B$3:$B$105,Costdrivere!$B$3:$K$105,5,FALSE)/VLOOKUP($B$3:$B$105,Netvolumenmål!$B$3:$E$105,4,FALSE)</f>
        <v>1.0256180579704498E-2</v>
      </c>
      <c r="I12" s="87">
        <f>VLOOKUP($B$3:$B$105,Costdrivere!$B$3:$K$105,6,FALSE)/VLOOKUP($B$3:$B$105,Netvolumenmål!$B$3:$E$105,4,FALSE)</f>
        <v>0.45907284256209696</v>
      </c>
      <c r="J12" s="87">
        <f>VLOOKUP($B$3:$B$105,Costdrivere!$B$3:$K$105,7,FALSE)/VLOOKUP($B$3:$B$105,Netvolumenmål!$B$3:$E$105,4,FALSE)</f>
        <v>4.4541871479148898E-2</v>
      </c>
      <c r="K12" s="87">
        <f>VLOOKUP($B$3:$B$105,Costdrivere!$B$3:$K$105,8,FALSE)/VLOOKUP($B$3:$B$105,Netvolumenmål!$B$3:$E$105,4,FALSE)</f>
        <v>7.0391941890472542E-2</v>
      </c>
      <c r="L12" s="87">
        <f>VLOOKUP($B$3:$B$105,Costdrivere!$B$3:$K$105,9,FALSE)/VLOOKUP($B$3:$B$105,Netvolumenmål!$B$3:$E$105,4,FALSE)</f>
        <v>5.7779987314801912E-2</v>
      </c>
      <c r="M12" s="88">
        <f>VLOOKUP($B$3:$B$105,Costdrivere!$B$3:$K$105,10,FALSE)/VLOOKUP($B$3:$B$105,Netvolumenmål!$B$3:$E$105,4,FALSE)</f>
        <v>0.12429782129909207</v>
      </c>
      <c r="O12" s="282">
        <f t="shared" si="8"/>
        <v>0.18208936663691186</v>
      </c>
      <c r="Q12" s="282">
        <f t="shared" si="0"/>
        <v>4.7941986632639599E-2</v>
      </c>
      <c r="S12" s="282">
        <f t="shared" si="1"/>
        <v>0</v>
      </c>
      <c r="U12" s="274">
        <f>VLOOKUP($B$3:$B$105,Costdrivere!$B$3:$AO$105,38,FALSE)/VLOOKUP(Costdriveranalyse!$B$3:$B$105,Netvolumenmål!$B$3:$H$105,7,FALSE)</f>
        <v>0.11754471393565655</v>
      </c>
      <c r="V12" s="271">
        <f>VLOOKUP($B$3:$B$105,Costdrivere!$B$3:$AO$105,39,FALSE)/VLOOKUP(Costdriveranalyse!$B$3:$B$105,Netvolumenmål!$B$3:$H$105,7,FALSE)</f>
        <v>0.87174735247546153</v>
      </c>
      <c r="W12" s="268">
        <f>VLOOKUP($B$3:$B$105,Costdrivere!$B$3:$AO$105,40,FALSE)/VLOOKUP(Costdriveranalyse!$B$3:$B$105,Netvolumenmål!$B$3:$H$105,7,FALSE)</f>
        <v>1.0707933588882104E-2</v>
      </c>
      <c r="Y12" s="282">
        <f t="shared" si="2"/>
        <v>-8.9635762283501785E-2</v>
      </c>
      <c r="AA12" s="282">
        <f t="shared" si="3"/>
        <v>0</v>
      </c>
      <c r="AC12" s="282">
        <f t="shared" si="9"/>
        <v>0.12430937932210995</v>
      </c>
      <c r="AD12" s="282">
        <f t="shared" si="4"/>
        <v>3.9488814693380891E-2</v>
      </c>
      <c r="AE12" s="282">
        <f t="shared" si="5"/>
        <v>0</v>
      </c>
      <c r="AG12" s="282">
        <f t="shared" si="10"/>
        <v>5.7779987314801912E-2</v>
      </c>
      <c r="AH12" s="299">
        <f t="shared" si="6"/>
        <v>8.4569000969492159E-3</v>
      </c>
      <c r="AI12" s="282">
        <f t="shared" si="7"/>
        <v>0</v>
      </c>
      <c r="AK12" s="282">
        <f t="shared" si="11"/>
        <v>0</v>
      </c>
      <c r="AM12" s="280">
        <f t="shared" si="12"/>
        <v>0</v>
      </c>
    </row>
    <row r="13" spans="1:39" x14ac:dyDescent="0.25">
      <c r="A13" s="17" t="s">
        <v>229</v>
      </c>
      <c r="B13" s="20" t="s">
        <v>71</v>
      </c>
      <c r="C13" s="287">
        <f>VLOOKUP($B$3:$B$105,'Potentialer og krav'!$B$2:$I$106,7,FALSE)</f>
        <v>0.63366572882609395</v>
      </c>
      <c r="D13" s="75"/>
      <c r="E13" s="86">
        <f>VLOOKUP($B$3:$B$105,Costdrivere!$B$3:$K$105,2,FALSE)/VLOOKUP($B$3:$B$105,Netvolumenmål!$B$3:$E$105,4,FALSE)</f>
        <v>0.28649905666826786</v>
      </c>
      <c r="F13" s="87">
        <f>VLOOKUP($B$3:$B$105,Costdrivere!$B$3:$K$105,3,FALSE)/VLOOKUP($B$3:$B$105,Netvolumenmål!$B$3:$E$105,4,FALSE)</f>
        <v>7.016056335707764E-2</v>
      </c>
      <c r="G13" s="87">
        <f>VLOOKUP($B$3:$B$105,Costdrivere!$B$3:$K$105,4,FALSE)/VLOOKUP($B$3:$B$105,Netvolumenmål!$B$3:$E$105,4,FALSE)</f>
        <v>9.0199589885397551E-3</v>
      </c>
      <c r="H13" s="87">
        <f>VLOOKUP($B$3:$B$105,Costdrivere!$B$3:$K$105,5,FALSE)/VLOOKUP($B$3:$B$105,Netvolumenmål!$B$3:$E$105,4,FALSE)</f>
        <v>4.1908016387330355E-2</v>
      </c>
      <c r="I13" s="87">
        <f>VLOOKUP($B$3:$B$105,Costdrivere!$B$3:$K$105,6,FALSE)/VLOOKUP($B$3:$B$105,Netvolumenmål!$B$3:$E$105,4,FALSE)</f>
        <v>0</v>
      </c>
      <c r="J13" s="87">
        <f>VLOOKUP($B$3:$B$105,Costdrivere!$B$3:$K$105,7,FALSE)/VLOOKUP($B$3:$B$105,Netvolumenmål!$B$3:$E$105,4,FALSE)</f>
        <v>0</v>
      </c>
      <c r="K13" s="87">
        <f>VLOOKUP($B$3:$B$105,Costdrivere!$B$3:$K$105,8,FALSE)/VLOOKUP($B$3:$B$105,Netvolumenmål!$B$3:$E$105,4,FALSE)</f>
        <v>0</v>
      </c>
      <c r="L13" s="87">
        <f>VLOOKUP($B$3:$B$105,Costdrivere!$B$3:$K$105,9,FALSE)/VLOOKUP($B$3:$B$105,Netvolumenmål!$B$3:$E$105,4,FALSE)</f>
        <v>0.15974344368122573</v>
      </c>
      <c r="M13" s="88">
        <f>VLOOKUP($B$3:$B$105,Costdrivere!$B$3:$K$105,10,FALSE)/VLOOKUP($B$3:$B$105,Netvolumenmål!$B$3:$E$105,4,FALSE)</f>
        <v>0.43266896091755869</v>
      </c>
      <c r="O13" s="282">
        <f t="shared" si="8"/>
        <v>0.22990400703830338</v>
      </c>
      <c r="Q13" s="282">
        <f t="shared" si="0"/>
        <v>1.2734623124807665E-4</v>
      </c>
      <c r="S13" s="282">
        <f t="shared" si="1"/>
        <v>0</v>
      </c>
      <c r="U13" s="274">
        <f>VLOOKUP($B$3:$B$105,Costdrivere!$B$3:$AO$105,38,FALSE)/VLOOKUP(Costdriveranalyse!$B$3:$B$105,Netvolumenmål!$B$3:$H$105,7,FALSE)</f>
        <v>7.1772311132926745E-5</v>
      </c>
      <c r="V13" s="271">
        <f>VLOOKUP($B$3:$B$105,Costdrivere!$B$3:$AO$105,39,FALSE)/VLOOKUP(Costdriveranalyse!$B$3:$B$105,Netvolumenmål!$B$3:$H$105,7,FALSE)</f>
        <v>0.99891725786177965</v>
      </c>
      <c r="W13" s="268">
        <f>VLOOKUP($B$3:$B$105,Costdrivere!$B$3:$AO$105,40,FALSE)/VLOOKUP(Costdriveranalyse!$B$3:$B$105,Netvolumenmål!$B$3:$H$105,7,FALSE)</f>
        <v>1.0109698270874597E-3</v>
      </c>
      <c r="Y13" s="282">
        <f t="shared" si="2"/>
        <v>-0.2168056676698199</v>
      </c>
      <c r="AA13" s="282">
        <f t="shared" si="3"/>
        <v>0</v>
      </c>
      <c r="AC13" s="282">
        <f t="shared" si="9"/>
        <v>7.016056335707764E-2</v>
      </c>
      <c r="AD13" s="282">
        <f t="shared" si="4"/>
        <v>9.3637630658413198E-2</v>
      </c>
      <c r="AE13" s="282">
        <f t="shared" si="5"/>
        <v>0</v>
      </c>
      <c r="AG13" s="282">
        <f t="shared" si="10"/>
        <v>0.15974344368122573</v>
      </c>
      <c r="AH13" s="299">
        <f t="shared" si="6"/>
        <v>-9.35065562694746E-2</v>
      </c>
      <c r="AI13" s="282">
        <f t="shared" si="7"/>
        <v>4.453331099531125E-2</v>
      </c>
      <c r="AK13" s="282">
        <f t="shared" si="11"/>
        <v>4.453331099531125E-2</v>
      </c>
      <c r="AM13" s="280">
        <f t="shared" si="12"/>
        <v>4.453331099531125E-2</v>
      </c>
    </row>
    <row r="14" spans="1:39" x14ac:dyDescent="0.25">
      <c r="A14" s="17" t="s">
        <v>72</v>
      </c>
      <c r="B14" s="22" t="s">
        <v>73</v>
      </c>
      <c r="C14" s="287">
        <f>VLOOKUP($B$3:$B$105,'Potentialer og krav'!$B$2:$I$106,7,FALSE)</f>
        <v>0.92992837670089601</v>
      </c>
      <c r="D14" s="75"/>
      <c r="E14" s="86">
        <f>VLOOKUP($B$3:$B$105,Costdrivere!$B$3:$K$105,2,FALSE)/VLOOKUP($B$3:$B$105,Netvolumenmål!$B$3:$E$105,4,FALSE)</f>
        <v>0.14575782340845594</v>
      </c>
      <c r="F14" s="87">
        <f>VLOOKUP($B$3:$B$105,Costdrivere!$B$3:$K$105,3,FALSE)/VLOOKUP($B$3:$B$105,Netvolumenmål!$B$3:$E$105,4,FALSE)</f>
        <v>0.16586997818036231</v>
      </c>
      <c r="G14" s="87">
        <f>VLOOKUP($B$3:$B$105,Costdrivere!$B$3:$K$105,4,FALSE)/VLOOKUP($B$3:$B$105,Netvolumenmål!$B$3:$E$105,4,FALSE)</f>
        <v>4.4208910346183114E-3</v>
      </c>
      <c r="H14" s="87">
        <f>VLOOKUP($B$3:$B$105,Costdrivere!$B$3:$K$105,5,FALSE)/VLOOKUP($B$3:$B$105,Netvolumenmål!$B$3:$E$105,4,FALSE)</f>
        <v>8.7896633202782133E-3</v>
      </c>
      <c r="I14" s="87">
        <f>VLOOKUP($B$3:$B$105,Costdrivere!$B$3:$K$105,6,FALSE)/VLOOKUP($B$3:$B$105,Netvolumenmål!$B$3:$E$105,4,FALSE)</f>
        <v>0.30942631417638911</v>
      </c>
      <c r="J14" s="87">
        <f>VLOOKUP($B$3:$B$105,Costdrivere!$B$3:$K$105,7,FALSE)/VLOOKUP($B$3:$B$105,Netvolumenmål!$B$3:$E$105,4,FALSE)</f>
        <v>7.0765218895062529E-2</v>
      </c>
      <c r="K14" s="87">
        <f>VLOOKUP($B$3:$B$105,Costdrivere!$B$3:$K$105,8,FALSE)/VLOOKUP($B$3:$B$105,Netvolumenmål!$B$3:$E$105,4,FALSE)</f>
        <v>9.5541675344396643E-2</v>
      </c>
      <c r="L14" s="87">
        <f>VLOOKUP($B$3:$B$105,Costdrivere!$B$3:$K$105,9,FALSE)/VLOOKUP($B$3:$B$105,Netvolumenmål!$B$3:$E$105,4,FALSE)</f>
        <v>6.9716188766029127E-2</v>
      </c>
      <c r="M14" s="88">
        <f>VLOOKUP($B$3:$B$105,Costdrivere!$B$3:$K$105,10,FALSE)/VLOOKUP($B$3:$B$105,Netvolumenmål!$B$3:$E$105,4,FALSE)</f>
        <v>0.1297122468744078</v>
      </c>
      <c r="O14" s="282">
        <f t="shared" si="8"/>
        <v>0.23558616694639145</v>
      </c>
      <c r="Q14" s="282">
        <f t="shared" si="0"/>
        <v>-5.5548136768399925E-3</v>
      </c>
      <c r="S14" s="282">
        <f t="shared" si="1"/>
        <v>0</v>
      </c>
      <c r="U14" s="274">
        <f>VLOOKUP($B$3:$B$105,Costdrivere!$B$3:$AO$105,38,FALSE)/VLOOKUP(Costdriveranalyse!$B$3:$B$105,Netvolumenmål!$B$3:$H$105,7,FALSE)</f>
        <v>0.10528584563050808</v>
      </c>
      <c r="V14" s="271">
        <f>VLOOKUP($B$3:$B$105,Costdrivere!$B$3:$AO$105,39,FALSE)/VLOOKUP(Costdriveranalyse!$B$3:$B$105,Netvolumenmål!$B$3:$H$105,7,FALSE)</f>
        <v>0.88656406357425321</v>
      </c>
      <c r="W14" s="268">
        <f>VLOOKUP($B$3:$B$105,Costdrivere!$B$3:$AO$105,40,FALSE)/VLOOKUP(Costdriveranalyse!$B$3:$B$105,Netvolumenmål!$B$3:$H$105,7,FALSE)</f>
        <v>8.150090795237503E-3</v>
      </c>
      <c r="Y14" s="282">
        <f t="shared" si="2"/>
        <v>-0.10445247338229346</v>
      </c>
      <c r="AA14" s="282">
        <f t="shared" si="3"/>
        <v>0</v>
      </c>
      <c r="AC14" s="282">
        <f t="shared" si="9"/>
        <v>0.16586997818036231</v>
      </c>
      <c r="AD14" s="282">
        <f t="shared" si="4"/>
        <v>-2.0717841648714708E-3</v>
      </c>
      <c r="AE14" s="282">
        <f t="shared" si="5"/>
        <v>0</v>
      </c>
      <c r="AG14" s="282">
        <f t="shared" si="10"/>
        <v>6.9716188766029127E-2</v>
      </c>
      <c r="AH14" s="299">
        <f t="shared" si="6"/>
        <v>-3.4793013542779999E-3</v>
      </c>
      <c r="AI14" s="282">
        <f t="shared" si="7"/>
        <v>0</v>
      </c>
      <c r="AK14" s="282">
        <f t="shared" si="11"/>
        <v>0</v>
      </c>
      <c r="AM14" s="280">
        <f t="shared" si="12"/>
        <v>0</v>
      </c>
    </row>
    <row r="15" spans="1:39" x14ac:dyDescent="0.25">
      <c r="A15" s="17" t="s">
        <v>74</v>
      </c>
      <c r="B15" s="20" t="s">
        <v>75</v>
      </c>
      <c r="C15" s="287">
        <f>VLOOKUP($B$3:$B$105,'Potentialer og krav'!$B$2:$I$106,7,FALSE)</f>
        <v>0.996422573312159</v>
      </c>
      <c r="D15" s="75"/>
      <c r="E15" s="86">
        <f>VLOOKUP($B$3:$B$105,Costdrivere!$B$3:$K$105,2,FALSE)/VLOOKUP($B$3:$B$105,Netvolumenmål!$B$3:$E$105,4,FALSE)</f>
        <v>0.15720286525336905</v>
      </c>
      <c r="F15" s="87">
        <f>VLOOKUP($B$3:$B$105,Costdrivere!$B$3:$K$105,3,FALSE)/VLOOKUP($B$3:$B$105,Netvolumenmål!$B$3:$E$105,4,FALSE)</f>
        <v>0.22761238008072174</v>
      </c>
      <c r="G15" s="87">
        <f>VLOOKUP($B$3:$B$105,Costdrivere!$B$3:$K$105,4,FALSE)/VLOOKUP($B$3:$B$105,Netvolumenmål!$B$3:$E$105,4,FALSE)</f>
        <v>2.7500868502563572E-2</v>
      </c>
      <c r="H15" s="87">
        <f>VLOOKUP($B$3:$B$105,Costdrivere!$B$3:$K$105,5,FALSE)/VLOOKUP($B$3:$B$105,Netvolumenmål!$B$3:$E$105,4,FALSE)</f>
        <v>9.3822108177460187E-3</v>
      </c>
      <c r="I15" s="87">
        <f>VLOOKUP($B$3:$B$105,Costdrivere!$B$3:$K$105,6,FALSE)/VLOOKUP($B$3:$B$105,Netvolumenmål!$B$3:$E$105,4,FALSE)</f>
        <v>0.26601141175487358</v>
      </c>
      <c r="J15" s="87">
        <f>VLOOKUP($B$3:$B$105,Costdrivere!$B$3:$K$105,7,FALSE)/VLOOKUP($B$3:$B$105,Netvolumenmål!$B$3:$E$105,4,FALSE)</f>
        <v>5.4653747861969006E-2</v>
      </c>
      <c r="K15" s="87">
        <f>VLOOKUP($B$3:$B$105,Costdrivere!$B$3:$K$105,8,FALSE)/VLOOKUP($B$3:$B$105,Netvolumenmål!$B$3:$E$105,4,FALSE)</f>
        <v>3.4027919472446162E-2</v>
      </c>
      <c r="L15" s="87">
        <f>VLOOKUP($B$3:$B$105,Costdrivere!$B$3:$K$105,9,FALSE)/VLOOKUP($B$3:$B$105,Netvolumenmål!$B$3:$E$105,4,FALSE)</f>
        <v>7.5378094538308127E-2</v>
      </c>
      <c r="M15" s="88">
        <f>VLOOKUP($B$3:$B$105,Costdrivere!$B$3:$K$105,10,FALSE)/VLOOKUP($B$3:$B$105,Netvolumenmål!$B$3:$E$105,4,FALSE)</f>
        <v>0.14823050171800267</v>
      </c>
      <c r="O15" s="282">
        <f t="shared" si="8"/>
        <v>0.30299047461902984</v>
      </c>
      <c r="Q15" s="282">
        <f t="shared" si="0"/>
        <v>-7.2959121349478379E-2</v>
      </c>
      <c r="S15" s="282">
        <f t="shared" si="1"/>
        <v>0</v>
      </c>
      <c r="U15" s="274">
        <f>VLOOKUP($B$3:$B$105,Costdrivere!$B$3:$AO$105,38,FALSE)/VLOOKUP(Costdriveranalyse!$B$3:$B$105,Netvolumenmål!$B$3:$H$105,7,FALSE)</f>
        <v>5.8010232768139235E-2</v>
      </c>
      <c r="V15" s="271">
        <f>VLOOKUP($B$3:$B$105,Costdrivere!$B$3:$AO$105,39,FALSE)/VLOOKUP(Costdriveranalyse!$B$3:$B$105,Netvolumenmål!$B$3:$H$105,7,FALSE)</f>
        <v>0.92687855976607958</v>
      </c>
      <c r="W15" s="268">
        <f>VLOOKUP($B$3:$B$105,Costdrivere!$B$3:$AO$105,40,FALSE)/VLOOKUP(Costdriveranalyse!$B$3:$B$105,Netvolumenmål!$B$3:$H$105,7,FALSE)</f>
        <v>1.5111207465781757E-2</v>
      </c>
      <c r="Y15" s="282">
        <f t="shared" si="2"/>
        <v>-0.14476696957411983</v>
      </c>
      <c r="AA15" s="282">
        <f t="shared" si="3"/>
        <v>0</v>
      </c>
      <c r="AC15" s="282">
        <f t="shared" si="9"/>
        <v>0.22761238008072174</v>
      </c>
      <c r="AD15" s="282">
        <f t="shared" si="4"/>
        <v>-6.3814186065230899E-2</v>
      </c>
      <c r="AE15" s="282">
        <f t="shared" si="5"/>
        <v>0</v>
      </c>
      <c r="AG15" s="282">
        <f t="shared" si="10"/>
        <v>7.5378094538308127E-2</v>
      </c>
      <c r="AH15" s="299">
        <f t="shared" si="6"/>
        <v>-9.1412071265569994E-3</v>
      </c>
      <c r="AI15" s="282">
        <f t="shared" si="7"/>
        <v>0</v>
      </c>
      <c r="AK15" s="282">
        <f t="shared" si="11"/>
        <v>0</v>
      </c>
      <c r="AM15" s="280">
        <f t="shared" si="12"/>
        <v>0</v>
      </c>
    </row>
    <row r="16" spans="1:39" x14ac:dyDescent="0.25">
      <c r="A16" s="17" t="s">
        <v>230</v>
      </c>
      <c r="B16" s="22" t="s">
        <v>76</v>
      </c>
      <c r="C16" s="287">
        <f>VLOOKUP($B$3:$B$105,'Potentialer og krav'!$B$2:$I$106,7,FALSE)</f>
        <v>1</v>
      </c>
      <c r="D16" s="75"/>
      <c r="E16" s="86">
        <f>VLOOKUP($B$3:$B$105,Costdrivere!$B$3:$K$105,2,FALSE)/VLOOKUP($B$3:$B$105,Netvolumenmål!$B$3:$E$105,4,FALSE)</f>
        <v>0.14667695952897725</v>
      </c>
      <c r="F16" s="87">
        <f>VLOOKUP($B$3:$B$105,Costdrivere!$B$3:$K$105,3,FALSE)/VLOOKUP($B$3:$B$105,Netvolumenmål!$B$3:$E$105,4,FALSE)</f>
        <v>0.11074951385016583</v>
      </c>
      <c r="G16" s="87">
        <f>VLOOKUP($B$3:$B$105,Costdrivere!$B$3:$K$105,4,FALSE)/VLOOKUP($B$3:$B$105,Netvolumenmål!$B$3:$E$105,4,FALSE)</f>
        <v>2.348464397381677E-2</v>
      </c>
      <c r="H16" s="87">
        <f>VLOOKUP($B$3:$B$105,Costdrivere!$B$3:$K$105,5,FALSE)/VLOOKUP($B$3:$B$105,Netvolumenmål!$B$3:$E$105,4,FALSE)</f>
        <v>1.0943598967515967E-2</v>
      </c>
      <c r="I16" s="87">
        <f>VLOOKUP($B$3:$B$105,Costdrivere!$B$3:$K$105,6,FALSE)/VLOOKUP($B$3:$B$105,Netvolumenmål!$B$3:$E$105,4,FALSE)</f>
        <v>0.38383349532032857</v>
      </c>
      <c r="J16" s="87">
        <f>VLOOKUP($B$3:$B$105,Costdrivere!$B$3:$K$105,7,FALSE)/VLOOKUP($B$3:$B$105,Netvolumenmål!$B$3:$E$105,4,FALSE)</f>
        <v>3.0575489041009443E-2</v>
      </c>
      <c r="K16" s="87">
        <f>VLOOKUP($B$3:$B$105,Costdrivere!$B$3:$K$105,8,FALSE)/VLOOKUP($B$3:$B$105,Netvolumenmål!$B$3:$E$105,4,FALSE)</f>
        <v>0.12104544218610844</v>
      </c>
      <c r="L16" s="87">
        <f>VLOOKUP($B$3:$B$105,Costdrivere!$B$3:$K$105,9,FALSE)/VLOOKUP($B$3:$B$105,Netvolumenmål!$B$3:$E$105,4,FALSE)</f>
        <v>3.5983857185427626E-2</v>
      </c>
      <c r="M16" s="88">
        <f>VLOOKUP($B$3:$B$105,Costdrivere!$B$3:$K$105,10,FALSE)/VLOOKUP($B$3:$B$105,Netvolumenmål!$B$3:$E$105,4,FALSE)</f>
        <v>0.13670699994665017</v>
      </c>
      <c r="O16" s="282">
        <f t="shared" si="8"/>
        <v>0.14673337103559347</v>
      </c>
      <c r="Q16" s="282">
        <f t="shared" si="0"/>
        <v>8.3297982233957985E-2</v>
      </c>
      <c r="S16" s="282">
        <f t="shared" si="1"/>
        <v>0</v>
      </c>
      <c r="U16" s="274">
        <f>VLOOKUP($B$3:$B$105,Costdrivere!$B$3:$AO$105,38,FALSE)/VLOOKUP(Costdriveranalyse!$B$3:$B$105,Netvolumenmål!$B$3:$H$105,7,FALSE)</f>
        <v>8.0650953009117746E-2</v>
      </c>
      <c r="V16" s="271">
        <f>VLOOKUP($B$3:$B$105,Costdrivere!$B$3:$AO$105,39,FALSE)/VLOOKUP(Costdriveranalyse!$B$3:$B$105,Netvolumenmål!$B$3:$H$105,7,FALSE)</f>
        <v>0.9051823041568271</v>
      </c>
      <c r="W16" s="268">
        <f>VLOOKUP($B$3:$B$105,Costdrivere!$B$3:$AO$105,40,FALSE)/VLOOKUP(Costdriveranalyse!$B$3:$B$105,Netvolumenmål!$B$3:$H$105,7,FALSE)</f>
        <v>1.4166742834058292E-2</v>
      </c>
      <c r="Y16" s="282">
        <f t="shared" si="2"/>
        <v>-0.12307071396486735</v>
      </c>
      <c r="AA16" s="282">
        <f t="shared" si="3"/>
        <v>0</v>
      </c>
      <c r="AC16" s="282">
        <f t="shared" si="9"/>
        <v>0.11074951385016583</v>
      </c>
      <c r="AD16" s="282">
        <f t="shared" si="4"/>
        <v>5.3048680165325005E-2</v>
      </c>
      <c r="AE16" s="282">
        <f t="shared" si="5"/>
        <v>0</v>
      </c>
      <c r="AG16" s="282">
        <f t="shared" si="10"/>
        <v>3.5983857185427626E-2</v>
      </c>
      <c r="AH16" s="299">
        <f t="shared" si="6"/>
        <v>3.0253030226323502E-2</v>
      </c>
      <c r="AI16" s="282">
        <f t="shared" si="7"/>
        <v>0</v>
      </c>
      <c r="AK16" s="282">
        <f t="shared" si="11"/>
        <v>0</v>
      </c>
      <c r="AM16" s="280">
        <f t="shared" si="12"/>
        <v>0</v>
      </c>
    </row>
    <row r="17" spans="1:39" x14ac:dyDescent="0.25">
      <c r="A17" s="17" t="s">
        <v>78</v>
      </c>
      <c r="B17" s="20" t="s">
        <v>79</v>
      </c>
      <c r="C17" s="287">
        <f>VLOOKUP($B$3:$B$105,'Potentialer og krav'!$B$2:$I$106,7,FALSE)</f>
        <v>0.86457123127725599</v>
      </c>
      <c r="D17" s="75"/>
      <c r="E17" s="86">
        <f>VLOOKUP($B$3:$B$105,Costdrivere!$B$3:$K$105,2,FALSE)/VLOOKUP($B$3:$B$105,Netvolumenmål!$B$3:$E$105,4,FALSE)</f>
        <v>0.13311510571482568</v>
      </c>
      <c r="F17" s="87">
        <f>VLOOKUP($B$3:$B$105,Costdrivere!$B$3:$K$105,3,FALSE)/VLOOKUP($B$3:$B$105,Netvolumenmål!$B$3:$E$105,4,FALSE)</f>
        <v>0.10440885916175431</v>
      </c>
      <c r="G17" s="87">
        <f>VLOOKUP($B$3:$B$105,Costdrivere!$B$3:$K$105,4,FALSE)/VLOOKUP($B$3:$B$105,Netvolumenmål!$B$3:$E$105,4,FALSE)</f>
        <v>4.2175888548363599E-2</v>
      </c>
      <c r="H17" s="87">
        <f>VLOOKUP($B$3:$B$105,Costdrivere!$B$3:$K$105,5,FALSE)/VLOOKUP($B$3:$B$105,Netvolumenmål!$B$3:$E$105,4,FALSE)</f>
        <v>2.2352373063780684E-4</v>
      </c>
      <c r="I17" s="87">
        <f>VLOOKUP($B$3:$B$105,Costdrivere!$B$3:$K$105,6,FALSE)/VLOOKUP($B$3:$B$105,Netvolumenmål!$B$3:$E$105,4,FALSE)</f>
        <v>0.44546367831015005</v>
      </c>
      <c r="J17" s="87">
        <f>VLOOKUP($B$3:$B$105,Costdrivere!$B$3:$K$105,7,FALSE)/VLOOKUP($B$3:$B$105,Netvolumenmål!$B$3:$E$105,4,FALSE)</f>
        <v>4.6273889493357839E-2</v>
      </c>
      <c r="K17" s="87">
        <f>VLOOKUP($B$3:$B$105,Costdrivere!$B$3:$K$105,8,FALSE)/VLOOKUP($B$3:$B$105,Netvolumenmål!$B$3:$E$105,4,FALSE)</f>
        <v>4.0295558475649508E-2</v>
      </c>
      <c r="L17" s="87">
        <f>VLOOKUP($B$3:$B$105,Costdrivere!$B$3:$K$105,9,FALSE)/VLOOKUP($B$3:$B$105,Netvolumenmål!$B$3:$E$105,4,FALSE)</f>
        <v>5.769478735577506E-2</v>
      </c>
      <c r="M17" s="88">
        <f>VLOOKUP($B$3:$B$105,Costdrivere!$B$3:$K$105,10,FALSE)/VLOOKUP($B$3:$B$105,Netvolumenmål!$B$3:$E$105,4,FALSE)</f>
        <v>0.13034870920948624</v>
      </c>
      <c r="O17" s="282">
        <f t="shared" si="8"/>
        <v>0.16210364651752937</v>
      </c>
      <c r="Q17" s="282">
        <f t="shared" si="0"/>
        <v>6.7927706752022088E-2</v>
      </c>
      <c r="S17" s="282">
        <f t="shared" si="1"/>
        <v>0</v>
      </c>
      <c r="U17" s="274">
        <f>VLOOKUP($B$3:$B$105,Costdrivere!$B$3:$AO$105,38,FALSE)/VLOOKUP(Costdriveranalyse!$B$3:$B$105,Netvolumenmål!$B$3:$H$105,7,FALSE)</f>
        <v>0.11543206723382411</v>
      </c>
      <c r="V17" s="271">
        <f>VLOOKUP($B$3:$B$105,Costdrivere!$B$3:$AO$105,39,FALSE)/VLOOKUP(Costdriveranalyse!$B$3:$B$105,Netvolumenmål!$B$3:$H$105,7,FALSE)</f>
        <v>0.87322911608103526</v>
      </c>
      <c r="W17" s="268">
        <f>VLOOKUP($B$3:$B$105,Costdrivere!$B$3:$AO$105,40,FALSE)/VLOOKUP(Costdriveranalyse!$B$3:$B$105,Netvolumenmål!$B$3:$H$105,7,FALSE)</f>
        <v>1.1338816685141371E-2</v>
      </c>
      <c r="Y17" s="282">
        <f t="shared" si="2"/>
        <v>-9.1117525889075512E-2</v>
      </c>
      <c r="AA17" s="282">
        <f t="shared" si="3"/>
        <v>0</v>
      </c>
      <c r="AC17" s="282">
        <f t="shared" si="9"/>
        <v>0.10440885916175431</v>
      </c>
      <c r="AD17" s="282">
        <f t="shared" si="4"/>
        <v>5.9389334853736528E-2</v>
      </c>
      <c r="AE17" s="282">
        <f t="shared" si="5"/>
        <v>0</v>
      </c>
      <c r="AG17" s="282">
        <f t="shared" si="10"/>
        <v>5.769478735577506E-2</v>
      </c>
      <c r="AH17" s="299">
        <f t="shared" si="6"/>
        <v>8.5421000559760679E-3</v>
      </c>
      <c r="AI17" s="282">
        <f t="shared" si="7"/>
        <v>0</v>
      </c>
      <c r="AK17" s="282">
        <f t="shared" si="11"/>
        <v>0</v>
      </c>
      <c r="AM17" s="280">
        <f t="shared" si="12"/>
        <v>0</v>
      </c>
    </row>
    <row r="18" spans="1:39" x14ac:dyDescent="0.25">
      <c r="A18" s="17" t="s">
        <v>80</v>
      </c>
      <c r="B18" s="22" t="s">
        <v>81</v>
      </c>
      <c r="C18" s="287">
        <f>VLOOKUP($B$3:$B$105,'Potentialer og krav'!$B$2:$I$106,7,FALSE)</f>
        <v>0.95655580788017502</v>
      </c>
      <c r="D18" s="75"/>
      <c r="E18" s="86">
        <f>VLOOKUP($B$3:$B$105,Costdrivere!$B$3:$K$105,2,FALSE)/VLOOKUP($B$3:$B$105,Netvolumenmål!$B$3:$E$105,4,FALSE)</f>
        <v>0.26750393002021117</v>
      </c>
      <c r="F18" s="87">
        <f>VLOOKUP($B$3:$B$105,Costdrivere!$B$3:$K$105,3,FALSE)/VLOOKUP($B$3:$B$105,Netvolumenmål!$B$3:$E$105,4,FALSE)</f>
        <v>0.2572158671644898</v>
      </c>
      <c r="G18" s="87">
        <f>VLOOKUP($B$3:$B$105,Costdrivere!$B$3:$K$105,4,FALSE)/VLOOKUP($B$3:$B$105,Netvolumenmål!$B$3:$E$105,4,FALSE)</f>
        <v>1.9822481092686577E-3</v>
      </c>
      <c r="H18" s="87">
        <f>VLOOKUP($B$3:$B$105,Costdrivere!$B$3:$K$105,5,FALSE)/VLOOKUP($B$3:$B$105,Netvolumenmål!$B$3:$E$105,4,FALSE)</f>
        <v>3.2335541431430824E-2</v>
      </c>
      <c r="I18" s="87">
        <f>VLOOKUP($B$3:$B$105,Costdrivere!$B$3:$K$105,6,FALSE)/VLOOKUP($B$3:$B$105,Netvolumenmål!$B$3:$E$105,4,FALSE)</f>
        <v>1.3998157240839663E-2</v>
      </c>
      <c r="J18" s="87">
        <f>VLOOKUP($B$3:$B$105,Costdrivere!$B$3:$K$105,7,FALSE)/VLOOKUP($B$3:$B$105,Netvolumenmål!$B$3:$E$105,4,FALSE)</f>
        <v>0</v>
      </c>
      <c r="K18" s="87">
        <f>VLOOKUP($B$3:$B$105,Costdrivere!$B$3:$K$105,8,FALSE)/VLOOKUP($B$3:$B$105,Netvolumenmål!$B$3:$E$105,4,FALSE)</f>
        <v>0</v>
      </c>
      <c r="L18" s="87">
        <f>VLOOKUP($B$3:$B$105,Costdrivere!$B$3:$K$105,9,FALSE)/VLOOKUP($B$3:$B$105,Netvolumenmål!$B$3:$E$105,4,FALSE)</f>
        <v>0.185397901631079</v>
      </c>
      <c r="M18" s="88">
        <f>VLOOKUP($B$3:$B$105,Costdrivere!$B$3:$K$105,10,FALSE)/VLOOKUP($B$3:$B$105,Netvolumenmål!$B$3:$E$105,4,FALSE)</f>
        <v>0.24156635440268093</v>
      </c>
      <c r="O18" s="282">
        <f t="shared" si="8"/>
        <v>0.4426137687955688</v>
      </c>
      <c r="Q18" s="282">
        <f t="shared" si="0"/>
        <v>-0.21258241552601734</v>
      </c>
      <c r="S18" s="282">
        <f t="shared" si="1"/>
        <v>1.0580222037774731E-2</v>
      </c>
      <c r="U18" s="274">
        <f>VLOOKUP($B$3:$B$105,Costdrivere!$B$3:$AO$105,38,FALSE)/VLOOKUP(Costdriveranalyse!$B$3:$B$105,Netvolumenmål!$B$3:$H$105,7,FALSE)</f>
        <v>0</v>
      </c>
      <c r="V18" s="271">
        <f>VLOOKUP($B$3:$B$105,Costdrivere!$B$3:$AO$105,39,FALSE)/VLOOKUP(Costdriveranalyse!$B$3:$B$105,Netvolumenmål!$B$3:$H$105,7,FALSE)</f>
        <v>1</v>
      </c>
      <c r="W18" s="268">
        <f>VLOOKUP($B$3:$B$105,Costdrivere!$B$3:$AO$105,40,FALSE)/VLOOKUP(Costdriveranalyse!$B$3:$B$105,Netvolumenmål!$B$3:$H$105,7,FALSE)</f>
        <v>0</v>
      </c>
      <c r="Y18" s="282">
        <f t="shared" si="2"/>
        <v>-0.21788840980804025</v>
      </c>
      <c r="AA18" s="282">
        <f t="shared" si="3"/>
        <v>0</v>
      </c>
      <c r="AC18" s="282">
        <f t="shared" si="9"/>
        <v>0.2572158671644898</v>
      </c>
      <c r="AD18" s="282">
        <f t="shared" si="4"/>
        <v>-9.3417673148998959E-2</v>
      </c>
      <c r="AE18" s="282">
        <f t="shared" si="5"/>
        <v>0</v>
      </c>
      <c r="AG18" s="282">
        <f t="shared" si="10"/>
        <v>0.185397901631079</v>
      </c>
      <c r="AH18" s="299">
        <f t="shared" si="6"/>
        <v>-0.11916101421932787</v>
      </c>
      <c r="AI18" s="282">
        <f t="shared" si="7"/>
        <v>6.8140543200766235E-2</v>
      </c>
      <c r="AK18" s="282">
        <f t="shared" si="11"/>
        <v>6.8140543200766235E-2</v>
      </c>
      <c r="AM18" s="280">
        <f t="shared" si="12"/>
        <v>5.7560321162991507E-2</v>
      </c>
    </row>
    <row r="19" spans="1:39" x14ac:dyDescent="0.25">
      <c r="A19" s="17" t="s">
        <v>82</v>
      </c>
      <c r="B19" s="22" t="s">
        <v>83</v>
      </c>
      <c r="C19" s="287">
        <f>VLOOKUP($B$3:$B$105,'Potentialer og krav'!$B$2:$I$106,7,FALSE)</f>
        <v>1</v>
      </c>
      <c r="D19" s="75"/>
      <c r="E19" s="86">
        <f>VLOOKUP($B$3:$B$105,Costdrivere!$B$3:$K$105,2,FALSE)/VLOOKUP($B$3:$B$105,Netvolumenmål!$B$3:$E$105,4,FALSE)</f>
        <v>0</v>
      </c>
      <c r="F19" s="87">
        <f>VLOOKUP($B$3:$B$105,Costdrivere!$B$3:$K$105,3,FALSE)/VLOOKUP($B$3:$B$105,Netvolumenmål!$B$3:$E$105,4,FALSE)</f>
        <v>4.5777279143821093E-3</v>
      </c>
      <c r="G19" s="87">
        <f>VLOOKUP($B$3:$B$105,Costdrivere!$B$3:$K$105,4,FALSE)/VLOOKUP($B$3:$B$105,Netvolumenmål!$B$3:$E$105,4,FALSE)</f>
        <v>0</v>
      </c>
      <c r="H19" s="87">
        <f>VLOOKUP($B$3:$B$105,Costdrivere!$B$3:$K$105,5,FALSE)/VLOOKUP($B$3:$B$105,Netvolumenmål!$B$3:$E$105,4,FALSE)</f>
        <v>1.0135347830688304E-3</v>
      </c>
      <c r="I19" s="87">
        <f>VLOOKUP($B$3:$B$105,Costdrivere!$B$3:$K$105,6,FALSE)/VLOOKUP($B$3:$B$105,Netvolumenmål!$B$3:$E$105,4,FALSE)</f>
        <v>0.62757961863595957</v>
      </c>
      <c r="J19" s="87">
        <f>VLOOKUP($B$3:$B$105,Costdrivere!$B$3:$K$105,7,FALSE)/VLOOKUP($B$3:$B$105,Netvolumenmål!$B$3:$E$105,4,FALSE)</f>
        <v>0.13131715911881067</v>
      </c>
      <c r="K19" s="87">
        <f>VLOOKUP($B$3:$B$105,Costdrivere!$B$3:$K$105,8,FALSE)/VLOOKUP($B$3:$B$105,Netvolumenmål!$B$3:$E$105,4,FALSE)</f>
        <v>0.15487380908290835</v>
      </c>
      <c r="L19" s="87">
        <f>VLOOKUP($B$3:$B$105,Costdrivere!$B$3:$K$105,9,FALSE)/VLOOKUP($B$3:$B$105,Netvolumenmål!$B$3:$E$105,4,FALSE)</f>
        <v>2.1023818639897009E-3</v>
      </c>
      <c r="M19" s="88">
        <f>VLOOKUP($B$3:$B$105,Costdrivere!$B$3:$K$105,10,FALSE)/VLOOKUP($B$3:$B$105,Netvolumenmål!$B$3:$E$105,4,FALSE)</f>
        <v>7.8535768600880893E-2</v>
      </c>
      <c r="O19" s="282">
        <f t="shared" si="8"/>
        <v>6.6801097783718098E-3</v>
      </c>
      <c r="Q19" s="282">
        <f t="shared" si="0"/>
        <v>0.22335124349117966</v>
      </c>
      <c r="S19" s="282">
        <f t="shared" si="1"/>
        <v>0</v>
      </c>
      <c r="U19" s="274">
        <f>VLOOKUP($B$3:$B$105,Costdrivere!$B$3:$AO$105,38,FALSE)/VLOOKUP(Costdriveranalyse!$B$3:$B$105,Netvolumenmål!$B$3:$H$105,7,FALSE)</f>
        <v>0.91467918286569572</v>
      </c>
      <c r="V19" s="271">
        <f>VLOOKUP($B$3:$B$105,Costdrivere!$B$3:$AO$105,39,FALSE)/VLOOKUP(Costdriveranalyse!$B$3:$B$105,Netvolumenmål!$B$3:$H$105,7,FALSE)</f>
        <v>5.9636081821711998E-2</v>
      </c>
      <c r="W19" s="268">
        <f>VLOOKUP($B$3:$B$105,Costdrivere!$B$3:$AO$105,40,FALSE)/VLOOKUP(Costdriveranalyse!$B$3:$B$105,Netvolumenmål!$B$3:$H$105,7,FALSE)</f>
        <v>2.5684735312593979E-2</v>
      </c>
      <c r="Y19" s="282">
        <f t="shared" si="2"/>
        <v>0.72247550837024777</v>
      </c>
      <c r="AA19" s="282">
        <f t="shared" si="3"/>
        <v>0</v>
      </c>
      <c r="AC19" s="282">
        <f t="shared" si="9"/>
        <v>4.5777279143821093E-3</v>
      </c>
      <c r="AD19" s="282">
        <f t="shared" si="4"/>
        <v>0.15922046610110874</v>
      </c>
      <c r="AE19" s="282">
        <f t="shared" si="5"/>
        <v>0</v>
      </c>
      <c r="AG19" s="282">
        <f t="shared" si="10"/>
        <v>2.1023818639897009E-3</v>
      </c>
      <c r="AH19" s="299">
        <f t="shared" si="6"/>
        <v>6.4134505547761428E-2</v>
      </c>
      <c r="AI19" s="282">
        <f t="shared" si="7"/>
        <v>0</v>
      </c>
      <c r="AK19" s="282">
        <f t="shared" si="11"/>
        <v>0</v>
      </c>
      <c r="AM19" s="280">
        <f t="shared" si="12"/>
        <v>0</v>
      </c>
    </row>
    <row r="20" spans="1:39" x14ac:dyDescent="0.25">
      <c r="A20" s="17" t="s">
        <v>10</v>
      </c>
      <c r="B20" s="22" t="s">
        <v>84</v>
      </c>
      <c r="C20" s="287">
        <f>VLOOKUP($B$3:$B$105,'Potentialer og krav'!$B$2:$I$106,7,FALSE)</f>
        <v>0.95427207849214202</v>
      </c>
      <c r="D20" s="75"/>
      <c r="E20" s="86">
        <f>VLOOKUP($B$3:$B$105,Costdrivere!$B$3:$K$105,2,FALSE)/VLOOKUP($B$3:$B$105,Netvolumenmål!$B$3:$E$105,4,FALSE)</f>
        <v>0.12792468063681978</v>
      </c>
      <c r="F20" s="87">
        <f>VLOOKUP($B$3:$B$105,Costdrivere!$B$3:$K$105,3,FALSE)/VLOOKUP($B$3:$B$105,Netvolumenmål!$B$3:$E$105,4,FALSE)</f>
        <v>0.20721556993056467</v>
      </c>
      <c r="G20" s="87">
        <f>VLOOKUP($B$3:$B$105,Costdrivere!$B$3:$K$105,4,FALSE)/VLOOKUP($B$3:$B$105,Netvolumenmål!$B$3:$E$105,4,FALSE)</f>
        <v>1.1641325017340205E-2</v>
      </c>
      <c r="H20" s="87">
        <f>VLOOKUP($B$3:$B$105,Costdrivere!$B$3:$K$105,5,FALSE)/VLOOKUP($B$3:$B$105,Netvolumenmål!$B$3:$E$105,4,FALSE)</f>
        <v>4.3095819538060487E-3</v>
      </c>
      <c r="I20" s="87">
        <f>VLOOKUP($B$3:$B$105,Costdrivere!$B$3:$K$105,6,FALSE)/VLOOKUP($B$3:$B$105,Netvolumenmål!$B$3:$E$105,4,FALSE)</f>
        <v>0.38465282850919902</v>
      </c>
      <c r="J20" s="87">
        <f>VLOOKUP($B$3:$B$105,Costdrivere!$B$3:$K$105,7,FALSE)/VLOOKUP($B$3:$B$105,Netvolumenmål!$B$3:$E$105,4,FALSE)</f>
        <v>4.1731676283250613E-2</v>
      </c>
      <c r="K20" s="87">
        <f>VLOOKUP($B$3:$B$105,Costdrivere!$B$3:$K$105,8,FALSE)/VLOOKUP($B$3:$B$105,Netvolumenmål!$B$3:$E$105,4,FALSE)</f>
        <v>4.2579141766386081E-2</v>
      </c>
      <c r="L20" s="87">
        <f>VLOOKUP($B$3:$B$105,Costdrivere!$B$3:$K$105,9,FALSE)/VLOOKUP($B$3:$B$105,Netvolumenmål!$B$3:$E$105,4,FALSE)</f>
        <v>5.5089918968007974E-2</v>
      </c>
      <c r="M20" s="88">
        <f>VLOOKUP($B$3:$B$105,Costdrivere!$B$3:$K$105,10,FALSE)/VLOOKUP($B$3:$B$105,Netvolumenmål!$B$3:$E$105,4,FALSE)</f>
        <v>0.12485527693462553</v>
      </c>
      <c r="O20" s="282">
        <f t="shared" si="8"/>
        <v>0.26230548889857264</v>
      </c>
      <c r="Q20" s="282">
        <f t="shared" si="0"/>
        <v>-3.2274135629021178E-2</v>
      </c>
      <c r="S20" s="282">
        <f t="shared" si="1"/>
        <v>0</v>
      </c>
      <c r="U20" s="274">
        <f>VLOOKUP($B$3:$B$105,Costdrivere!$B$3:$AO$105,38,FALSE)/VLOOKUP(Costdriveranalyse!$B$3:$B$105,Netvolumenmål!$B$3:$H$105,7,FALSE)</f>
        <v>7.1985308428030415E-2</v>
      </c>
      <c r="V20" s="271">
        <f>VLOOKUP($B$3:$B$105,Costdrivere!$B$3:$AO$105,39,FALSE)/VLOOKUP(Costdriveranalyse!$B$3:$B$105,Netvolumenmål!$B$3:$H$105,7,FALSE)</f>
        <v>0.91406139013954446</v>
      </c>
      <c r="W20" s="268">
        <f>VLOOKUP($B$3:$B$105,Costdrivere!$B$3:$AO$105,40,FALSE)/VLOOKUP(Costdriveranalyse!$B$3:$B$105,Netvolumenmål!$B$3:$H$105,7,FALSE)</f>
        <v>1.3953301432429047E-2</v>
      </c>
      <c r="Y20" s="282">
        <f t="shared" si="2"/>
        <v>-0.13194979994758471</v>
      </c>
      <c r="AA20" s="282">
        <f t="shared" si="3"/>
        <v>0</v>
      </c>
      <c r="AC20" s="282">
        <f t="shared" si="9"/>
        <v>0.20721556993056467</v>
      </c>
      <c r="AD20" s="282">
        <f t="shared" si="4"/>
        <v>-4.341737591507383E-2</v>
      </c>
      <c r="AE20" s="282">
        <f t="shared" si="5"/>
        <v>0</v>
      </c>
      <c r="AG20" s="282">
        <f t="shared" si="10"/>
        <v>5.5089918968007974E-2</v>
      </c>
      <c r="AH20" s="299">
        <f t="shared" si="6"/>
        <v>1.1146968443743153E-2</v>
      </c>
      <c r="AI20" s="282">
        <f t="shared" si="7"/>
        <v>0</v>
      </c>
      <c r="AK20" s="282">
        <f t="shared" si="11"/>
        <v>0</v>
      </c>
      <c r="AM20" s="280">
        <f t="shared" si="12"/>
        <v>0</v>
      </c>
    </row>
    <row r="21" spans="1:39" x14ac:dyDescent="0.25">
      <c r="A21" s="17" t="s">
        <v>85</v>
      </c>
      <c r="B21" s="22" t="s">
        <v>86</v>
      </c>
      <c r="C21" s="287">
        <f>VLOOKUP($B$3:$B$105,'Potentialer og krav'!$B$2:$I$106,7,FALSE)</f>
        <v>0.82493128470431998</v>
      </c>
      <c r="D21" s="75"/>
      <c r="E21" s="86">
        <f>VLOOKUP($B$3:$B$105,Costdrivere!$B$3:$K$105,2,FALSE)/VLOOKUP($B$3:$B$105,Netvolumenmål!$B$3:$E$105,4,FALSE)</f>
        <v>0.13129460297018131</v>
      </c>
      <c r="F21" s="87">
        <f>VLOOKUP($B$3:$B$105,Costdrivere!$B$3:$K$105,3,FALSE)/VLOOKUP($B$3:$B$105,Netvolumenmål!$B$3:$E$105,4,FALSE)</f>
        <v>0.18764323445137193</v>
      </c>
      <c r="G21" s="87">
        <f>VLOOKUP($B$3:$B$105,Costdrivere!$B$3:$K$105,4,FALSE)/VLOOKUP($B$3:$B$105,Netvolumenmål!$B$3:$E$105,4,FALSE)</f>
        <v>1.65889597276761E-2</v>
      </c>
      <c r="H21" s="87">
        <f>VLOOKUP($B$3:$B$105,Costdrivere!$B$3:$K$105,5,FALSE)/VLOOKUP($B$3:$B$105,Netvolumenmål!$B$3:$E$105,4,FALSE)</f>
        <v>2.1118087776812768E-3</v>
      </c>
      <c r="I21" s="87">
        <f>VLOOKUP($B$3:$B$105,Costdrivere!$B$3:$K$105,6,FALSE)/VLOOKUP($B$3:$B$105,Netvolumenmål!$B$3:$E$105,4,FALSE)</f>
        <v>0.28450513389231785</v>
      </c>
      <c r="J21" s="87">
        <f>VLOOKUP($B$3:$B$105,Costdrivere!$B$3:$K$105,7,FALSE)/VLOOKUP($B$3:$B$105,Netvolumenmål!$B$3:$E$105,4,FALSE)</f>
        <v>5.1166275810388843E-2</v>
      </c>
      <c r="K21" s="87">
        <f>VLOOKUP($B$3:$B$105,Costdrivere!$B$3:$K$105,8,FALSE)/VLOOKUP($B$3:$B$105,Netvolumenmål!$B$3:$E$105,4,FALSE)</f>
        <v>0.10400731023611211</v>
      </c>
      <c r="L21" s="87">
        <f>VLOOKUP($B$3:$B$105,Costdrivere!$B$3:$K$105,9,FALSE)/VLOOKUP($B$3:$B$105,Netvolumenmål!$B$3:$E$105,4,FALSE)</f>
        <v>4.9932128260926648E-2</v>
      </c>
      <c r="M21" s="88">
        <f>VLOOKUP($B$3:$B$105,Costdrivere!$B$3:$K$105,10,FALSE)/VLOOKUP($B$3:$B$105,Netvolumenmål!$B$3:$E$105,4,FALSE)</f>
        <v>0.1727505458733439</v>
      </c>
      <c r="O21" s="282">
        <f t="shared" si="8"/>
        <v>0.23757536271229857</v>
      </c>
      <c r="Q21" s="282">
        <f t="shared" si="0"/>
        <v>-7.5440094427471072E-3</v>
      </c>
      <c r="S21" s="282">
        <f t="shared" si="1"/>
        <v>0</v>
      </c>
      <c r="U21" s="274">
        <f>VLOOKUP($B$3:$B$105,Costdrivere!$B$3:$AO$105,38,FALSE)/VLOOKUP(Costdriveranalyse!$B$3:$B$105,Netvolumenmål!$B$3:$H$105,7,FALSE)</f>
        <v>0.1319173602590496</v>
      </c>
      <c r="V21" s="271">
        <f>VLOOKUP($B$3:$B$105,Costdrivere!$B$3:$AO$105,39,FALSE)/VLOOKUP(Costdriveranalyse!$B$3:$B$105,Netvolumenmål!$B$3:$H$105,7,FALSE)</f>
        <v>0.8129337850107774</v>
      </c>
      <c r="W21" s="268">
        <f>VLOOKUP($B$3:$B$105,Costdrivere!$B$3:$AO$105,40,FALSE)/VLOOKUP(Costdriveranalyse!$B$3:$B$105,Netvolumenmål!$B$3:$H$105,7,FALSE)</f>
        <v>5.514885473017396E-2</v>
      </c>
      <c r="Y21" s="282">
        <f t="shared" si="2"/>
        <v>-3.082219481881765E-2</v>
      </c>
      <c r="AA21" s="282">
        <f t="shared" si="3"/>
        <v>0</v>
      </c>
      <c r="AC21" s="282">
        <f t="shared" si="9"/>
        <v>0.18764323445137193</v>
      </c>
      <c r="AD21" s="282">
        <f t="shared" si="4"/>
        <v>-2.3845040435881093E-2</v>
      </c>
      <c r="AE21" s="282">
        <f t="shared" si="5"/>
        <v>0</v>
      </c>
      <c r="AG21" s="282">
        <f t="shared" si="10"/>
        <v>4.9932128260926648E-2</v>
      </c>
      <c r="AH21" s="299">
        <f t="shared" si="6"/>
        <v>1.630475915082448E-2</v>
      </c>
      <c r="AI21" s="282">
        <f t="shared" si="7"/>
        <v>0</v>
      </c>
      <c r="AK21" s="282">
        <f t="shared" si="11"/>
        <v>0</v>
      </c>
      <c r="AM21" s="280">
        <f t="shared" si="12"/>
        <v>0</v>
      </c>
    </row>
    <row r="22" spans="1:39" x14ac:dyDescent="0.25">
      <c r="A22" s="17" t="s">
        <v>11</v>
      </c>
      <c r="B22" s="22" t="s">
        <v>87</v>
      </c>
      <c r="C22" s="287">
        <f>VLOOKUP($B$3:$B$105,'Potentialer og krav'!$B$2:$I$106,7,FALSE)</f>
        <v>0.79982636429163201</v>
      </c>
      <c r="D22" s="75"/>
      <c r="E22" s="86">
        <f>VLOOKUP($B$3:$B$105,Costdrivere!$B$3:$K$105,2,FALSE)/VLOOKUP($B$3:$B$105,Netvolumenmål!$B$3:$E$105,4,FALSE)</f>
        <v>0.17139326770357841</v>
      </c>
      <c r="F22" s="87">
        <f>VLOOKUP($B$3:$B$105,Costdrivere!$B$3:$K$105,3,FALSE)/VLOOKUP($B$3:$B$105,Netvolumenmål!$B$3:$E$105,4,FALSE)</f>
        <v>0.146341689300204</v>
      </c>
      <c r="G22" s="87">
        <f>VLOOKUP($B$3:$B$105,Costdrivere!$B$3:$K$105,4,FALSE)/VLOOKUP($B$3:$B$105,Netvolumenmål!$B$3:$E$105,4,FALSE)</f>
        <v>3.1953315173066463E-3</v>
      </c>
      <c r="H22" s="87">
        <f>VLOOKUP($B$3:$B$105,Costdrivere!$B$3:$K$105,5,FALSE)/VLOOKUP($B$3:$B$105,Netvolumenmål!$B$3:$E$105,4,FALSE)</f>
        <v>3.9518461897359155E-3</v>
      </c>
      <c r="I22" s="87">
        <f>VLOOKUP($B$3:$B$105,Costdrivere!$B$3:$K$105,6,FALSE)/VLOOKUP($B$3:$B$105,Netvolumenmål!$B$3:$E$105,4,FALSE)</f>
        <v>0.25454970066014965</v>
      </c>
      <c r="J22" s="87">
        <f>VLOOKUP($B$3:$B$105,Costdrivere!$B$3:$K$105,7,FALSE)/VLOOKUP($B$3:$B$105,Netvolumenmål!$B$3:$E$105,4,FALSE)</f>
        <v>6.3558518868000277E-2</v>
      </c>
      <c r="K22" s="87">
        <f>VLOOKUP($B$3:$B$105,Costdrivere!$B$3:$K$105,8,FALSE)/VLOOKUP($B$3:$B$105,Netvolumenmål!$B$3:$E$105,4,FALSE)</f>
        <v>7.5890047952885398E-2</v>
      </c>
      <c r="L22" s="87">
        <f>VLOOKUP($B$3:$B$105,Costdrivere!$B$3:$K$105,9,FALSE)/VLOOKUP($B$3:$B$105,Netvolumenmål!$B$3:$E$105,4,FALSE)</f>
        <v>8.1566057490081209E-2</v>
      </c>
      <c r="M22" s="88">
        <f>VLOOKUP($B$3:$B$105,Costdrivere!$B$3:$K$105,10,FALSE)/VLOOKUP($B$3:$B$105,Netvolumenmål!$B$3:$E$105,4,FALSE)</f>
        <v>0.19955354031805853</v>
      </c>
      <c r="O22" s="282">
        <f t="shared" si="8"/>
        <v>0.22790774679028519</v>
      </c>
      <c r="Q22" s="282">
        <f t="shared" si="0"/>
        <v>2.1236064792662657E-3</v>
      </c>
      <c r="S22" s="282">
        <f t="shared" si="1"/>
        <v>0</v>
      </c>
      <c r="U22" s="274">
        <f>VLOOKUP($B$3:$B$105,Costdrivere!$B$3:$AO$105,38,FALSE)/VLOOKUP(Costdriveranalyse!$B$3:$B$105,Netvolumenmål!$B$3:$H$105,7,FALSE)</f>
        <v>8.3826051829870837E-2</v>
      </c>
      <c r="V22" s="271">
        <f>VLOOKUP($B$3:$B$105,Costdrivere!$B$3:$AO$105,39,FALSE)/VLOOKUP(Costdriveranalyse!$B$3:$B$105,Netvolumenmål!$B$3:$H$105,7,FALSE)</f>
        <v>0.90547251110579852</v>
      </c>
      <c r="W22" s="268">
        <f>VLOOKUP($B$3:$B$105,Costdrivere!$B$3:$AO$105,40,FALSE)/VLOOKUP(Costdriveranalyse!$B$3:$B$105,Netvolumenmål!$B$3:$H$105,7,FALSE)</f>
        <v>1.0701437064330611E-2</v>
      </c>
      <c r="Y22" s="282">
        <f t="shared" si="2"/>
        <v>-0.12336092091383877</v>
      </c>
      <c r="AA22" s="282">
        <f t="shared" si="3"/>
        <v>0</v>
      </c>
      <c r="AC22" s="282">
        <f t="shared" si="9"/>
        <v>0.146341689300204</v>
      </c>
      <c r="AD22" s="282">
        <f t="shared" si="4"/>
        <v>1.7456504715286841E-2</v>
      </c>
      <c r="AE22" s="282">
        <f t="shared" si="5"/>
        <v>0</v>
      </c>
      <c r="AG22" s="282">
        <f t="shared" si="10"/>
        <v>8.1566057490081209E-2</v>
      </c>
      <c r="AH22" s="299">
        <f t="shared" si="6"/>
        <v>-1.5329170078330082E-2</v>
      </c>
      <c r="AI22" s="282">
        <f t="shared" si="7"/>
        <v>0</v>
      </c>
      <c r="AK22" s="282">
        <f t="shared" si="11"/>
        <v>0</v>
      </c>
      <c r="AM22" s="280">
        <f t="shared" si="12"/>
        <v>0</v>
      </c>
    </row>
    <row r="23" spans="1:39" x14ac:dyDescent="0.25">
      <c r="A23" s="17" t="s">
        <v>231</v>
      </c>
      <c r="B23" s="20" t="s">
        <v>88</v>
      </c>
      <c r="C23" s="287">
        <f>VLOOKUP($B$3:$B$105,'Potentialer og krav'!$B$2:$I$106,7,FALSE)</f>
        <v>1</v>
      </c>
      <c r="D23" s="75"/>
      <c r="E23" s="86">
        <f>VLOOKUP($B$3:$B$105,Costdrivere!$B$3:$K$105,2,FALSE)/VLOOKUP($B$3:$B$105,Netvolumenmål!$B$3:$E$105,4,FALSE)</f>
        <v>0.11333529229404951</v>
      </c>
      <c r="F23" s="87">
        <f>VLOOKUP($B$3:$B$105,Costdrivere!$B$3:$K$105,3,FALSE)/VLOOKUP($B$3:$B$105,Netvolumenmål!$B$3:$E$105,4,FALSE)</f>
        <v>8.8198995841120106E-2</v>
      </c>
      <c r="G23" s="87">
        <f>VLOOKUP($B$3:$B$105,Costdrivere!$B$3:$K$105,4,FALSE)/VLOOKUP($B$3:$B$105,Netvolumenmål!$B$3:$E$105,4,FALSE)</f>
        <v>2.0340824918026305E-2</v>
      </c>
      <c r="H23" s="87">
        <f>VLOOKUP($B$3:$B$105,Costdrivere!$B$3:$K$105,5,FALSE)/VLOOKUP($B$3:$B$105,Netvolumenmål!$B$3:$E$105,4,FALSE)</f>
        <v>2.063533361479658E-3</v>
      </c>
      <c r="I23" s="87">
        <f>VLOOKUP($B$3:$B$105,Costdrivere!$B$3:$K$105,6,FALSE)/VLOOKUP($B$3:$B$105,Netvolumenmål!$B$3:$E$105,4,FALSE)</f>
        <v>0.43465712279486624</v>
      </c>
      <c r="J23" s="87">
        <f>VLOOKUP($B$3:$B$105,Costdrivere!$B$3:$K$105,7,FALSE)/VLOOKUP($B$3:$B$105,Netvolumenmål!$B$3:$E$105,4,FALSE)</f>
        <v>7.8034244626248264E-2</v>
      </c>
      <c r="K23" s="87">
        <f>VLOOKUP($B$3:$B$105,Costdrivere!$B$3:$K$105,8,FALSE)/VLOOKUP($B$3:$B$105,Netvolumenmål!$B$3:$E$105,4,FALSE)</f>
        <v>4.1438796822272923E-2</v>
      </c>
      <c r="L23" s="87">
        <f>VLOOKUP($B$3:$B$105,Costdrivere!$B$3:$K$105,9,FALSE)/VLOOKUP($B$3:$B$105,Netvolumenmål!$B$3:$E$105,4,FALSE)</f>
        <v>3.1583002633193066E-2</v>
      </c>
      <c r="M23" s="88">
        <f>VLOOKUP($B$3:$B$105,Costdrivere!$B$3:$K$105,10,FALSE)/VLOOKUP($B$3:$B$105,Netvolumenmål!$B$3:$E$105,4,FALSE)</f>
        <v>0.19034818670874373</v>
      </c>
      <c r="O23" s="282">
        <f t="shared" si="8"/>
        <v>0.11978199847431317</v>
      </c>
      <c r="Q23" s="282">
        <f t="shared" si="0"/>
        <v>0.11024935479523829</v>
      </c>
      <c r="S23" s="282">
        <f t="shared" si="1"/>
        <v>0</v>
      </c>
      <c r="U23" s="274">
        <f>VLOOKUP($B$3:$B$105,Costdrivere!$B$3:$AO$105,38,FALSE)/VLOOKUP(Costdriveranalyse!$B$3:$B$105,Netvolumenmål!$B$3:$H$105,7,FALSE)</f>
        <v>0.27019641543061995</v>
      </c>
      <c r="V23" s="271">
        <f>VLOOKUP($B$3:$B$105,Costdrivere!$B$3:$AO$105,39,FALSE)/VLOOKUP(Costdriveranalyse!$B$3:$B$105,Netvolumenmål!$B$3:$H$105,7,FALSE)</f>
        <v>0.71859475785867932</v>
      </c>
      <c r="W23" s="268">
        <f>VLOOKUP($B$3:$B$105,Costdrivere!$B$3:$AO$105,40,FALSE)/VLOOKUP(Costdriveranalyse!$B$3:$B$105,Netvolumenmål!$B$3:$H$105,7,FALSE)</f>
        <v>1.1208826710697648E-2</v>
      </c>
      <c r="Y23" s="282">
        <f t="shared" si="2"/>
        <v>6.3516832333280426E-2</v>
      </c>
      <c r="AA23" s="282">
        <f t="shared" si="3"/>
        <v>0</v>
      </c>
      <c r="AC23" s="282">
        <f t="shared" si="9"/>
        <v>8.8198995841120106E-2</v>
      </c>
      <c r="AD23" s="282">
        <f t="shared" si="4"/>
        <v>7.5599198174370733E-2</v>
      </c>
      <c r="AE23" s="282">
        <f t="shared" si="5"/>
        <v>0</v>
      </c>
      <c r="AG23" s="282">
        <f t="shared" si="10"/>
        <v>3.1583002633193066E-2</v>
      </c>
      <c r="AH23" s="299">
        <f t="shared" si="6"/>
        <v>3.4653884778558061E-2</v>
      </c>
      <c r="AI23" s="282">
        <f t="shared" si="7"/>
        <v>0</v>
      </c>
      <c r="AK23" s="282">
        <f t="shared" si="11"/>
        <v>0</v>
      </c>
      <c r="AM23" s="280">
        <f t="shared" si="12"/>
        <v>0</v>
      </c>
    </row>
    <row r="24" spans="1:39" x14ac:dyDescent="0.25">
      <c r="A24" s="17" t="s">
        <v>89</v>
      </c>
      <c r="B24" s="22" t="s">
        <v>90</v>
      </c>
      <c r="C24" s="287">
        <f>VLOOKUP($B$3:$B$105,'Potentialer og krav'!$B$2:$I$106,7,FALSE)</f>
        <v>0.77207784793552003</v>
      </c>
      <c r="D24" s="75"/>
      <c r="E24" s="86">
        <f>VLOOKUP($B$3:$B$105,Costdrivere!$B$3:$K$105,2,FALSE)/VLOOKUP($B$3:$B$105,Netvolumenmål!$B$3:$E$105,4,FALSE)</f>
        <v>0.22485256462768785</v>
      </c>
      <c r="F24" s="87">
        <f>VLOOKUP($B$3:$B$105,Costdrivere!$B$3:$K$105,3,FALSE)/VLOOKUP($B$3:$B$105,Netvolumenmål!$B$3:$E$105,4,FALSE)</f>
        <v>8.084304154582575E-2</v>
      </c>
      <c r="G24" s="87">
        <f>VLOOKUP($B$3:$B$105,Costdrivere!$B$3:$K$105,4,FALSE)/VLOOKUP($B$3:$B$105,Netvolumenmål!$B$3:$E$105,4,FALSE)</f>
        <v>1.7017082525016368E-5</v>
      </c>
      <c r="H24" s="87">
        <f>VLOOKUP($B$3:$B$105,Costdrivere!$B$3:$K$105,5,FALSE)/VLOOKUP($B$3:$B$105,Netvolumenmål!$B$3:$E$105,4,FALSE)</f>
        <v>6.0110797271289845E-3</v>
      </c>
      <c r="I24" s="87">
        <f>VLOOKUP($B$3:$B$105,Costdrivere!$B$3:$K$105,6,FALSE)/VLOOKUP($B$3:$B$105,Netvolumenmål!$B$3:$E$105,4,FALSE)</f>
        <v>0</v>
      </c>
      <c r="J24" s="87">
        <f>VLOOKUP($B$3:$B$105,Costdrivere!$B$3:$K$105,7,FALSE)/VLOOKUP($B$3:$B$105,Netvolumenmål!$B$3:$E$105,4,FALSE)</f>
        <v>0</v>
      </c>
      <c r="K24" s="87">
        <f>VLOOKUP($B$3:$B$105,Costdrivere!$B$3:$K$105,8,FALSE)/VLOOKUP($B$3:$B$105,Netvolumenmål!$B$3:$E$105,4,FALSE)</f>
        <v>0</v>
      </c>
      <c r="L24" s="87">
        <f>VLOOKUP($B$3:$B$105,Costdrivere!$B$3:$K$105,9,FALSE)/VLOOKUP($B$3:$B$105,Netvolumenmål!$B$3:$E$105,4,FALSE)</f>
        <v>8.025178896817875E-2</v>
      </c>
      <c r="M24" s="88">
        <f>VLOOKUP($B$3:$B$105,Costdrivere!$B$3:$K$105,10,FALSE)/VLOOKUP($B$3:$B$105,Netvolumenmål!$B$3:$E$105,4,FALSE)</f>
        <v>0.6080245080486536</v>
      </c>
      <c r="O24" s="282">
        <f t="shared" si="8"/>
        <v>0.1610948305140045</v>
      </c>
      <c r="Q24" s="282">
        <f t="shared" si="0"/>
        <v>6.8936522755546958E-2</v>
      </c>
      <c r="S24" s="282">
        <f t="shared" si="1"/>
        <v>0</v>
      </c>
      <c r="U24" s="274">
        <f>VLOOKUP($B$3:$B$105,Costdrivere!$B$3:$AO$105,38,FALSE)/VLOOKUP(Costdriveranalyse!$B$3:$B$105,Netvolumenmål!$B$3:$H$105,7,FALSE)</f>
        <v>1.0148731975974992E-3</v>
      </c>
      <c r="V24" s="271">
        <f>VLOOKUP($B$3:$B$105,Costdrivere!$B$3:$AO$105,39,FALSE)/VLOOKUP(Costdriveranalyse!$B$3:$B$105,Netvolumenmål!$B$3:$H$105,7,FALSE)</f>
        <v>0.99655180295125712</v>
      </c>
      <c r="W24" s="268">
        <f>VLOOKUP($B$3:$B$105,Costdrivere!$B$3:$AO$105,40,FALSE)/VLOOKUP(Costdriveranalyse!$B$3:$B$105,Netvolumenmål!$B$3:$H$105,7,FALSE)</f>
        <v>2.4333238511460228E-3</v>
      </c>
      <c r="Y24" s="282">
        <f t="shared" si="2"/>
        <v>-0.21444021275929737</v>
      </c>
      <c r="AA24" s="282">
        <f t="shared" si="3"/>
        <v>0</v>
      </c>
      <c r="AC24" s="282">
        <f t="shared" si="9"/>
        <v>8.084304154582575E-2</v>
      </c>
      <c r="AD24" s="282">
        <f t="shared" si="4"/>
        <v>8.2955152469665089E-2</v>
      </c>
      <c r="AE24" s="282">
        <f t="shared" si="5"/>
        <v>0</v>
      </c>
      <c r="AG24" s="282">
        <f t="shared" si="10"/>
        <v>8.025178896817875E-2</v>
      </c>
      <c r="AH24" s="299">
        <f t="shared" si="6"/>
        <v>-1.4014901556427622E-2</v>
      </c>
      <c r="AI24" s="282">
        <f t="shared" si="7"/>
        <v>0</v>
      </c>
      <c r="AK24" s="282">
        <f t="shared" si="11"/>
        <v>0</v>
      </c>
      <c r="AM24" s="280">
        <f t="shared" si="12"/>
        <v>0</v>
      </c>
    </row>
    <row r="25" spans="1:39" x14ac:dyDescent="0.25">
      <c r="A25" s="17" t="s">
        <v>15</v>
      </c>
      <c r="B25" s="22" t="s">
        <v>91</v>
      </c>
      <c r="C25" s="287">
        <f>VLOOKUP($B$3:$B$105,'Potentialer og krav'!$B$2:$I$106,7,FALSE)</f>
        <v>0.97107993463599496</v>
      </c>
      <c r="D25" s="75"/>
      <c r="E25" s="86">
        <f>VLOOKUP($B$3:$B$105,Costdrivere!$B$3:$K$105,2,FALSE)/VLOOKUP($B$3:$B$105,Netvolumenmål!$B$3:$E$105,4,FALSE)</f>
        <v>8.6577999409126E-2</v>
      </c>
      <c r="F25" s="87">
        <f>VLOOKUP($B$3:$B$105,Costdrivere!$B$3:$K$105,3,FALSE)/VLOOKUP($B$3:$B$105,Netvolumenmål!$B$3:$E$105,4,FALSE)</f>
        <v>0.12930632299639336</v>
      </c>
      <c r="G25" s="87">
        <f>VLOOKUP($B$3:$B$105,Costdrivere!$B$3:$K$105,4,FALSE)/VLOOKUP($B$3:$B$105,Netvolumenmål!$B$3:$E$105,4,FALSE)</f>
        <v>5.1546627579533389E-3</v>
      </c>
      <c r="H25" s="87">
        <f>VLOOKUP($B$3:$B$105,Costdrivere!$B$3:$K$105,5,FALSE)/VLOOKUP($B$3:$B$105,Netvolumenmål!$B$3:$E$105,4,FALSE)</f>
        <v>5.9096357078214238E-4</v>
      </c>
      <c r="I25" s="87">
        <f>VLOOKUP($B$3:$B$105,Costdrivere!$B$3:$K$105,6,FALSE)/VLOOKUP($B$3:$B$105,Netvolumenmål!$B$3:$E$105,4,FALSE)</f>
        <v>0.48107674598755545</v>
      </c>
      <c r="J25" s="87">
        <f>VLOOKUP($B$3:$B$105,Costdrivere!$B$3:$K$105,7,FALSE)/VLOOKUP($B$3:$B$105,Netvolumenmål!$B$3:$E$105,4,FALSE)</f>
        <v>6.0544565117557368E-2</v>
      </c>
      <c r="K25" s="87">
        <f>VLOOKUP($B$3:$B$105,Costdrivere!$B$3:$K$105,8,FALSE)/VLOOKUP($B$3:$B$105,Netvolumenmål!$B$3:$E$105,4,FALSE)</f>
        <v>7.7802501220716261E-2</v>
      </c>
      <c r="L25" s="87">
        <f>VLOOKUP($B$3:$B$105,Costdrivere!$B$3:$K$105,9,FALSE)/VLOOKUP($B$3:$B$105,Netvolumenmål!$B$3:$E$105,4,FALSE)</f>
        <v>3.1401044880784539E-2</v>
      </c>
      <c r="M25" s="88">
        <f>VLOOKUP($B$3:$B$105,Costdrivere!$B$3:$K$105,10,FALSE)/VLOOKUP($B$3:$B$105,Netvolumenmål!$B$3:$E$105,4,FALSE)</f>
        <v>0.12754519405913162</v>
      </c>
      <c r="O25" s="282">
        <f t="shared" si="8"/>
        <v>0.1607073678771779</v>
      </c>
      <c r="Q25" s="282">
        <f t="shared" si="0"/>
        <v>6.9323985392373555E-2</v>
      </c>
      <c r="S25" s="282">
        <f t="shared" si="1"/>
        <v>0</v>
      </c>
      <c r="U25" s="274">
        <f>VLOOKUP($B$3:$B$105,Costdrivere!$B$3:$AO$105,38,FALSE)/VLOOKUP(Costdriveranalyse!$B$3:$B$105,Netvolumenmål!$B$3:$H$105,7,FALSE)</f>
        <v>0.2602554375975572</v>
      </c>
      <c r="V25" s="271">
        <f>VLOOKUP($B$3:$B$105,Costdrivere!$B$3:$AO$105,39,FALSE)/VLOOKUP(Costdriveranalyse!$B$3:$B$105,Netvolumenmål!$B$3:$H$105,7,FALSE)</f>
        <v>0.72978632445597735</v>
      </c>
      <c r="W25" s="268">
        <f>VLOOKUP($B$3:$B$105,Costdrivere!$B$3:$AO$105,40,FALSE)/VLOOKUP(Costdriveranalyse!$B$3:$B$105,Netvolumenmål!$B$3:$H$105,7,FALSE)</f>
        <v>9.958237946465236E-3</v>
      </c>
      <c r="Y25" s="282">
        <f t="shared" si="2"/>
        <v>5.2325265735982396E-2</v>
      </c>
      <c r="AA25" s="282">
        <f t="shared" si="3"/>
        <v>0</v>
      </c>
      <c r="AC25" s="282">
        <f t="shared" si="9"/>
        <v>0.12930632299639336</v>
      </c>
      <c r="AD25" s="282">
        <f t="shared" si="4"/>
        <v>3.4491871019097481E-2</v>
      </c>
      <c r="AE25" s="282">
        <f t="shared" si="5"/>
        <v>0</v>
      </c>
      <c r="AG25" s="282">
        <f t="shared" si="10"/>
        <v>3.1401044880784539E-2</v>
      </c>
      <c r="AH25" s="299">
        <f t="shared" si="6"/>
        <v>3.4835842530966589E-2</v>
      </c>
      <c r="AI25" s="282">
        <f t="shared" si="7"/>
        <v>0</v>
      </c>
      <c r="AK25" s="282">
        <f t="shared" si="11"/>
        <v>0</v>
      </c>
      <c r="AM25" s="280">
        <f t="shared" si="12"/>
        <v>0</v>
      </c>
    </row>
    <row r="26" spans="1:39" x14ac:dyDescent="0.25">
      <c r="A26" s="17" t="s">
        <v>92</v>
      </c>
      <c r="B26" s="22" t="s">
        <v>93</v>
      </c>
      <c r="C26" s="287">
        <f>VLOOKUP($B$3:$B$105,'Potentialer og krav'!$B$2:$I$106,7,FALSE)</f>
        <v>1</v>
      </c>
      <c r="D26" s="75"/>
      <c r="E26" s="86">
        <f>VLOOKUP($B$3:$B$105,Costdrivere!$B$3:$K$105,2,FALSE)/VLOOKUP($B$3:$B$105,Netvolumenmål!$B$3:$E$105,4,FALSE)</f>
        <v>7.813946104585251E-2</v>
      </c>
      <c r="F26" s="87">
        <f>VLOOKUP($B$3:$B$105,Costdrivere!$B$3:$K$105,3,FALSE)/VLOOKUP($B$3:$B$105,Netvolumenmål!$B$3:$E$105,4,FALSE)</f>
        <v>0.31311339521191656</v>
      </c>
      <c r="G26" s="87">
        <f>VLOOKUP($B$3:$B$105,Costdrivere!$B$3:$K$105,4,FALSE)/VLOOKUP($B$3:$B$105,Netvolumenmål!$B$3:$E$105,4,FALSE)</f>
        <v>1.82211798703996E-2</v>
      </c>
      <c r="H26" s="87">
        <f>VLOOKUP($B$3:$B$105,Costdrivere!$B$3:$K$105,5,FALSE)/VLOOKUP($B$3:$B$105,Netvolumenmål!$B$3:$E$105,4,FALSE)</f>
        <v>3.5861002563157946E-3</v>
      </c>
      <c r="I26" s="87">
        <f>VLOOKUP($B$3:$B$105,Costdrivere!$B$3:$K$105,6,FALSE)/VLOOKUP($B$3:$B$105,Netvolumenmål!$B$3:$E$105,4,FALSE)</f>
        <v>0.33325657867190867</v>
      </c>
      <c r="J26" s="87">
        <f>VLOOKUP($B$3:$B$105,Costdrivere!$B$3:$K$105,7,FALSE)/VLOOKUP($B$3:$B$105,Netvolumenmål!$B$3:$E$105,4,FALSE)</f>
        <v>3.5077689442129953E-2</v>
      </c>
      <c r="K26" s="87">
        <f>VLOOKUP($B$3:$B$105,Costdrivere!$B$3:$K$105,8,FALSE)/VLOOKUP($B$3:$B$105,Netvolumenmål!$B$3:$E$105,4,FALSE)</f>
        <v>7.0008428718418558E-2</v>
      </c>
      <c r="L26" s="87">
        <f>VLOOKUP($B$3:$B$105,Costdrivere!$B$3:$K$105,9,FALSE)/VLOOKUP($B$3:$B$105,Netvolumenmål!$B$3:$E$105,4,FALSE)</f>
        <v>4.3056461955644082E-2</v>
      </c>
      <c r="M26" s="88">
        <f>VLOOKUP($B$3:$B$105,Costdrivere!$B$3:$K$105,10,FALSE)/VLOOKUP($B$3:$B$105,Netvolumenmål!$B$3:$E$105,4,FALSE)</f>
        <v>0.10554070482741434</v>
      </c>
      <c r="O26" s="282">
        <f t="shared" si="8"/>
        <v>0.35616985716756067</v>
      </c>
      <c r="Q26" s="282">
        <f t="shared" si="0"/>
        <v>-0.12613850389800921</v>
      </c>
      <c r="S26" s="282">
        <f t="shared" si="1"/>
        <v>0</v>
      </c>
      <c r="U26" s="274">
        <f>VLOOKUP($B$3:$B$105,Costdrivere!$B$3:$AO$105,38,FALSE)/VLOOKUP(Costdriveranalyse!$B$3:$B$105,Netvolumenmål!$B$3:$H$105,7,FALSE)</f>
        <v>0.10974899622773124</v>
      </c>
      <c r="V26" s="271">
        <f>VLOOKUP($B$3:$B$105,Costdrivere!$B$3:$AO$105,39,FALSE)/VLOOKUP(Costdriveranalyse!$B$3:$B$105,Netvolumenmål!$B$3:$H$105,7,FALSE)</f>
        <v>0.85090942036039574</v>
      </c>
      <c r="W26" s="268">
        <f>VLOOKUP($B$3:$B$105,Costdrivere!$B$3:$AO$105,40,FALSE)/VLOOKUP(Costdriveranalyse!$B$3:$B$105,Netvolumenmål!$B$3:$H$105,7,FALSE)</f>
        <v>3.9341583411873604E-2</v>
      </c>
      <c r="Y26" s="282">
        <f t="shared" si="2"/>
        <v>-6.8797830168435992E-2</v>
      </c>
      <c r="AA26" s="282">
        <f t="shared" si="3"/>
        <v>0</v>
      </c>
      <c r="AC26" s="282">
        <f t="shared" si="9"/>
        <v>0.31311339521191656</v>
      </c>
      <c r="AD26" s="282">
        <f t="shared" si="4"/>
        <v>-0.14931520119642572</v>
      </c>
      <c r="AE26" s="282">
        <f t="shared" si="5"/>
        <v>1.1231281221547023E-2</v>
      </c>
      <c r="AG26" s="282">
        <f t="shared" si="10"/>
        <v>4.3056461955644082E-2</v>
      </c>
      <c r="AH26" s="299">
        <f t="shared" si="6"/>
        <v>2.3180425456107046E-2</v>
      </c>
      <c r="AI26" s="282">
        <f t="shared" si="7"/>
        <v>0</v>
      </c>
      <c r="AK26" s="282">
        <f t="shared" si="11"/>
        <v>1.1231281221547023E-2</v>
      </c>
      <c r="AM26" s="280">
        <f t="shared" si="12"/>
        <v>1.1231281221547023E-2</v>
      </c>
    </row>
    <row r="27" spans="1:39" x14ac:dyDescent="0.25">
      <c r="A27" s="17" t="s">
        <v>94</v>
      </c>
      <c r="B27" s="20" t="s">
        <v>95</v>
      </c>
      <c r="C27" s="287">
        <f>VLOOKUP($B$3:$B$105,'Potentialer og krav'!$B$2:$I$106,7,FALSE)</f>
        <v>1</v>
      </c>
      <c r="D27" s="75"/>
      <c r="E27" s="86">
        <f>VLOOKUP($B$3:$B$105,Costdrivere!$B$3:$K$105,2,FALSE)/VLOOKUP($B$3:$B$105,Netvolumenmål!$B$3:$E$105,4,FALSE)</f>
        <v>0.14490149304494232</v>
      </c>
      <c r="F27" s="87">
        <f>VLOOKUP($B$3:$B$105,Costdrivere!$B$3:$K$105,3,FALSE)/VLOOKUP($B$3:$B$105,Netvolumenmål!$B$3:$E$105,4,FALSE)</f>
        <v>0.19746040722439484</v>
      </c>
      <c r="G27" s="87">
        <f>VLOOKUP($B$3:$B$105,Costdrivere!$B$3:$K$105,4,FALSE)/VLOOKUP($B$3:$B$105,Netvolumenmål!$B$3:$E$105,4,FALSE)</f>
        <v>1.9211730840016965E-2</v>
      </c>
      <c r="H27" s="87">
        <f>VLOOKUP($B$3:$B$105,Costdrivere!$B$3:$K$105,5,FALSE)/VLOOKUP($B$3:$B$105,Netvolumenmål!$B$3:$E$105,4,FALSE)</f>
        <v>1.4628538865769368E-2</v>
      </c>
      <c r="I27" s="87">
        <f>VLOOKUP($B$3:$B$105,Costdrivere!$B$3:$K$105,6,FALSE)/VLOOKUP($B$3:$B$105,Netvolumenmål!$B$3:$E$105,4,FALSE)</f>
        <v>0.18392715538094859</v>
      </c>
      <c r="J27" s="87">
        <f>VLOOKUP($B$3:$B$105,Costdrivere!$B$3:$K$105,7,FALSE)/VLOOKUP($B$3:$B$105,Netvolumenmål!$B$3:$E$105,4,FALSE)</f>
        <v>7.9799215079357444E-2</v>
      </c>
      <c r="K27" s="87">
        <f>VLOOKUP($B$3:$B$105,Costdrivere!$B$3:$K$105,8,FALSE)/VLOOKUP($B$3:$B$105,Netvolumenmål!$B$3:$E$105,4,FALSE)</f>
        <v>7.5494595689145252E-2</v>
      </c>
      <c r="L27" s="87">
        <f>VLOOKUP($B$3:$B$105,Costdrivere!$B$3:$K$105,9,FALSE)/VLOOKUP($B$3:$B$105,Netvolumenmål!$B$3:$E$105,4,FALSE)</f>
        <v>8.414659647627884E-2</v>
      </c>
      <c r="M27" s="88">
        <f>VLOOKUP($B$3:$B$105,Costdrivere!$B$3:$K$105,10,FALSE)/VLOOKUP($B$3:$B$105,Netvolumenmål!$B$3:$E$105,4,FALSE)</f>
        <v>0.20043026739914641</v>
      </c>
      <c r="O27" s="282">
        <f t="shared" si="8"/>
        <v>0.28160700370067371</v>
      </c>
      <c r="Q27" s="282">
        <f t="shared" si="0"/>
        <v>-5.157565043112225E-2</v>
      </c>
      <c r="S27" s="282">
        <f t="shared" si="1"/>
        <v>0</v>
      </c>
      <c r="U27" s="274">
        <f>VLOOKUP($B$3:$B$105,Costdrivere!$B$3:$AO$105,38,FALSE)/VLOOKUP(Costdriveranalyse!$B$3:$B$105,Netvolumenmål!$B$3:$H$105,7,FALSE)</f>
        <v>6.5590219043651185E-2</v>
      </c>
      <c r="V27" s="271">
        <f>VLOOKUP($B$3:$B$105,Costdrivere!$B$3:$AO$105,39,FALSE)/VLOOKUP(Costdriveranalyse!$B$3:$B$105,Netvolumenmål!$B$3:$H$105,7,FALSE)</f>
        <v>0.92301858953294791</v>
      </c>
      <c r="W27" s="268">
        <f>VLOOKUP($B$3:$B$105,Costdrivere!$B$3:$AO$105,40,FALSE)/VLOOKUP(Costdriveranalyse!$B$3:$B$105,Netvolumenmål!$B$3:$H$105,7,FALSE)</f>
        <v>1.139119142340005E-2</v>
      </c>
      <c r="Y27" s="282">
        <f t="shared" si="2"/>
        <v>-0.14090699934098816</v>
      </c>
      <c r="AA27" s="282">
        <f t="shared" si="3"/>
        <v>0</v>
      </c>
      <c r="AC27" s="282">
        <f t="shared" si="9"/>
        <v>0.19746040722439484</v>
      </c>
      <c r="AD27" s="282">
        <f t="shared" si="4"/>
        <v>-3.3662213208904002E-2</v>
      </c>
      <c r="AE27" s="282">
        <f t="shared" si="5"/>
        <v>0</v>
      </c>
      <c r="AG27" s="282">
        <f t="shared" si="10"/>
        <v>8.414659647627884E-2</v>
      </c>
      <c r="AH27" s="299">
        <f t="shared" si="6"/>
        <v>-1.7909709064527712E-2</v>
      </c>
      <c r="AI27" s="282">
        <f t="shared" si="7"/>
        <v>0</v>
      </c>
      <c r="AK27" s="282">
        <f t="shared" si="11"/>
        <v>0</v>
      </c>
      <c r="AM27" s="280">
        <f t="shared" si="12"/>
        <v>0</v>
      </c>
    </row>
    <row r="28" spans="1:39" x14ac:dyDescent="0.25">
      <c r="A28" s="17" t="s">
        <v>12</v>
      </c>
      <c r="B28" s="20" t="s">
        <v>96</v>
      </c>
      <c r="C28" s="287">
        <f>VLOOKUP($B$3:$B$105,'Potentialer og krav'!$B$2:$I$106,7,FALSE)</f>
        <v>0.833924264098305</v>
      </c>
      <c r="D28" s="75"/>
      <c r="E28" s="86">
        <f>VLOOKUP($B$3:$B$105,Costdrivere!$B$3:$K$105,2,FALSE)/VLOOKUP($B$3:$B$105,Netvolumenmål!$B$3:$E$105,4,FALSE)</f>
        <v>0.4399285187376395</v>
      </c>
      <c r="F28" s="87">
        <f>VLOOKUP($B$3:$B$105,Costdrivere!$B$3:$K$105,3,FALSE)/VLOOKUP($B$3:$B$105,Netvolumenmål!$B$3:$E$105,4,FALSE)</f>
        <v>0.12651772360028704</v>
      </c>
      <c r="G28" s="87">
        <f>VLOOKUP($B$3:$B$105,Costdrivere!$B$3:$K$105,4,FALSE)/VLOOKUP($B$3:$B$105,Netvolumenmål!$B$3:$E$105,4,FALSE)</f>
        <v>0</v>
      </c>
      <c r="H28" s="87">
        <f>VLOOKUP($B$3:$B$105,Costdrivere!$B$3:$K$105,5,FALSE)/VLOOKUP($B$3:$B$105,Netvolumenmål!$B$3:$E$105,4,FALSE)</f>
        <v>8.0110359032553036E-3</v>
      </c>
      <c r="I28" s="87">
        <f>VLOOKUP($B$3:$B$105,Costdrivere!$B$3:$K$105,6,FALSE)/VLOOKUP($B$3:$B$105,Netvolumenmål!$B$3:$E$105,4,FALSE)</f>
        <v>0</v>
      </c>
      <c r="J28" s="87">
        <f>VLOOKUP($B$3:$B$105,Costdrivere!$B$3:$K$105,7,FALSE)/VLOOKUP($B$3:$B$105,Netvolumenmål!$B$3:$E$105,4,FALSE)</f>
        <v>0</v>
      </c>
      <c r="K28" s="87">
        <f>VLOOKUP($B$3:$B$105,Costdrivere!$B$3:$K$105,8,FALSE)/VLOOKUP($B$3:$B$105,Netvolumenmål!$B$3:$E$105,4,FALSE)</f>
        <v>0</v>
      </c>
      <c r="L28" s="87">
        <f>VLOOKUP($B$3:$B$105,Costdrivere!$B$3:$K$105,9,FALSE)/VLOOKUP($B$3:$B$105,Netvolumenmål!$B$3:$E$105,4,FALSE)</f>
        <v>9.5152463972444437E-2</v>
      </c>
      <c r="M28" s="88">
        <f>VLOOKUP($B$3:$B$105,Costdrivere!$B$3:$K$105,10,FALSE)/VLOOKUP($B$3:$B$105,Netvolumenmål!$B$3:$E$105,4,FALSE)</f>
        <v>0.33039025778637382</v>
      </c>
      <c r="O28" s="282">
        <f t="shared" si="8"/>
        <v>0.22167018757273149</v>
      </c>
      <c r="Q28" s="282">
        <f t="shared" si="0"/>
        <v>8.3611656968199666E-3</v>
      </c>
      <c r="S28" s="282">
        <f t="shared" si="1"/>
        <v>0</v>
      </c>
      <c r="U28" s="274">
        <f>VLOOKUP($B$3:$B$105,Costdrivere!$B$3:$AO$105,38,FALSE)/VLOOKUP(Costdriveranalyse!$B$3:$B$105,Netvolumenmål!$B$3:$H$105,7,FALSE)</f>
        <v>1.6840291917020276E-2</v>
      </c>
      <c r="V28" s="271">
        <f>VLOOKUP($B$3:$B$105,Costdrivere!$B$3:$AO$105,39,FALSE)/VLOOKUP(Costdriveranalyse!$B$3:$B$105,Netvolumenmål!$B$3:$H$105,7,FALSE)</f>
        <v>0.98028383997155211</v>
      </c>
      <c r="W28" s="268">
        <f>VLOOKUP($B$3:$B$105,Costdrivere!$B$3:$AO$105,40,FALSE)/VLOOKUP(Costdriveranalyse!$B$3:$B$105,Netvolumenmål!$B$3:$H$105,7,FALSE)</f>
        <v>2.8758681114277153E-3</v>
      </c>
      <c r="Y28" s="282">
        <f t="shared" si="2"/>
        <v>-0.19817224977959236</v>
      </c>
      <c r="AA28" s="282">
        <f t="shared" si="3"/>
        <v>0</v>
      </c>
      <c r="AC28" s="282">
        <f t="shared" si="9"/>
        <v>0.12651772360028704</v>
      </c>
      <c r="AD28" s="282">
        <f t="shared" si="4"/>
        <v>3.7280470415203798E-2</v>
      </c>
      <c r="AE28" s="282">
        <f t="shared" si="5"/>
        <v>0</v>
      </c>
      <c r="AG28" s="282">
        <f t="shared" si="10"/>
        <v>9.5152463972444437E-2</v>
      </c>
      <c r="AH28" s="299">
        <f t="shared" si="6"/>
        <v>-2.891557656069331E-2</v>
      </c>
      <c r="AI28" s="282">
        <f t="shared" si="7"/>
        <v>0</v>
      </c>
      <c r="AK28" s="282">
        <f t="shared" si="11"/>
        <v>0</v>
      </c>
      <c r="AM28" s="280">
        <f t="shared" si="12"/>
        <v>0</v>
      </c>
    </row>
    <row r="29" spans="1:39" x14ac:dyDescent="0.25">
      <c r="A29" s="17" t="s">
        <v>97</v>
      </c>
      <c r="B29" s="20" t="s">
        <v>98</v>
      </c>
      <c r="C29" s="287">
        <f>VLOOKUP($B$3:$B$105,'Potentialer og krav'!$B$2:$I$106,7,FALSE)</f>
        <v>0.65148857978485197</v>
      </c>
      <c r="D29" s="75"/>
      <c r="E29" s="86">
        <f>VLOOKUP($B$3:$B$105,Costdrivere!$B$3:$K$105,2,FALSE)/VLOOKUP($B$3:$B$105,Netvolumenmål!$B$3:$E$105,4,FALSE)</f>
        <v>0.27867958671102377</v>
      </c>
      <c r="F29" s="87">
        <f>VLOOKUP($B$3:$B$105,Costdrivere!$B$3:$K$105,3,FALSE)/VLOOKUP($B$3:$B$105,Netvolumenmål!$B$3:$E$105,4,FALSE)</f>
        <v>0.20580485542515961</v>
      </c>
      <c r="G29" s="87">
        <f>VLOOKUP($B$3:$B$105,Costdrivere!$B$3:$K$105,4,FALSE)/VLOOKUP($B$3:$B$105,Netvolumenmål!$B$3:$E$105,4,FALSE)</f>
        <v>1.2660098205879367E-2</v>
      </c>
      <c r="H29" s="87">
        <f>VLOOKUP($B$3:$B$105,Costdrivere!$B$3:$K$105,5,FALSE)/VLOOKUP($B$3:$B$105,Netvolumenmål!$B$3:$E$105,4,FALSE)</f>
        <v>2.7491494410505312E-2</v>
      </c>
      <c r="I29" s="87">
        <f>VLOOKUP($B$3:$B$105,Costdrivere!$B$3:$K$105,6,FALSE)/VLOOKUP($B$3:$B$105,Netvolumenmål!$B$3:$E$105,4,FALSE)</f>
        <v>0</v>
      </c>
      <c r="J29" s="87">
        <f>VLOOKUP($B$3:$B$105,Costdrivere!$B$3:$K$105,7,FALSE)/VLOOKUP($B$3:$B$105,Netvolumenmål!$B$3:$E$105,4,FALSE)</f>
        <v>0</v>
      </c>
      <c r="K29" s="87">
        <f>VLOOKUP($B$3:$B$105,Costdrivere!$B$3:$K$105,8,FALSE)/VLOOKUP($B$3:$B$105,Netvolumenmål!$B$3:$E$105,4,FALSE)</f>
        <v>0</v>
      </c>
      <c r="L29" s="87">
        <f>VLOOKUP($B$3:$B$105,Costdrivere!$B$3:$K$105,9,FALSE)/VLOOKUP($B$3:$B$105,Netvolumenmål!$B$3:$E$105,4,FALSE)</f>
        <v>0.10356594654412814</v>
      </c>
      <c r="M29" s="88">
        <f>VLOOKUP($B$3:$B$105,Costdrivere!$B$3:$K$105,10,FALSE)/VLOOKUP($B$3:$B$105,Netvolumenmål!$B$3:$E$105,4,FALSE)</f>
        <v>0.37179801870330376</v>
      </c>
      <c r="O29" s="282">
        <f t="shared" si="8"/>
        <v>0.30937080196928773</v>
      </c>
      <c r="Q29" s="282">
        <f t="shared" si="0"/>
        <v>-7.9339448699736276E-2</v>
      </c>
      <c r="S29" s="282">
        <f t="shared" si="1"/>
        <v>0</v>
      </c>
      <c r="U29" s="274">
        <f>VLOOKUP($B$3:$B$105,Costdrivere!$B$3:$AO$105,38,FALSE)/VLOOKUP(Costdriveranalyse!$B$3:$B$105,Netvolumenmål!$B$3:$H$105,7,FALSE)</f>
        <v>1.0972529073669057E-3</v>
      </c>
      <c r="V29" s="271">
        <f>VLOOKUP($B$3:$B$105,Costdrivere!$B$3:$AO$105,39,FALSE)/VLOOKUP(Costdriveranalyse!$B$3:$B$105,Netvolumenmål!$B$3:$H$105,7,FALSE)</f>
        <v>0.99373422381166232</v>
      </c>
      <c r="W29" s="268">
        <f>VLOOKUP($B$3:$B$105,Costdrivere!$B$3:$AO$105,40,FALSE)/VLOOKUP(Costdriveranalyse!$B$3:$B$105,Netvolumenmål!$B$3:$H$105,7,FALSE)</f>
        <v>5.1685232809724098E-3</v>
      </c>
      <c r="Y29" s="282">
        <f t="shared" si="2"/>
        <v>-0.21162263361970257</v>
      </c>
      <c r="AA29" s="282">
        <f t="shared" si="3"/>
        <v>0</v>
      </c>
      <c r="AC29" s="282">
        <f t="shared" si="9"/>
        <v>0.20580485542515961</v>
      </c>
      <c r="AD29" s="282">
        <f t="shared" si="4"/>
        <v>-4.2006661409668772E-2</v>
      </c>
      <c r="AE29" s="282">
        <f t="shared" si="5"/>
        <v>0</v>
      </c>
      <c r="AG29" s="282">
        <f t="shared" si="10"/>
        <v>0.10356594654412814</v>
      </c>
      <c r="AH29" s="299">
        <f t="shared" si="6"/>
        <v>-3.732905913237701E-2</v>
      </c>
      <c r="AI29" s="282">
        <f t="shared" si="7"/>
        <v>0</v>
      </c>
      <c r="AK29" s="282">
        <f t="shared" si="11"/>
        <v>0</v>
      </c>
      <c r="AM29" s="280">
        <f t="shared" si="12"/>
        <v>0</v>
      </c>
    </row>
    <row r="30" spans="1:39" x14ac:dyDescent="0.25">
      <c r="A30" s="17" t="s">
        <v>99</v>
      </c>
      <c r="B30" s="20" t="s">
        <v>100</v>
      </c>
      <c r="C30" s="287">
        <f>VLOOKUP($B$3:$B$105,'Potentialer og krav'!$B$2:$I$106,7,FALSE)</f>
        <v>1</v>
      </c>
      <c r="D30" s="75"/>
      <c r="E30" s="86">
        <f>VLOOKUP($B$3:$B$105,Costdrivere!$B$3:$K$105,2,FALSE)/VLOOKUP($B$3:$B$105,Netvolumenmål!$B$3:$E$105,4,FALSE)</f>
        <v>0.29209572017157792</v>
      </c>
      <c r="F30" s="87">
        <f>VLOOKUP($B$3:$B$105,Costdrivere!$B$3:$K$105,3,FALSE)/VLOOKUP($B$3:$B$105,Netvolumenmål!$B$3:$E$105,4,FALSE)</f>
        <v>2.5382715223571446E-2</v>
      </c>
      <c r="G30" s="87">
        <f>VLOOKUP($B$3:$B$105,Costdrivere!$B$3:$K$105,4,FALSE)/VLOOKUP($B$3:$B$105,Netvolumenmål!$B$3:$E$105,4,FALSE)</f>
        <v>2.2230350349490953E-2</v>
      </c>
      <c r="H30" s="87">
        <f>VLOOKUP($B$3:$B$105,Costdrivere!$B$3:$K$105,5,FALSE)/VLOOKUP($B$3:$B$105,Netvolumenmål!$B$3:$E$105,4,FALSE)</f>
        <v>2.2091013217061906E-2</v>
      </c>
      <c r="I30" s="87">
        <f>VLOOKUP($B$3:$B$105,Costdrivere!$B$3:$K$105,6,FALSE)/VLOOKUP($B$3:$B$105,Netvolumenmål!$B$3:$E$105,4,FALSE)</f>
        <v>0</v>
      </c>
      <c r="J30" s="87">
        <f>VLOOKUP($B$3:$B$105,Costdrivere!$B$3:$K$105,7,FALSE)/VLOOKUP($B$3:$B$105,Netvolumenmål!$B$3:$E$105,4,FALSE)</f>
        <v>0</v>
      </c>
      <c r="K30" s="87">
        <f>VLOOKUP($B$3:$B$105,Costdrivere!$B$3:$K$105,8,FALSE)/VLOOKUP($B$3:$B$105,Netvolumenmål!$B$3:$E$105,4,FALSE)</f>
        <v>0</v>
      </c>
      <c r="L30" s="87">
        <f>VLOOKUP($B$3:$B$105,Costdrivere!$B$3:$K$105,9,FALSE)/VLOOKUP($B$3:$B$105,Netvolumenmål!$B$3:$E$105,4,FALSE)</f>
        <v>0.20889297799382214</v>
      </c>
      <c r="M30" s="88">
        <f>VLOOKUP($B$3:$B$105,Costdrivere!$B$3:$K$105,10,FALSE)/VLOOKUP($B$3:$B$105,Netvolumenmål!$B$3:$E$105,4,FALSE)</f>
        <v>0.42930722304447561</v>
      </c>
      <c r="O30" s="282">
        <f t="shared" si="8"/>
        <v>0.23427569321739358</v>
      </c>
      <c r="Q30" s="282">
        <f t="shared" si="0"/>
        <v>-4.244339947842124E-3</v>
      </c>
      <c r="S30" s="282">
        <f t="shared" si="1"/>
        <v>0</v>
      </c>
      <c r="U30" s="274">
        <f>VLOOKUP($B$3:$B$105,Costdrivere!$B$3:$AO$105,38,FALSE)/VLOOKUP(Costdriveranalyse!$B$3:$B$105,Netvolumenmål!$B$3:$H$105,7,FALSE)</f>
        <v>0</v>
      </c>
      <c r="V30" s="271">
        <f>VLOOKUP($B$3:$B$105,Costdrivere!$B$3:$AO$105,39,FALSE)/VLOOKUP(Costdriveranalyse!$B$3:$B$105,Netvolumenmål!$B$3:$H$105,7,FALSE)</f>
        <v>0.91940134255418804</v>
      </c>
      <c r="W30" s="268">
        <f>VLOOKUP($B$3:$B$105,Costdrivere!$B$3:$AO$105,40,FALSE)/VLOOKUP(Costdriveranalyse!$B$3:$B$105,Netvolumenmål!$B$3:$H$105,7,FALSE)</f>
        <v>8.059864585878429E-2</v>
      </c>
      <c r="Y30" s="282">
        <f t="shared" si="2"/>
        <v>-0.13728975236222829</v>
      </c>
      <c r="AA30" s="282">
        <f t="shared" si="3"/>
        <v>0</v>
      </c>
      <c r="AC30" s="282">
        <f t="shared" si="9"/>
        <v>2.5382715223571446E-2</v>
      </c>
      <c r="AD30" s="282">
        <f t="shared" si="4"/>
        <v>0.1384154787919194</v>
      </c>
      <c r="AE30" s="282">
        <f t="shared" si="5"/>
        <v>0</v>
      </c>
      <c r="AG30" s="282">
        <f t="shared" si="10"/>
        <v>0.20889297799382214</v>
      </c>
      <c r="AH30" s="299">
        <f t="shared" si="6"/>
        <v>-0.14265609058207102</v>
      </c>
      <c r="AI30" s="282">
        <f t="shared" si="7"/>
        <v>8.9760712469762485E-2</v>
      </c>
      <c r="AK30" s="282">
        <f t="shared" si="11"/>
        <v>8.9760712469762485E-2</v>
      </c>
      <c r="AM30" s="280">
        <f t="shared" si="12"/>
        <v>8.9760712469762485E-2</v>
      </c>
    </row>
    <row r="31" spans="1:39" x14ac:dyDescent="0.25">
      <c r="A31" s="18" t="s">
        <v>101</v>
      </c>
      <c r="B31" s="20" t="s">
        <v>102</v>
      </c>
      <c r="C31" s="287">
        <f>VLOOKUP($B$3:$B$105,'Potentialer og krav'!$B$2:$I$106,7,FALSE)</f>
        <v>0.95351262578589202</v>
      </c>
      <c r="D31" s="75"/>
      <c r="E31" s="86">
        <f>VLOOKUP($B$3:$B$105,Costdrivere!$B$3:$K$105,2,FALSE)/VLOOKUP($B$3:$B$105,Netvolumenmål!$B$3:$E$105,4,FALSE)</f>
        <v>0.16780555734827424</v>
      </c>
      <c r="F31" s="87">
        <f>VLOOKUP($B$3:$B$105,Costdrivere!$B$3:$K$105,3,FALSE)/VLOOKUP($B$3:$B$105,Netvolumenmål!$B$3:$E$105,4,FALSE)</f>
        <v>0.16926319363701386</v>
      </c>
      <c r="G31" s="87">
        <f>VLOOKUP($B$3:$B$105,Costdrivere!$B$3:$K$105,4,FALSE)/VLOOKUP($B$3:$B$105,Netvolumenmål!$B$3:$E$105,4,FALSE)</f>
        <v>3.0893948585294383E-2</v>
      </c>
      <c r="H31" s="87">
        <f>VLOOKUP($B$3:$B$105,Costdrivere!$B$3:$K$105,5,FALSE)/VLOOKUP($B$3:$B$105,Netvolumenmål!$B$3:$E$105,4,FALSE)</f>
        <v>1.2669675833363075E-2</v>
      </c>
      <c r="I31" s="87">
        <f>VLOOKUP($B$3:$B$105,Costdrivere!$B$3:$K$105,6,FALSE)/VLOOKUP($B$3:$B$105,Netvolumenmål!$B$3:$E$105,4,FALSE)</f>
        <v>0.23067043608780416</v>
      </c>
      <c r="J31" s="87">
        <f>VLOOKUP($B$3:$B$105,Costdrivere!$B$3:$K$105,7,FALSE)/VLOOKUP($B$3:$B$105,Netvolumenmål!$B$3:$E$105,4,FALSE)</f>
        <v>8.1105207436568488E-2</v>
      </c>
      <c r="K31" s="87">
        <f>VLOOKUP($B$3:$B$105,Costdrivere!$B$3:$K$105,8,FALSE)/VLOOKUP($B$3:$B$105,Netvolumenmål!$B$3:$E$105,4,FALSE)</f>
        <v>2.8762558385685786E-2</v>
      </c>
      <c r="L31" s="87">
        <f>VLOOKUP($B$3:$B$105,Costdrivere!$B$3:$K$105,9,FALSE)/VLOOKUP($B$3:$B$105,Netvolumenmål!$B$3:$E$105,4,FALSE)</f>
        <v>7.2981937765311686E-2</v>
      </c>
      <c r="M31" s="88">
        <f>VLOOKUP($B$3:$B$105,Costdrivere!$B$3:$K$105,10,FALSE)/VLOOKUP($B$3:$B$105,Netvolumenmål!$B$3:$E$105,4,FALSE)</f>
        <v>0.20584748492068441</v>
      </c>
      <c r="O31" s="282">
        <f t="shared" si="8"/>
        <v>0.24224513140232556</v>
      </c>
      <c r="Q31" s="282">
        <f t="shared" si="0"/>
        <v>-1.2213778132774106E-2</v>
      </c>
      <c r="S31" s="282">
        <f t="shared" si="1"/>
        <v>0</v>
      </c>
      <c r="U31" s="274">
        <f>VLOOKUP($B$3:$B$105,Costdrivere!$B$3:$AO$105,38,FALSE)/VLOOKUP(Costdriveranalyse!$B$3:$B$105,Netvolumenmål!$B$3:$H$105,7,FALSE)</f>
        <v>3.480434296400961E-4</v>
      </c>
      <c r="V31" s="271">
        <f>VLOOKUP($B$3:$B$105,Costdrivere!$B$3:$AO$105,39,FALSE)/VLOOKUP(Costdriveranalyse!$B$3:$B$105,Netvolumenmål!$B$3:$H$105,7,FALSE)</f>
        <v>0.98246313730115231</v>
      </c>
      <c r="W31" s="268">
        <f>VLOOKUP($B$3:$B$105,Costdrivere!$B$3:$AO$105,40,FALSE)/VLOOKUP(Costdriveranalyse!$B$3:$B$105,Netvolumenmål!$B$3:$H$105,7,FALSE)</f>
        <v>1.7188819269207047E-2</v>
      </c>
      <c r="Y31" s="282">
        <f t="shared" si="2"/>
        <v>-0.20035154710919256</v>
      </c>
      <c r="AA31" s="282">
        <f t="shared" si="3"/>
        <v>0</v>
      </c>
      <c r="AC31" s="282">
        <f t="shared" si="9"/>
        <v>0.16926319363701386</v>
      </c>
      <c r="AD31" s="282">
        <f t="shared" si="4"/>
        <v>-5.4649996215230257E-3</v>
      </c>
      <c r="AE31" s="282">
        <f t="shared" si="5"/>
        <v>0</v>
      </c>
      <c r="AG31" s="282">
        <f t="shared" si="10"/>
        <v>7.2981937765311686E-2</v>
      </c>
      <c r="AH31" s="299">
        <f t="shared" si="6"/>
        <v>-6.7450503535605583E-3</v>
      </c>
      <c r="AI31" s="282">
        <f t="shared" si="7"/>
        <v>0</v>
      </c>
      <c r="AK31" s="282">
        <f t="shared" si="11"/>
        <v>0</v>
      </c>
      <c r="AM31" s="280">
        <f t="shared" si="12"/>
        <v>0</v>
      </c>
    </row>
    <row r="32" spans="1:39" x14ac:dyDescent="0.25">
      <c r="A32" s="17" t="s">
        <v>13</v>
      </c>
      <c r="B32" s="22" t="s">
        <v>103</v>
      </c>
      <c r="C32" s="287">
        <f>VLOOKUP($B$3:$B$105,'Potentialer og krav'!$B$2:$I$106,7,FALSE)</f>
        <v>0.713335994240342</v>
      </c>
      <c r="D32" s="75"/>
      <c r="E32" s="86">
        <f>VLOOKUP($B$3:$B$105,Costdrivere!$B$3:$K$105,2,FALSE)/VLOOKUP($B$3:$B$105,Netvolumenmål!$B$3:$E$105,4,FALSE)</f>
        <v>0.12706570184083485</v>
      </c>
      <c r="F32" s="87">
        <f>VLOOKUP($B$3:$B$105,Costdrivere!$B$3:$K$105,3,FALSE)/VLOOKUP($B$3:$B$105,Netvolumenmål!$B$3:$E$105,4,FALSE)</f>
        <v>0.2618374972324658</v>
      </c>
      <c r="G32" s="87">
        <f>VLOOKUP($B$3:$B$105,Costdrivere!$B$3:$K$105,4,FALSE)/VLOOKUP($B$3:$B$105,Netvolumenmål!$B$3:$E$105,4,FALSE)</f>
        <v>4.762965736673788E-3</v>
      </c>
      <c r="H32" s="87">
        <f>VLOOKUP($B$3:$B$105,Costdrivere!$B$3:$K$105,5,FALSE)/VLOOKUP($B$3:$B$105,Netvolumenmål!$B$3:$E$105,4,FALSE)</f>
        <v>4.2411406286695886E-3</v>
      </c>
      <c r="I32" s="87">
        <f>VLOOKUP($B$3:$B$105,Costdrivere!$B$3:$K$105,6,FALSE)/VLOOKUP($B$3:$B$105,Netvolumenmål!$B$3:$E$105,4,FALSE)</f>
        <v>0.33142058033598309</v>
      </c>
      <c r="J32" s="87">
        <f>VLOOKUP($B$3:$B$105,Costdrivere!$B$3:$K$105,7,FALSE)/VLOOKUP($B$3:$B$105,Netvolumenmål!$B$3:$E$105,4,FALSE)</f>
        <v>4.973337729593142E-2</v>
      </c>
      <c r="K32" s="87">
        <f>VLOOKUP($B$3:$B$105,Costdrivere!$B$3:$K$105,8,FALSE)/VLOOKUP($B$3:$B$105,Netvolumenmål!$B$3:$E$105,4,FALSE)</f>
        <v>4.1283672920719716E-2</v>
      </c>
      <c r="L32" s="87">
        <f>VLOOKUP($B$3:$B$105,Costdrivere!$B$3:$K$105,9,FALSE)/VLOOKUP($B$3:$B$105,Netvolumenmål!$B$3:$E$105,4,FALSE)</f>
        <v>6.2450979390572078E-2</v>
      </c>
      <c r="M32" s="88">
        <f>VLOOKUP($B$3:$B$105,Costdrivere!$B$3:$K$105,10,FALSE)/VLOOKUP($B$3:$B$105,Netvolumenmål!$B$3:$E$105,4,FALSE)</f>
        <v>0.1172040846181496</v>
      </c>
      <c r="O32" s="282">
        <f t="shared" si="8"/>
        <v>0.32428847662303789</v>
      </c>
      <c r="Q32" s="282">
        <f t="shared" si="0"/>
        <v>-9.4257123353486433E-2</v>
      </c>
      <c r="S32" s="282">
        <f t="shared" si="1"/>
        <v>0</v>
      </c>
      <c r="U32" s="274">
        <f>VLOOKUP($B$3:$B$105,Costdrivere!$B$3:$AO$105,38,FALSE)/VLOOKUP(Costdriveranalyse!$B$3:$B$105,Netvolumenmål!$B$3:$H$105,7,FALSE)</f>
        <v>0.11407343408173383</v>
      </c>
      <c r="V32" s="271">
        <f>VLOOKUP($B$3:$B$105,Costdrivere!$B$3:$AO$105,39,FALSE)/VLOOKUP(Costdriveranalyse!$B$3:$B$105,Netvolumenmål!$B$3:$H$105,7,FALSE)</f>
        <v>0.86385810982353439</v>
      </c>
      <c r="W32" s="268">
        <f>VLOOKUP($B$3:$B$105,Costdrivere!$B$3:$AO$105,40,FALSE)/VLOOKUP(Costdriveranalyse!$B$3:$B$105,Netvolumenmål!$B$3:$H$105,7,FALSE)</f>
        <v>2.2068456094731816E-2</v>
      </c>
      <c r="Y32" s="282">
        <f t="shared" si="2"/>
        <v>-8.1746519631574643E-2</v>
      </c>
      <c r="AA32" s="282">
        <f t="shared" si="3"/>
        <v>0</v>
      </c>
      <c r="AC32" s="282">
        <f t="shared" si="9"/>
        <v>0.2618374972324658</v>
      </c>
      <c r="AD32" s="282">
        <f t="shared" si="4"/>
        <v>-9.803930321697496E-2</v>
      </c>
      <c r="AE32" s="282">
        <f t="shared" si="5"/>
        <v>0</v>
      </c>
      <c r="AG32" s="282">
        <f t="shared" si="10"/>
        <v>6.2450979390572078E-2</v>
      </c>
      <c r="AH32" s="299">
        <f t="shared" si="6"/>
        <v>3.7859080211790491E-3</v>
      </c>
      <c r="AI32" s="282">
        <f t="shared" si="7"/>
        <v>0</v>
      </c>
      <c r="AK32" s="282">
        <f t="shared" si="11"/>
        <v>0</v>
      </c>
      <c r="AM32" s="280">
        <f t="shared" si="12"/>
        <v>0</v>
      </c>
    </row>
    <row r="33" spans="1:39" x14ac:dyDescent="0.25">
      <c r="A33" s="17" t="s">
        <v>14</v>
      </c>
      <c r="B33" s="22" t="s">
        <v>104</v>
      </c>
      <c r="C33" s="287">
        <f>VLOOKUP($B$3:$B$105,'Potentialer og krav'!$B$2:$I$106,7,FALSE)</f>
        <v>1</v>
      </c>
      <c r="D33" s="75"/>
      <c r="E33" s="86">
        <f>VLOOKUP($B$3:$B$105,Costdrivere!$B$3:$K$105,2,FALSE)/VLOOKUP($B$3:$B$105,Netvolumenmål!$B$3:$E$105,4,FALSE)</f>
        <v>0.13430145608447977</v>
      </c>
      <c r="F33" s="87">
        <f>VLOOKUP($B$3:$B$105,Costdrivere!$B$3:$K$105,3,FALSE)/VLOOKUP($B$3:$B$105,Netvolumenmål!$B$3:$E$105,4,FALSE)</f>
        <v>0.3012154246841165</v>
      </c>
      <c r="G33" s="87">
        <f>VLOOKUP($B$3:$B$105,Costdrivere!$B$3:$K$105,4,FALSE)/VLOOKUP($B$3:$B$105,Netvolumenmål!$B$3:$E$105,4,FALSE)</f>
        <v>5.3154711734756822E-3</v>
      </c>
      <c r="H33" s="87">
        <f>VLOOKUP($B$3:$B$105,Costdrivere!$B$3:$K$105,5,FALSE)/VLOOKUP($B$3:$B$105,Netvolumenmål!$B$3:$E$105,4,FALSE)</f>
        <v>1.1778227275987833E-3</v>
      </c>
      <c r="I33" s="87">
        <f>VLOOKUP($B$3:$B$105,Costdrivere!$B$3:$K$105,6,FALSE)/VLOOKUP($B$3:$B$105,Netvolumenmål!$B$3:$E$105,4,FALSE)</f>
        <v>0.31420007748052359</v>
      </c>
      <c r="J33" s="87">
        <f>VLOOKUP($B$3:$B$105,Costdrivere!$B$3:$K$105,7,FALSE)/VLOOKUP($B$3:$B$105,Netvolumenmål!$B$3:$E$105,4,FALSE)</f>
        <v>3.3174766599548912E-2</v>
      </c>
      <c r="K33" s="87">
        <f>VLOOKUP($B$3:$B$105,Costdrivere!$B$3:$K$105,8,FALSE)/VLOOKUP($B$3:$B$105,Netvolumenmål!$B$3:$E$105,4,FALSE)</f>
        <v>5.6517533996590381E-2</v>
      </c>
      <c r="L33" s="87">
        <f>VLOOKUP($B$3:$B$105,Costdrivere!$B$3:$K$105,9,FALSE)/VLOOKUP($B$3:$B$105,Netvolumenmål!$B$3:$E$105,4,FALSE)</f>
        <v>4.5278480996439933E-2</v>
      </c>
      <c r="M33" s="88">
        <f>VLOOKUP($B$3:$B$105,Costdrivere!$B$3:$K$105,10,FALSE)/VLOOKUP($B$3:$B$105,Netvolumenmål!$B$3:$E$105,4,FALSE)</f>
        <v>0.10881896625722662</v>
      </c>
      <c r="O33" s="282">
        <f t="shared" si="8"/>
        <v>0.34649390568055644</v>
      </c>
      <c r="Q33" s="282">
        <f t="shared" si="0"/>
        <v>-0.11646255241100498</v>
      </c>
      <c r="S33" s="282">
        <f t="shared" si="1"/>
        <v>0</v>
      </c>
      <c r="U33" s="274">
        <f>VLOOKUP($B$3:$B$105,Costdrivere!$B$3:$AO$105,38,FALSE)/VLOOKUP(Costdriveranalyse!$B$3:$B$105,Netvolumenmål!$B$3:$H$105,7,FALSE)</f>
        <v>0.11370954013416217</v>
      </c>
      <c r="V33" s="271">
        <f>VLOOKUP($B$3:$B$105,Costdrivere!$B$3:$AO$105,39,FALSE)/VLOOKUP(Costdriveranalyse!$B$3:$B$105,Netvolumenmål!$B$3:$H$105,7,FALSE)</f>
        <v>0.85844549137532677</v>
      </c>
      <c r="W33" s="268">
        <f>VLOOKUP($B$3:$B$105,Costdrivere!$B$3:$AO$105,40,FALSE)/VLOOKUP(Costdriveranalyse!$B$3:$B$105,Netvolumenmål!$B$3:$H$105,7,FALSE)</f>
        <v>2.7844968490509377E-2</v>
      </c>
      <c r="Y33" s="282">
        <f t="shared" si="2"/>
        <v>-7.6333901183367026E-2</v>
      </c>
      <c r="AA33" s="282">
        <f t="shared" si="3"/>
        <v>0</v>
      </c>
      <c r="AC33" s="282">
        <f t="shared" si="9"/>
        <v>0.3012154246841165</v>
      </c>
      <c r="AD33" s="282">
        <f t="shared" si="4"/>
        <v>-0.13741723066862566</v>
      </c>
      <c r="AE33" s="282">
        <f t="shared" si="5"/>
        <v>7.754694233323845E-3</v>
      </c>
      <c r="AG33" s="282">
        <f t="shared" si="10"/>
        <v>4.5278480996439933E-2</v>
      </c>
      <c r="AH33" s="299">
        <f t="shared" si="6"/>
        <v>2.0958406415311194E-2</v>
      </c>
      <c r="AI33" s="282">
        <f t="shared" si="7"/>
        <v>0</v>
      </c>
      <c r="AK33" s="282">
        <f t="shared" si="11"/>
        <v>7.754694233323845E-3</v>
      </c>
      <c r="AM33" s="280">
        <f t="shared" si="12"/>
        <v>7.754694233323845E-3</v>
      </c>
    </row>
    <row r="34" spans="1:39" x14ac:dyDescent="0.25">
      <c r="A34" s="17" t="s">
        <v>105</v>
      </c>
      <c r="B34" s="22" t="s">
        <v>106</v>
      </c>
      <c r="C34" s="287">
        <f>VLOOKUP($B$3:$B$105,'Potentialer og krav'!$B$2:$I$106,7,FALSE)</f>
        <v>0.80724846038614895</v>
      </c>
      <c r="D34" s="75"/>
      <c r="E34" s="86">
        <f>VLOOKUP($B$3:$B$105,Costdrivere!$B$3:$K$105,2,FALSE)/VLOOKUP($B$3:$B$105,Netvolumenmål!$B$3:$E$105,4,FALSE)</f>
        <v>0.14370266852536662</v>
      </c>
      <c r="F34" s="87">
        <f>VLOOKUP($B$3:$B$105,Costdrivere!$B$3:$K$105,3,FALSE)/VLOOKUP($B$3:$B$105,Netvolumenmål!$B$3:$E$105,4,FALSE)</f>
        <v>0.13610995741099502</v>
      </c>
      <c r="G34" s="87">
        <f>VLOOKUP($B$3:$B$105,Costdrivere!$B$3:$K$105,4,FALSE)/VLOOKUP($B$3:$B$105,Netvolumenmål!$B$3:$E$105,4,FALSE)</f>
        <v>2.1113127894854495E-2</v>
      </c>
      <c r="H34" s="87">
        <f>VLOOKUP($B$3:$B$105,Costdrivere!$B$3:$K$105,5,FALSE)/VLOOKUP($B$3:$B$105,Netvolumenmål!$B$3:$E$105,4,FALSE)</f>
        <v>5.1877237547267707E-3</v>
      </c>
      <c r="I34" s="87">
        <f>VLOOKUP($B$3:$B$105,Costdrivere!$B$3:$K$105,6,FALSE)/VLOOKUP($B$3:$B$105,Netvolumenmål!$B$3:$E$105,4,FALSE)</f>
        <v>0.37563239797154835</v>
      </c>
      <c r="J34" s="87">
        <f>VLOOKUP($B$3:$B$105,Costdrivere!$B$3:$K$105,7,FALSE)/VLOOKUP($B$3:$B$105,Netvolumenmål!$B$3:$E$105,4,FALSE)</f>
        <v>3.9938468916833017E-2</v>
      </c>
      <c r="K34" s="87">
        <f>VLOOKUP($B$3:$B$105,Costdrivere!$B$3:$K$105,8,FALSE)/VLOOKUP($B$3:$B$105,Netvolumenmål!$B$3:$E$105,4,FALSE)</f>
        <v>5.9829618676190709E-2</v>
      </c>
      <c r="L34" s="87">
        <f>VLOOKUP($B$3:$B$105,Costdrivere!$B$3:$K$105,9,FALSE)/VLOOKUP($B$3:$B$105,Netvolumenmål!$B$3:$E$105,4,FALSE)</f>
        <v>5.7517728618553483E-2</v>
      </c>
      <c r="M34" s="88">
        <f>VLOOKUP($B$3:$B$105,Costdrivere!$B$3:$K$105,10,FALSE)/VLOOKUP($B$3:$B$105,Netvolumenmål!$B$3:$E$105,4,FALSE)</f>
        <v>0.16096830823093147</v>
      </c>
      <c r="O34" s="282">
        <f t="shared" si="8"/>
        <v>0.1936276860295485</v>
      </c>
      <c r="Q34" s="282">
        <f t="shared" si="0"/>
        <v>3.6403667240002963E-2</v>
      </c>
      <c r="S34" s="282">
        <f t="shared" si="1"/>
        <v>0</v>
      </c>
      <c r="U34" s="274">
        <f>VLOOKUP($B$3:$B$105,Costdrivere!$B$3:$AO$105,38,FALSE)/VLOOKUP(Costdriveranalyse!$B$3:$B$105,Netvolumenmål!$B$3:$H$105,7,FALSE)</f>
        <v>0.13874764848404544</v>
      </c>
      <c r="V34" s="271">
        <f>VLOOKUP($B$3:$B$105,Costdrivere!$B$3:$AO$105,39,FALSE)/VLOOKUP(Costdriveranalyse!$B$3:$B$105,Netvolumenmål!$B$3:$H$105,7,FALSE)</f>
        <v>0.84757370985573199</v>
      </c>
      <c r="W34" s="268">
        <f>VLOOKUP($B$3:$B$105,Costdrivere!$B$3:$AO$105,40,FALSE)/VLOOKUP(Costdriveranalyse!$B$3:$B$105,Netvolumenmål!$B$3:$H$105,7,FALSE)</f>
        <v>1.3678641660222517E-2</v>
      </c>
      <c r="Y34" s="282">
        <f t="shared" si="2"/>
        <v>-6.5462119663772245E-2</v>
      </c>
      <c r="AA34" s="282">
        <f t="shared" si="3"/>
        <v>0</v>
      </c>
      <c r="AC34" s="282">
        <f t="shared" si="9"/>
        <v>0.13610995741099502</v>
      </c>
      <c r="AD34" s="282">
        <f t="shared" si="4"/>
        <v>2.7688236604495819E-2</v>
      </c>
      <c r="AE34" s="282">
        <f t="shared" si="5"/>
        <v>0</v>
      </c>
      <c r="AG34" s="282">
        <f t="shared" si="10"/>
        <v>5.7517728618553483E-2</v>
      </c>
      <c r="AH34" s="299">
        <f t="shared" si="6"/>
        <v>8.7191587931976441E-3</v>
      </c>
      <c r="AI34" s="282">
        <f t="shared" si="7"/>
        <v>0</v>
      </c>
      <c r="AK34" s="282">
        <f t="shared" si="11"/>
        <v>0</v>
      </c>
      <c r="AM34" s="280">
        <f t="shared" si="12"/>
        <v>0</v>
      </c>
    </row>
    <row r="35" spans="1:39" x14ac:dyDescent="0.25">
      <c r="A35" s="17" t="s">
        <v>232</v>
      </c>
      <c r="B35" s="22" t="s">
        <v>107</v>
      </c>
      <c r="C35" s="287">
        <f>VLOOKUP($B$3:$B$105,'Potentialer og krav'!$B$2:$I$106,7,FALSE)</f>
        <v>0.85496433387334203</v>
      </c>
      <c r="D35" s="75"/>
      <c r="E35" s="86">
        <f>VLOOKUP($B$3:$B$105,Costdrivere!$B$3:$K$105,2,FALSE)/VLOOKUP($B$3:$B$105,Netvolumenmål!$B$3:$E$105,4,FALSE)</f>
        <v>0.11959037654667513</v>
      </c>
      <c r="F35" s="87">
        <f>VLOOKUP($B$3:$B$105,Costdrivere!$B$3:$K$105,3,FALSE)/VLOOKUP($B$3:$B$105,Netvolumenmål!$B$3:$E$105,4,FALSE)</f>
        <v>0.35178534076341145</v>
      </c>
      <c r="G35" s="87">
        <f>VLOOKUP($B$3:$B$105,Costdrivere!$B$3:$K$105,4,FALSE)/VLOOKUP($B$3:$B$105,Netvolumenmål!$B$3:$E$105,4,FALSE)</f>
        <v>6.7354065373827652E-3</v>
      </c>
      <c r="H35" s="87">
        <f>VLOOKUP($B$3:$B$105,Costdrivere!$B$3:$K$105,5,FALSE)/VLOOKUP($B$3:$B$105,Netvolumenmål!$B$3:$E$105,4,FALSE)</f>
        <v>3.9471148596588101E-3</v>
      </c>
      <c r="I35" s="87">
        <f>VLOOKUP($B$3:$B$105,Costdrivere!$B$3:$K$105,6,FALSE)/VLOOKUP($B$3:$B$105,Netvolumenmål!$B$3:$E$105,4,FALSE)</f>
        <v>0.22438373083148039</v>
      </c>
      <c r="J35" s="87">
        <f>VLOOKUP($B$3:$B$105,Costdrivere!$B$3:$K$105,7,FALSE)/VLOOKUP($B$3:$B$105,Netvolumenmål!$B$3:$E$105,4,FALSE)</f>
        <v>4.3580215322676204E-2</v>
      </c>
      <c r="K35" s="87">
        <f>VLOOKUP($B$3:$B$105,Costdrivere!$B$3:$K$105,8,FALSE)/VLOOKUP($B$3:$B$105,Netvolumenmål!$B$3:$E$105,4,FALSE)</f>
        <v>6.7213505294755754E-2</v>
      </c>
      <c r="L35" s="87">
        <f>VLOOKUP($B$3:$B$105,Costdrivere!$B$3:$K$105,9,FALSE)/VLOOKUP($B$3:$B$105,Netvolumenmål!$B$3:$E$105,4,FALSE)</f>
        <v>6.6538995258539138E-2</v>
      </c>
      <c r="M35" s="88">
        <f>VLOOKUP($B$3:$B$105,Costdrivere!$B$3:$K$105,10,FALSE)/VLOOKUP($B$3:$B$105,Netvolumenmål!$B$3:$E$105,4,FALSE)</f>
        <v>0.11622531458542031</v>
      </c>
      <c r="O35" s="282">
        <f t="shared" si="8"/>
        <v>0.41832433602195057</v>
      </c>
      <c r="Q35" s="282">
        <f t="shared" ref="Q35:Q66" si="13">$O$108-O35</f>
        <v>-0.18829298275239911</v>
      </c>
      <c r="S35" s="282">
        <f t="shared" ref="S35:S66" si="14">IF(Q35&lt;$O$111,(Q35-$O$111)*-0.1264,0)</f>
        <v>7.5100377351893883E-3</v>
      </c>
      <c r="U35" s="274">
        <f>VLOOKUP($B$3:$B$105,Costdrivere!$B$3:$AO$105,38,FALSE)/VLOOKUP(Costdriveranalyse!$B$3:$B$105,Netvolumenmål!$B$3:$H$105,7,FALSE)</f>
        <v>7.3614654426646178E-2</v>
      </c>
      <c r="V35" s="271">
        <f>VLOOKUP($B$3:$B$105,Costdrivere!$B$3:$AO$105,39,FALSE)/VLOOKUP(Costdriveranalyse!$B$3:$B$105,Netvolumenmål!$B$3:$H$105,7,FALSE)</f>
        <v>0.91600386709489179</v>
      </c>
      <c r="W35" s="268">
        <f>VLOOKUP($B$3:$B$105,Costdrivere!$B$3:$AO$105,40,FALSE)/VLOOKUP(Costdriveranalyse!$B$3:$B$105,Netvolumenmål!$B$3:$H$105,7,FALSE)</f>
        <v>1.0381478478463251E-2</v>
      </c>
      <c r="Y35" s="282">
        <f t="shared" ref="Y35:Y66" si="15">$V$108-V35</f>
        <v>-0.13389227690293204</v>
      </c>
      <c r="AA35" s="282">
        <f t="shared" ref="AA35:AA66" si="16">IF(Y35&lt;$V$111,(Y35-$V$111)*-0.0347,0)</f>
        <v>0</v>
      </c>
      <c r="AC35" s="282">
        <f t="shared" si="9"/>
        <v>0.35178534076341145</v>
      </c>
      <c r="AD35" s="282">
        <f t="shared" ref="AD35:AD66" si="17">$AC$108-AC35</f>
        <v>-0.18798714674792061</v>
      </c>
      <c r="AE35" s="282">
        <f t="shared" ref="AE35:AE66" si="18">IF(AD35&lt;$AC$111,(AD35-$AC$111)*-0.2922,0)</f>
        <v>2.2531223711693832E-2</v>
      </c>
      <c r="AG35" s="282">
        <f t="shared" si="10"/>
        <v>6.6538995258539138E-2</v>
      </c>
      <c r="AH35" s="299">
        <f t="shared" ref="AH35:AH66" si="19">$AG$108-AG35</f>
        <v>-3.0210784678801061E-4</v>
      </c>
      <c r="AI35" s="282">
        <f t="shared" ref="AI35:AI66" si="20">IF(AH35&lt;$AG$111,(AH35-$AG$111)*-0.9202,0)</f>
        <v>0</v>
      </c>
      <c r="AK35" s="282">
        <f t="shared" si="11"/>
        <v>2.2531223711693832E-2</v>
      </c>
      <c r="AM35" s="280">
        <f t="shared" si="12"/>
        <v>1.5021185976504443E-2</v>
      </c>
    </row>
    <row r="36" spans="1:39" x14ac:dyDescent="0.25">
      <c r="A36" s="17" t="s">
        <v>108</v>
      </c>
      <c r="B36" s="22" t="s">
        <v>109</v>
      </c>
      <c r="C36" s="287">
        <f>VLOOKUP($B$3:$B$105,'Potentialer og krav'!$B$2:$I$106,7,FALSE)</f>
        <v>0.91746441580777705</v>
      </c>
      <c r="D36" s="75"/>
      <c r="E36" s="86">
        <f>VLOOKUP($B$3:$B$105,Costdrivere!$B$3:$K$105,2,FALSE)/VLOOKUP($B$3:$B$105,Netvolumenmål!$B$3:$E$105,4,FALSE)</f>
        <v>8.9750980712184431E-2</v>
      </c>
      <c r="F36" s="87">
        <f>VLOOKUP($B$3:$B$105,Costdrivere!$B$3:$K$105,3,FALSE)/VLOOKUP($B$3:$B$105,Netvolumenmål!$B$3:$E$105,4,FALSE)</f>
        <v>0.38744098714951009</v>
      </c>
      <c r="G36" s="87">
        <f>VLOOKUP($B$3:$B$105,Costdrivere!$B$3:$K$105,4,FALSE)/VLOOKUP($B$3:$B$105,Netvolumenmål!$B$3:$E$105,4,FALSE)</f>
        <v>1.5381605766826831E-2</v>
      </c>
      <c r="H36" s="87">
        <f>VLOOKUP($B$3:$B$105,Costdrivere!$B$3:$K$105,5,FALSE)/VLOOKUP($B$3:$B$105,Netvolumenmål!$B$3:$E$105,4,FALSE)</f>
        <v>2.4375590371875826E-3</v>
      </c>
      <c r="I36" s="87">
        <f>VLOOKUP($B$3:$B$105,Costdrivere!$B$3:$K$105,6,FALSE)/VLOOKUP($B$3:$B$105,Netvolumenmål!$B$3:$E$105,4,FALSE)</f>
        <v>0.27901707830687827</v>
      </c>
      <c r="J36" s="87">
        <f>VLOOKUP($B$3:$B$105,Costdrivere!$B$3:$K$105,7,FALSE)/VLOOKUP($B$3:$B$105,Netvolumenmål!$B$3:$E$105,4,FALSE)</f>
        <v>5.3764288714975739E-2</v>
      </c>
      <c r="K36" s="87">
        <f>VLOOKUP($B$3:$B$105,Costdrivere!$B$3:$K$105,8,FALSE)/VLOOKUP($B$3:$B$105,Netvolumenmål!$B$3:$E$105,4,FALSE)</f>
        <v>3.941866397332898E-2</v>
      </c>
      <c r="L36" s="87">
        <f>VLOOKUP($B$3:$B$105,Costdrivere!$B$3:$K$105,9,FALSE)/VLOOKUP($B$3:$B$105,Netvolumenmål!$B$3:$E$105,4,FALSE)</f>
        <v>4.1170732164572912E-2</v>
      </c>
      <c r="M36" s="88">
        <f>VLOOKUP($B$3:$B$105,Costdrivere!$B$3:$K$105,10,FALSE)/VLOOKUP($B$3:$B$105,Netvolumenmål!$B$3:$E$105,4,FALSE)</f>
        <v>9.1618104174535017E-2</v>
      </c>
      <c r="O36" s="282">
        <f t="shared" si="8"/>
        <v>0.42861171931408298</v>
      </c>
      <c r="Q36" s="282">
        <f t="shared" si="13"/>
        <v>-0.19858036604453153</v>
      </c>
      <c r="S36" s="282">
        <f t="shared" si="14"/>
        <v>8.8103629833149247E-3</v>
      </c>
      <c r="U36" s="274">
        <f>VLOOKUP($B$3:$B$105,Costdrivere!$B$3:$AO$105,38,FALSE)/VLOOKUP(Costdriveranalyse!$B$3:$B$105,Netvolumenmål!$B$3:$H$105,7,FALSE)</f>
        <v>0.10244290570196807</v>
      </c>
      <c r="V36" s="271">
        <f>VLOOKUP($B$3:$B$105,Costdrivere!$B$3:$AO$105,39,FALSE)/VLOOKUP(Costdriveranalyse!$B$3:$B$105,Netvolumenmål!$B$3:$H$105,7,FALSE)</f>
        <v>0.86083373869954782</v>
      </c>
      <c r="W36" s="268">
        <f>VLOOKUP($B$3:$B$105,Costdrivere!$B$3:$AO$105,40,FALSE)/VLOOKUP(Costdriveranalyse!$B$3:$B$105,Netvolumenmål!$B$3:$H$105,7,FALSE)</f>
        <v>3.6723355598484289E-2</v>
      </c>
      <c r="Y36" s="282">
        <f t="shared" si="15"/>
        <v>-7.8722148507588074E-2</v>
      </c>
      <c r="AA36" s="282">
        <f t="shared" si="16"/>
        <v>0</v>
      </c>
      <c r="AC36" s="282">
        <f t="shared" si="9"/>
        <v>0.38744098714951009</v>
      </c>
      <c r="AD36" s="282">
        <f t="shared" si="17"/>
        <v>-0.22364279313401925</v>
      </c>
      <c r="AE36" s="282">
        <f t="shared" si="18"/>
        <v>3.2949803585711854E-2</v>
      </c>
      <c r="AG36" s="282">
        <f t="shared" si="10"/>
        <v>4.1170732164572912E-2</v>
      </c>
      <c r="AH36" s="299">
        <f t="shared" si="19"/>
        <v>2.5066155247178215E-2</v>
      </c>
      <c r="AI36" s="282">
        <f t="shared" si="20"/>
        <v>0</v>
      </c>
      <c r="AK36" s="282">
        <f t="shared" si="11"/>
        <v>3.2949803585711854E-2</v>
      </c>
      <c r="AM36" s="280">
        <f t="shared" si="12"/>
        <v>2.4139440602396929E-2</v>
      </c>
    </row>
    <row r="37" spans="1:39" x14ac:dyDescent="0.25">
      <c r="A37" s="17" t="s">
        <v>110</v>
      </c>
      <c r="B37" s="22" t="s">
        <v>111</v>
      </c>
      <c r="C37" s="287">
        <f>VLOOKUP($B$3:$B$105,'Potentialer og krav'!$B$2:$I$106,7,FALSE)</f>
        <v>1</v>
      </c>
      <c r="D37" s="75"/>
      <c r="E37" s="86">
        <f>VLOOKUP($B$3:$B$105,Costdrivere!$B$3:$K$105,2,FALSE)/VLOOKUP($B$3:$B$105,Netvolumenmål!$B$3:$E$105,4,FALSE)</f>
        <v>0</v>
      </c>
      <c r="F37" s="87">
        <f>VLOOKUP($B$3:$B$105,Costdrivere!$B$3:$K$105,3,FALSE)/VLOOKUP($B$3:$B$105,Netvolumenmål!$B$3:$E$105,4,FALSE)</f>
        <v>0</v>
      </c>
      <c r="G37" s="87">
        <f>VLOOKUP($B$3:$B$105,Costdrivere!$B$3:$K$105,4,FALSE)/VLOOKUP($B$3:$B$105,Netvolumenmål!$B$3:$E$105,4,FALSE)</f>
        <v>0</v>
      </c>
      <c r="H37" s="87">
        <f>VLOOKUP($B$3:$B$105,Costdrivere!$B$3:$K$105,5,FALSE)/VLOOKUP($B$3:$B$105,Netvolumenmål!$B$3:$E$105,4,FALSE)</f>
        <v>0</v>
      </c>
      <c r="I37" s="87">
        <f>VLOOKUP($B$3:$B$105,Costdrivere!$B$3:$K$105,6,FALSE)/VLOOKUP($B$3:$B$105,Netvolumenmål!$B$3:$E$105,4,FALSE)</f>
        <v>0.62579360177812071</v>
      </c>
      <c r="J37" s="87">
        <f>VLOOKUP($B$3:$B$105,Costdrivere!$B$3:$K$105,7,FALSE)/VLOOKUP($B$3:$B$105,Netvolumenmål!$B$3:$E$105,4,FALSE)</f>
        <v>0.10922169094097066</v>
      </c>
      <c r="K37" s="87">
        <f>VLOOKUP($B$3:$B$105,Costdrivere!$B$3:$K$105,8,FALSE)/VLOOKUP($B$3:$B$105,Netvolumenmål!$B$3:$E$105,4,FALSE)</f>
        <v>0.16482170300645826</v>
      </c>
      <c r="L37" s="87">
        <f>VLOOKUP($B$3:$B$105,Costdrivere!$B$3:$K$105,9,FALSE)/VLOOKUP($B$3:$B$105,Netvolumenmål!$B$3:$E$105,4,FALSE)</f>
        <v>1.0820309990075428E-3</v>
      </c>
      <c r="M37" s="88">
        <f>VLOOKUP($B$3:$B$105,Costdrivere!$B$3:$K$105,10,FALSE)/VLOOKUP($B$3:$B$105,Netvolumenmål!$B$3:$E$105,4,FALSE)</f>
        <v>9.908097327544288E-2</v>
      </c>
      <c r="O37" s="282">
        <f t="shared" si="8"/>
        <v>1.0820309990075428E-3</v>
      </c>
      <c r="Q37" s="282">
        <f t="shared" si="13"/>
        <v>0.2289493222705439</v>
      </c>
      <c r="S37" s="282">
        <f t="shared" si="14"/>
        <v>0</v>
      </c>
      <c r="U37" s="274">
        <f>VLOOKUP($B$3:$B$105,Costdrivere!$B$3:$AO$105,38,FALSE)/VLOOKUP(Costdriveranalyse!$B$3:$B$105,Netvolumenmål!$B$3:$H$105,7,FALSE)</f>
        <v>0.90491170562810019</v>
      </c>
      <c r="V37" s="271">
        <f>VLOOKUP($B$3:$B$105,Costdrivere!$B$3:$AO$105,39,FALSE)/VLOOKUP(Costdriveranalyse!$B$3:$B$105,Netvolumenmål!$B$3:$H$105,7,FALSE)</f>
        <v>0</v>
      </c>
      <c r="W37" s="268">
        <f>VLOOKUP($B$3:$B$105,Costdrivere!$B$3:$AO$105,40,FALSE)/VLOOKUP(Costdriveranalyse!$B$3:$B$105,Netvolumenmål!$B$3:$H$105,7,FALSE)</f>
        <v>9.5088294371898474E-2</v>
      </c>
      <c r="Y37" s="282">
        <f t="shared" si="15"/>
        <v>0.78211159019195975</v>
      </c>
      <c r="AA37" s="282">
        <f t="shared" si="16"/>
        <v>0</v>
      </c>
      <c r="AC37" s="282">
        <f t="shared" si="9"/>
        <v>0</v>
      </c>
      <c r="AD37" s="282">
        <f t="shared" si="17"/>
        <v>0.16379819401549084</v>
      </c>
      <c r="AE37" s="282">
        <f t="shared" si="18"/>
        <v>0</v>
      </c>
      <c r="AG37" s="282">
        <f t="shared" si="10"/>
        <v>1.0820309990075428E-3</v>
      </c>
      <c r="AH37" s="299">
        <f t="shared" si="19"/>
        <v>6.5154856412743586E-2</v>
      </c>
      <c r="AI37" s="282">
        <f t="shared" si="20"/>
        <v>0</v>
      </c>
      <c r="AK37" s="282">
        <f t="shared" si="11"/>
        <v>0</v>
      </c>
      <c r="AM37" s="280">
        <f t="shared" si="12"/>
        <v>0</v>
      </c>
    </row>
    <row r="38" spans="1:39" x14ac:dyDescent="0.25">
      <c r="A38" s="17" t="s">
        <v>216</v>
      </c>
      <c r="B38" s="20" t="s">
        <v>112</v>
      </c>
      <c r="C38" s="287">
        <f>VLOOKUP($B$3:$B$105,'Potentialer og krav'!$B$2:$I$106,7,FALSE)</f>
        <v>0.97264937882255698</v>
      </c>
      <c r="D38" s="75"/>
      <c r="E38" s="86">
        <f>VLOOKUP($B$3:$B$105,Costdrivere!$B$3:$K$105,2,FALSE)/VLOOKUP($B$3:$B$105,Netvolumenmål!$B$3:$E$105,4,FALSE)</f>
        <v>0.35248352308531866</v>
      </c>
      <c r="F38" s="87">
        <f>VLOOKUP($B$3:$B$105,Costdrivere!$B$3:$K$105,3,FALSE)/VLOOKUP($B$3:$B$105,Netvolumenmål!$B$3:$E$105,4,FALSE)</f>
        <v>0.15160148454664385</v>
      </c>
      <c r="G38" s="87">
        <f>VLOOKUP($B$3:$B$105,Costdrivere!$B$3:$K$105,4,FALSE)/VLOOKUP($B$3:$B$105,Netvolumenmål!$B$3:$E$105,4,FALSE)</f>
        <v>9.5324660784193049E-2</v>
      </c>
      <c r="H38" s="87">
        <f>VLOOKUP($B$3:$B$105,Costdrivere!$B$3:$K$105,5,FALSE)/VLOOKUP($B$3:$B$105,Netvolumenmål!$B$3:$E$105,4,FALSE)</f>
        <v>1.8382767854306568E-2</v>
      </c>
      <c r="I38" s="87">
        <f>VLOOKUP($B$3:$B$105,Costdrivere!$B$3:$K$105,6,FALSE)/VLOOKUP($B$3:$B$105,Netvolumenmål!$B$3:$E$105,4,FALSE)</f>
        <v>0</v>
      </c>
      <c r="J38" s="87">
        <f>VLOOKUP($B$3:$B$105,Costdrivere!$B$3:$K$105,7,FALSE)/VLOOKUP($B$3:$B$105,Netvolumenmål!$B$3:$E$105,4,FALSE)</f>
        <v>0</v>
      </c>
      <c r="K38" s="87">
        <f>VLOOKUP($B$3:$B$105,Costdrivere!$B$3:$K$105,8,FALSE)/VLOOKUP($B$3:$B$105,Netvolumenmål!$B$3:$E$105,4,FALSE)</f>
        <v>0</v>
      </c>
      <c r="L38" s="87">
        <f>VLOOKUP($B$3:$B$105,Costdrivere!$B$3:$K$105,9,FALSE)/VLOOKUP($B$3:$B$105,Netvolumenmål!$B$3:$E$105,4,FALSE)</f>
        <v>0.10206725102596817</v>
      </c>
      <c r="M38" s="88">
        <f>VLOOKUP($B$3:$B$105,Costdrivere!$B$3:$K$105,10,FALSE)/VLOOKUP($B$3:$B$105,Netvolumenmål!$B$3:$E$105,4,FALSE)</f>
        <v>0.28014031270356959</v>
      </c>
      <c r="O38" s="282">
        <f t="shared" si="8"/>
        <v>0.25366873557261205</v>
      </c>
      <c r="Q38" s="282">
        <f t="shared" si="13"/>
        <v>-2.3637382303060589E-2</v>
      </c>
      <c r="S38" s="282">
        <f t="shared" si="14"/>
        <v>0</v>
      </c>
      <c r="U38" s="274">
        <f>VLOOKUP($B$3:$B$105,Costdrivere!$B$3:$AO$105,38,FALSE)/VLOOKUP(Costdriveranalyse!$B$3:$B$105,Netvolumenmål!$B$3:$H$105,7,FALSE)</f>
        <v>0</v>
      </c>
      <c r="V38" s="271">
        <f>VLOOKUP($B$3:$B$105,Costdrivere!$B$3:$AO$105,39,FALSE)/VLOOKUP(Costdriveranalyse!$B$3:$B$105,Netvolumenmål!$B$3:$H$105,7,FALSE)</f>
        <v>0.98718172375748958</v>
      </c>
      <c r="W38" s="268">
        <f>VLOOKUP($B$3:$B$105,Costdrivere!$B$3:$AO$105,40,FALSE)/VLOOKUP(Costdriveranalyse!$B$3:$B$105,Netvolumenmål!$B$3:$H$105,7,FALSE)</f>
        <v>1.2818276242507675E-2</v>
      </c>
      <c r="Y38" s="282">
        <f t="shared" si="15"/>
        <v>-0.20507013356552983</v>
      </c>
      <c r="AA38" s="282">
        <f t="shared" si="16"/>
        <v>0</v>
      </c>
      <c r="AC38" s="282">
        <f t="shared" si="9"/>
        <v>0.15160148454664385</v>
      </c>
      <c r="AD38" s="282">
        <f t="shared" si="17"/>
        <v>1.2196709468846989E-2</v>
      </c>
      <c r="AE38" s="282">
        <f t="shared" si="18"/>
        <v>0</v>
      </c>
      <c r="AG38" s="282">
        <f t="shared" si="10"/>
        <v>0.10206725102596817</v>
      </c>
      <c r="AH38" s="299">
        <f t="shared" si="19"/>
        <v>-3.5830363614217042E-2</v>
      </c>
      <c r="AI38" s="282">
        <f t="shared" si="20"/>
        <v>0</v>
      </c>
      <c r="AK38" s="282">
        <f t="shared" si="11"/>
        <v>0</v>
      </c>
      <c r="AM38" s="280">
        <f t="shared" si="12"/>
        <v>0</v>
      </c>
    </row>
    <row r="39" spans="1:39" x14ac:dyDescent="0.25">
      <c r="A39" s="17" t="s">
        <v>16</v>
      </c>
      <c r="B39" s="22" t="s">
        <v>113</v>
      </c>
      <c r="C39" s="287">
        <f>VLOOKUP($B$3:$B$105,'Potentialer og krav'!$B$2:$I$106,7,FALSE)</f>
        <v>0.93888269657930901</v>
      </c>
      <c r="D39" s="75"/>
      <c r="E39" s="86">
        <f>VLOOKUP($B$3:$B$105,Costdrivere!$B$3:$K$105,2,FALSE)/VLOOKUP($B$3:$B$105,Netvolumenmål!$B$3:$E$105,4,FALSE)</f>
        <v>8.1972892696208069E-2</v>
      </c>
      <c r="F39" s="87">
        <f>VLOOKUP($B$3:$B$105,Costdrivere!$B$3:$K$105,3,FALSE)/VLOOKUP($B$3:$B$105,Netvolumenmål!$B$3:$E$105,4,FALSE)</f>
        <v>0.29771027136145145</v>
      </c>
      <c r="G39" s="87">
        <f>VLOOKUP($B$3:$B$105,Costdrivere!$B$3:$K$105,4,FALSE)/VLOOKUP($B$3:$B$105,Netvolumenmål!$B$3:$E$105,4,FALSE)</f>
        <v>8.3563142527718695E-3</v>
      </c>
      <c r="H39" s="87">
        <f>VLOOKUP($B$3:$B$105,Costdrivere!$B$3:$K$105,5,FALSE)/VLOOKUP($B$3:$B$105,Netvolumenmål!$B$3:$E$105,4,FALSE)</f>
        <v>1.7151910208422126E-2</v>
      </c>
      <c r="I39" s="87">
        <f>VLOOKUP($B$3:$B$105,Costdrivere!$B$3:$K$105,6,FALSE)/VLOOKUP($B$3:$B$105,Netvolumenmål!$B$3:$E$105,4,FALSE)</f>
        <v>0.27672479290378793</v>
      </c>
      <c r="J39" s="87">
        <f>VLOOKUP($B$3:$B$105,Costdrivere!$B$3:$K$105,7,FALSE)/VLOOKUP($B$3:$B$105,Netvolumenmål!$B$3:$E$105,4,FALSE)</f>
        <v>4.8710987812999679E-2</v>
      </c>
      <c r="K39" s="87">
        <f>VLOOKUP($B$3:$B$105,Costdrivere!$B$3:$K$105,8,FALSE)/VLOOKUP($B$3:$B$105,Netvolumenmål!$B$3:$E$105,4,FALSE)</f>
        <v>7.5929842325109909E-2</v>
      </c>
      <c r="L39" s="87">
        <f>VLOOKUP($B$3:$B$105,Costdrivere!$B$3:$K$105,9,FALSE)/VLOOKUP($B$3:$B$105,Netvolumenmål!$B$3:$E$105,4,FALSE)</f>
        <v>4.3812087102816553E-2</v>
      </c>
      <c r="M39" s="88">
        <f>VLOOKUP($B$3:$B$105,Costdrivere!$B$3:$K$105,10,FALSE)/VLOOKUP($B$3:$B$105,Netvolumenmål!$B$3:$E$105,4,FALSE)</f>
        <v>0.14963090133643248</v>
      </c>
      <c r="O39" s="282">
        <f t="shared" si="8"/>
        <v>0.34152235846426798</v>
      </c>
      <c r="Q39" s="282">
        <f t="shared" si="13"/>
        <v>-0.11149100519471652</v>
      </c>
      <c r="S39" s="282">
        <f t="shared" si="14"/>
        <v>0</v>
      </c>
      <c r="U39" s="274">
        <f>VLOOKUP($B$3:$B$105,Costdrivere!$B$3:$AO$105,38,FALSE)/VLOOKUP(Costdriveranalyse!$B$3:$B$105,Netvolumenmål!$B$3:$H$105,7,FALSE)</f>
        <v>0.1165087097670521</v>
      </c>
      <c r="V39" s="271">
        <f>VLOOKUP($B$3:$B$105,Costdrivere!$B$3:$AO$105,39,FALSE)/VLOOKUP(Costdriveranalyse!$B$3:$B$105,Netvolumenmål!$B$3:$H$105,7,FALSE)</f>
        <v>0.84877698850731609</v>
      </c>
      <c r="W39" s="268">
        <f>VLOOKUP($B$3:$B$105,Costdrivere!$B$3:$AO$105,40,FALSE)/VLOOKUP(Costdriveranalyse!$B$3:$B$105,Netvolumenmål!$B$3:$H$105,7,FALSE)</f>
        <v>3.4714301725631537E-2</v>
      </c>
      <c r="Y39" s="282">
        <f t="shared" si="15"/>
        <v>-6.6665398315356339E-2</v>
      </c>
      <c r="AA39" s="282">
        <f t="shared" si="16"/>
        <v>0</v>
      </c>
      <c r="AC39" s="282">
        <f t="shared" si="9"/>
        <v>0.29771027136145145</v>
      </c>
      <c r="AD39" s="282">
        <f t="shared" si="17"/>
        <v>-0.13391207734596061</v>
      </c>
      <c r="AE39" s="282">
        <f t="shared" si="18"/>
        <v>6.7304884324411191E-3</v>
      </c>
      <c r="AG39" s="282">
        <f t="shared" si="10"/>
        <v>4.3812087102816553E-2</v>
      </c>
      <c r="AH39" s="299">
        <f t="shared" si="19"/>
        <v>2.2424800308934574E-2</v>
      </c>
      <c r="AI39" s="282">
        <f t="shared" si="20"/>
        <v>0</v>
      </c>
      <c r="AK39" s="282">
        <f t="shared" si="11"/>
        <v>6.7304884324411191E-3</v>
      </c>
      <c r="AM39" s="280">
        <f t="shared" si="12"/>
        <v>6.7304884324411191E-3</v>
      </c>
    </row>
    <row r="40" spans="1:39" x14ac:dyDescent="0.25">
      <c r="A40" s="17" t="s">
        <v>217</v>
      </c>
      <c r="B40" s="22" t="s">
        <v>114</v>
      </c>
      <c r="C40" s="287">
        <f>VLOOKUP($B$3:$B$105,'Potentialer og krav'!$B$2:$I$106,7,FALSE)</f>
        <v>0.85664225107178604</v>
      </c>
      <c r="D40" s="75"/>
      <c r="E40" s="86">
        <f>VLOOKUP($B$3:$B$105,Costdrivere!$B$3:$K$105,2,FALSE)/VLOOKUP($B$3:$B$105,Netvolumenmål!$B$3:$E$105,4,FALSE)</f>
        <v>0.13806279755885606</v>
      </c>
      <c r="F40" s="87">
        <f>VLOOKUP($B$3:$B$105,Costdrivere!$B$3:$K$105,3,FALSE)/VLOOKUP($B$3:$B$105,Netvolumenmål!$B$3:$E$105,4,FALSE)</f>
        <v>0.12119229842266209</v>
      </c>
      <c r="G40" s="87">
        <f>VLOOKUP($B$3:$B$105,Costdrivere!$B$3:$K$105,4,FALSE)/VLOOKUP($B$3:$B$105,Netvolumenmål!$B$3:$E$105,4,FALSE)</f>
        <v>9.1523647827703586E-3</v>
      </c>
      <c r="H40" s="87">
        <f>VLOOKUP($B$3:$B$105,Costdrivere!$B$3:$K$105,5,FALSE)/VLOOKUP($B$3:$B$105,Netvolumenmål!$B$3:$E$105,4,FALSE)</f>
        <v>5.3277638859658945E-3</v>
      </c>
      <c r="I40" s="87">
        <f>VLOOKUP($B$3:$B$105,Costdrivere!$B$3:$K$105,6,FALSE)/VLOOKUP($B$3:$B$105,Netvolumenmål!$B$3:$E$105,4,FALSE)</f>
        <v>0.41353560814233037</v>
      </c>
      <c r="J40" s="87">
        <f>VLOOKUP($B$3:$B$105,Costdrivere!$B$3:$K$105,7,FALSE)/VLOOKUP($B$3:$B$105,Netvolumenmål!$B$3:$E$105,4,FALSE)</f>
        <v>5.9679584755576567E-2</v>
      </c>
      <c r="K40" s="87">
        <f>VLOOKUP($B$3:$B$105,Costdrivere!$B$3:$K$105,8,FALSE)/VLOOKUP($B$3:$B$105,Netvolumenmål!$B$3:$E$105,4,FALSE)</f>
        <v>6.2153539667523759E-2</v>
      </c>
      <c r="L40" s="87">
        <f>VLOOKUP($B$3:$B$105,Costdrivere!$B$3:$K$105,9,FALSE)/VLOOKUP($B$3:$B$105,Netvolumenmål!$B$3:$E$105,4,FALSE)</f>
        <v>4.9054422022924059E-2</v>
      </c>
      <c r="M40" s="88">
        <f>VLOOKUP($B$3:$B$105,Costdrivere!$B$3:$K$105,10,FALSE)/VLOOKUP($B$3:$B$105,Netvolumenmål!$B$3:$E$105,4,FALSE)</f>
        <v>0.14184162076139079</v>
      </c>
      <c r="O40" s="282">
        <f t="shared" si="8"/>
        <v>0.17024672044558614</v>
      </c>
      <c r="Q40" s="282">
        <f t="shared" si="13"/>
        <v>5.9784632823965317E-2</v>
      </c>
      <c r="S40" s="282">
        <f t="shared" si="14"/>
        <v>0</v>
      </c>
      <c r="U40" s="274">
        <f>VLOOKUP($B$3:$B$105,Costdrivere!$B$3:$AO$105,38,FALSE)/VLOOKUP(Costdriveranalyse!$B$3:$B$105,Netvolumenmål!$B$3:$H$105,7,FALSE)</f>
        <v>0.18749400242678324</v>
      </c>
      <c r="V40" s="271">
        <f>VLOOKUP($B$3:$B$105,Costdrivere!$B$3:$AO$105,39,FALSE)/VLOOKUP(Costdriveranalyse!$B$3:$B$105,Netvolumenmål!$B$3:$H$105,7,FALSE)</f>
        <v>0.78533719313382355</v>
      </c>
      <c r="W40" s="268">
        <f>VLOOKUP($B$3:$B$105,Costdrivere!$B$3:$AO$105,40,FALSE)/VLOOKUP(Costdriveranalyse!$B$3:$B$105,Netvolumenmål!$B$3:$H$105,7,FALSE)</f>
        <v>2.7168804439394113E-2</v>
      </c>
      <c r="Y40" s="282">
        <f t="shared" si="15"/>
        <v>-3.2256029418638033E-3</v>
      </c>
      <c r="AA40" s="282">
        <f t="shared" si="16"/>
        <v>0</v>
      </c>
      <c r="AC40" s="282">
        <f t="shared" si="9"/>
        <v>0.12119229842266209</v>
      </c>
      <c r="AD40" s="282">
        <f t="shared" si="17"/>
        <v>4.2605895592828749E-2</v>
      </c>
      <c r="AE40" s="282">
        <f t="shared" si="18"/>
        <v>0</v>
      </c>
      <c r="AG40" s="282">
        <f t="shared" si="10"/>
        <v>4.9054422022924059E-2</v>
      </c>
      <c r="AH40" s="299">
        <f t="shared" si="19"/>
        <v>1.7182465388827069E-2</v>
      </c>
      <c r="AI40" s="282">
        <f t="shared" si="20"/>
        <v>0</v>
      </c>
      <c r="AK40" s="282">
        <f t="shared" si="11"/>
        <v>0</v>
      </c>
      <c r="AM40" s="280">
        <f t="shared" si="12"/>
        <v>0</v>
      </c>
    </row>
    <row r="41" spans="1:39" x14ac:dyDescent="0.25">
      <c r="A41" s="17" t="s">
        <v>115</v>
      </c>
      <c r="B41" s="20" t="s">
        <v>116</v>
      </c>
      <c r="C41" s="287">
        <f>VLOOKUP($B$3:$B$105,'Potentialer og krav'!$B$2:$I$106,7,FALSE)</f>
        <v>1</v>
      </c>
      <c r="D41" s="75"/>
      <c r="E41" s="86">
        <f>VLOOKUP($B$3:$B$105,Costdrivere!$B$3:$K$105,2,FALSE)/VLOOKUP($B$3:$B$105,Netvolumenmål!$B$3:$E$105,4,FALSE)</f>
        <v>0.53654131941252559</v>
      </c>
      <c r="F41" s="87">
        <f>VLOOKUP($B$3:$B$105,Costdrivere!$B$3:$K$105,3,FALSE)/VLOOKUP($B$3:$B$105,Netvolumenmål!$B$3:$E$105,4,FALSE)</f>
        <v>6.8306180357810442E-2</v>
      </c>
      <c r="G41" s="87">
        <f>VLOOKUP($B$3:$B$105,Costdrivere!$B$3:$K$105,4,FALSE)/VLOOKUP($B$3:$B$105,Netvolumenmål!$B$3:$E$105,4,FALSE)</f>
        <v>3.6605035634628004E-2</v>
      </c>
      <c r="H41" s="87">
        <f>VLOOKUP($B$3:$B$105,Costdrivere!$B$3:$K$105,5,FALSE)/VLOOKUP($B$3:$B$105,Netvolumenmål!$B$3:$E$105,4,FALSE)</f>
        <v>0</v>
      </c>
      <c r="I41" s="87">
        <f>VLOOKUP($B$3:$B$105,Costdrivere!$B$3:$K$105,6,FALSE)/VLOOKUP($B$3:$B$105,Netvolumenmål!$B$3:$E$105,4,FALSE)</f>
        <v>0</v>
      </c>
      <c r="J41" s="87">
        <f>VLOOKUP($B$3:$B$105,Costdrivere!$B$3:$K$105,7,FALSE)/VLOOKUP($B$3:$B$105,Netvolumenmål!$B$3:$E$105,4,FALSE)</f>
        <v>0</v>
      </c>
      <c r="K41" s="87">
        <f>VLOOKUP($B$3:$B$105,Costdrivere!$B$3:$K$105,8,FALSE)/VLOOKUP($B$3:$B$105,Netvolumenmål!$B$3:$E$105,4,FALSE)</f>
        <v>0</v>
      </c>
      <c r="L41" s="87">
        <f>VLOOKUP($B$3:$B$105,Costdrivere!$B$3:$K$105,9,FALSE)/VLOOKUP($B$3:$B$105,Netvolumenmål!$B$3:$E$105,4,FALSE)</f>
        <v>0.14408734180798308</v>
      </c>
      <c r="M41" s="88">
        <f>VLOOKUP($B$3:$B$105,Costdrivere!$B$3:$K$105,10,FALSE)/VLOOKUP($B$3:$B$105,Netvolumenmål!$B$3:$E$105,4,FALSE)</f>
        <v>0.21446012278705287</v>
      </c>
      <c r="O41" s="282">
        <f t="shared" si="8"/>
        <v>0.21239352216579352</v>
      </c>
      <c r="Q41" s="282">
        <f t="shared" si="13"/>
        <v>1.7637831103757939E-2</v>
      </c>
      <c r="S41" s="282">
        <f t="shared" si="14"/>
        <v>0</v>
      </c>
      <c r="U41" s="274">
        <f>VLOOKUP($B$3:$B$105,Costdrivere!$B$3:$AO$105,38,FALSE)/VLOOKUP(Costdriveranalyse!$B$3:$B$105,Netvolumenmål!$B$3:$H$105,7,FALSE)</f>
        <v>0</v>
      </c>
      <c r="V41" s="271">
        <f>VLOOKUP($B$3:$B$105,Costdrivere!$B$3:$AO$105,39,FALSE)/VLOOKUP(Costdriveranalyse!$B$3:$B$105,Netvolumenmål!$B$3:$H$105,7,FALSE)</f>
        <v>0.99935393046187371</v>
      </c>
      <c r="W41" s="268">
        <f>VLOOKUP($B$3:$B$105,Costdrivere!$B$3:$AO$105,40,FALSE)/VLOOKUP(Costdriveranalyse!$B$3:$B$105,Netvolumenmål!$B$3:$H$105,7,FALSE)</f>
        <v>6.4606953812623648E-4</v>
      </c>
      <c r="Y41" s="282">
        <f t="shared" si="15"/>
        <v>-0.21724234026991396</v>
      </c>
      <c r="AA41" s="282">
        <f t="shared" si="16"/>
        <v>0</v>
      </c>
      <c r="AC41" s="282">
        <f t="shared" si="9"/>
        <v>6.8306180357810442E-2</v>
      </c>
      <c r="AD41" s="282">
        <f t="shared" si="17"/>
        <v>9.5492013657680397E-2</v>
      </c>
      <c r="AE41" s="282">
        <f t="shared" si="18"/>
        <v>0</v>
      </c>
      <c r="AG41" s="282">
        <f t="shared" si="10"/>
        <v>0.14408734180798308</v>
      </c>
      <c r="AH41" s="299">
        <f t="shared" si="19"/>
        <v>-7.785045439623195E-2</v>
      </c>
      <c r="AI41" s="282">
        <f t="shared" si="20"/>
        <v>3.0126566051553366E-2</v>
      </c>
      <c r="AK41" s="282">
        <f t="shared" si="11"/>
        <v>3.0126566051553366E-2</v>
      </c>
      <c r="AM41" s="280">
        <f t="shared" si="12"/>
        <v>3.0126566051553366E-2</v>
      </c>
    </row>
    <row r="42" spans="1:39" x14ac:dyDescent="0.25">
      <c r="A42" s="17" t="s">
        <v>117</v>
      </c>
      <c r="B42" s="22" t="s">
        <v>118</v>
      </c>
      <c r="C42" s="287">
        <f>VLOOKUP($B$3:$B$105,'Potentialer og krav'!$B$2:$I$106,7,FALSE)</f>
        <v>0.78982565724174802</v>
      </c>
      <c r="D42" s="75"/>
      <c r="E42" s="86">
        <f>VLOOKUP($B$3:$B$105,Costdrivere!$B$3:$K$105,2,FALSE)/VLOOKUP($B$3:$B$105,Netvolumenmål!$B$3:$E$105,4,FALSE)</f>
        <v>0.28764991904060377</v>
      </c>
      <c r="F42" s="87">
        <f>VLOOKUP($B$3:$B$105,Costdrivere!$B$3:$K$105,3,FALSE)/VLOOKUP($B$3:$B$105,Netvolumenmål!$B$3:$E$105,4,FALSE)</f>
        <v>7.1062449277427581E-2</v>
      </c>
      <c r="G42" s="87">
        <f>VLOOKUP($B$3:$B$105,Costdrivere!$B$3:$K$105,4,FALSE)/VLOOKUP($B$3:$B$105,Netvolumenmål!$B$3:$E$105,4,FALSE)</f>
        <v>2.0767059799555E-2</v>
      </c>
      <c r="H42" s="87">
        <f>VLOOKUP($B$3:$B$105,Costdrivere!$B$3:$K$105,5,FALSE)/VLOOKUP($B$3:$B$105,Netvolumenmål!$B$3:$E$105,4,FALSE)</f>
        <v>2.1294318531907001E-2</v>
      </c>
      <c r="I42" s="87">
        <f>VLOOKUP($B$3:$B$105,Costdrivere!$B$3:$K$105,6,FALSE)/VLOOKUP($B$3:$B$105,Netvolumenmål!$B$3:$E$105,4,FALSE)</f>
        <v>0</v>
      </c>
      <c r="J42" s="87">
        <f>VLOOKUP($B$3:$B$105,Costdrivere!$B$3:$K$105,7,FALSE)/VLOOKUP($B$3:$B$105,Netvolumenmål!$B$3:$E$105,4,FALSE)</f>
        <v>0</v>
      </c>
      <c r="K42" s="87">
        <f>VLOOKUP($B$3:$B$105,Costdrivere!$B$3:$K$105,8,FALSE)/VLOOKUP($B$3:$B$105,Netvolumenmål!$B$3:$E$105,4,FALSE)</f>
        <v>0</v>
      </c>
      <c r="L42" s="87">
        <f>VLOOKUP($B$3:$B$105,Costdrivere!$B$3:$K$105,9,FALSE)/VLOOKUP($B$3:$B$105,Netvolumenmål!$B$3:$E$105,4,FALSE)</f>
        <v>0.19440340280872903</v>
      </c>
      <c r="M42" s="88">
        <f>VLOOKUP($B$3:$B$105,Costdrivere!$B$3:$K$105,10,FALSE)/VLOOKUP($B$3:$B$105,Netvolumenmål!$B$3:$E$105,4,FALSE)</f>
        <v>0.40482285054177763</v>
      </c>
      <c r="O42" s="282">
        <f t="shared" si="8"/>
        <v>0.26546585208615658</v>
      </c>
      <c r="Q42" s="282">
        <f t="shared" si="13"/>
        <v>-3.5434498816605126E-2</v>
      </c>
      <c r="S42" s="282">
        <f t="shared" si="14"/>
        <v>0</v>
      </c>
      <c r="U42" s="274">
        <f>VLOOKUP($B$3:$B$105,Costdrivere!$B$3:$AO$105,38,FALSE)/VLOOKUP(Costdriveranalyse!$B$3:$B$105,Netvolumenmål!$B$3:$H$105,7,FALSE)</f>
        <v>0</v>
      </c>
      <c r="V42" s="271">
        <f>VLOOKUP($B$3:$B$105,Costdrivere!$B$3:$AO$105,39,FALSE)/VLOOKUP(Costdriveranalyse!$B$3:$B$105,Netvolumenmål!$B$3:$H$105,7,FALSE)</f>
        <v>0.9299070682891919</v>
      </c>
      <c r="W42" s="268">
        <f>VLOOKUP($B$3:$B$105,Costdrivere!$B$3:$AO$105,40,FALSE)/VLOOKUP(Costdriveranalyse!$B$3:$B$105,Netvolumenmål!$B$3:$H$105,7,FALSE)</f>
        <v>7.0092931710805412E-2</v>
      </c>
      <c r="Y42" s="282">
        <f t="shared" si="15"/>
        <v>-0.14779547809723215</v>
      </c>
      <c r="AA42" s="282">
        <f t="shared" si="16"/>
        <v>0</v>
      </c>
      <c r="AC42" s="282">
        <f t="shared" si="9"/>
        <v>7.1062449277427581E-2</v>
      </c>
      <c r="AD42" s="282">
        <f t="shared" si="17"/>
        <v>9.2735744738063258E-2</v>
      </c>
      <c r="AE42" s="282">
        <f t="shared" si="18"/>
        <v>0</v>
      </c>
      <c r="AG42" s="282">
        <f t="shared" si="10"/>
        <v>0.19440340280872903</v>
      </c>
      <c r="AH42" s="299">
        <f t="shared" si="19"/>
        <v>-0.1281665153969779</v>
      </c>
      <c r="AI42" s="282">
        <f t="shared" si="20"/>
        <v>7.6427405384439803E-2</v>
      </c>
      <c r="AK42" s="282">
        <f t="shared" si="11"/>
        <v>7.6427405384439803E-2</v>
      </c>
      <c r="AM42" s="280">
        <f t="shared" si="12"/>
        <v>7.6427405384439803E-2</v>
      </c>
    </row>
    <row r="43" spans="1:39" x14ac:dyDescent="0.25">
      <c r="A43" s="17" t="s">
        <v>119</v>
      </c>
      <c r="B43" s="20" t="s">
        <v>120</v>
      </c>
      <c r="C43" s="287">
        <f>VLOOKUP($B$3:$B$105,'Potentialer og krav'!$B$2:$I$106,7,FALSE)</f>
        <v>0.90420937299142101</v>
      </c>
      <c r="D43" s="75"/>
      <c r="E43" s="86">
        <f>VLOOKUP($B$3:$B$105,Costdrivere!$B$3:$K$105,2,FALSE)/VLOOKUP($B$3:$B$105,Netvolumenmål!$B$3:$E$105,4,FALSE)</f>
        <v>0.21840122180158975</v>
      </c>
      <c r="F43" s="87">
        <f>VLOOKUP($B$3:$B$105,Costdrivere!$B$3:$K$105,3,FALSE)/VLOOKUP($B$3:$B$105,Netvolumenmål!$B$3:$E$105,4,FALSE)</f>
        <v>0.26128931881156831</v>
      </c>
      <c r="G43" s="87">
        <f>VLOOKUP($B$3:$B$105,Costdrivere!$B$3:$K$105,4,FALSE)/VLOOKUP($B$3:$B$105,Netvolumenmål!$B$3:$E$105,4,FALSE)</f>
        <v>4.5787611296825848E-2</v>
      </c>
      <c r="H43" s="87">
        <f>VLOOKUP($B$3:$B$105,Costdrivere!$B$3:$K$105,5,FALSE)/VLOOKUP($B$3:$B$105,Netvolumenmål!$B$3:$E$105,4,FALSE)</f>
        <v>6.9146630282829972E-3</v>
      </c>
      <c r="I43" s="87">
        <f>VLOOKUP($B$3:$B$105,Costdrivere!$B$3:$K$105,6,FALSE)/VLOOKUP($B$3:$B$105,Netvolumenmål!$B$3:$E$105,4,FALSE)</f>
        <v>0</v>
      </c>
      <c r="J43" s="87">
        <f>VLOOKUP($B$3:$B$105,Costdrivere!$B$3:$K$105,7,FALSE)/VLOOKUP($B$3:$B$105,Netvolumenmål!$B$3:$E$105,4,FALSE)</f>
        <v>0</v>
      </c>
      <c r="K43" s="87">
        <f>VLOOKUP($B$3:$B$105,Costdrivere!$B$3:$K$105,8,FALSE)/VLOOKUP($B$3:$B$105,Netvolumenmål!$B$3:$E$105,4,FALSE)</f>
        <v>0</v>
      </c>
      <c r="L43" s="87">
        <f>VLOOKUP($B$3:$B$105,Costdrivere!$B$3:$K$105,9,FALSE)/VLOOKUP($B$3:$B$105,Netvolumenmål!$B$3:$E$105,4,FALSE)</f>
        <v>0.10432344530332378</v>
      </c>
      <c r="M43" s="88">
        <f>VLOOKUP($B$3:$B$105,Costdrivere!$B$3:$K$105,10,FALSE)/VLOOKUP($B$3:$B$105,Netvolumenmål!$B$3:$E$105,4,FALSE)</f>
        <v>0.36328373975840939</v>
      </c>
      <c r="O43" s="282">
        <f t="shared" si="8"/>
        <v>0.36561276411489207</v>
      </c>
      <c r="Q43" s="282">
        <f t="shared" si="13"/>
        <v>-0.13558141084534062</v>
      </c>
      <c r="S43" s="282">
        <f t="shared" si="14"/>
        <v>8.4729504613719375E-4</v>
      </c>
      <c r="U43" s="274">
        <f>VLOOKUP($B$3:$B$105,Costdrivere!$B$3:$AO$105,38,FALSE)/VLOOKUP(Costdriveranalyse!$B$3:$B$105,Netvolumenmål!$B$3:$H$105,7,FALSE)</f>
        <v>0</v>
      </c>
      <c r="V43" s="271">
        <f>VLOOKUP($B$3:$B$105,Costdrivere!$B$3:$AO$105,39,FALSE)/VLOOKUP(Costdriveranalyse!$B$3:$B$105,Netvolumenmål!$B$3:$H$105,7,FALSE)</f>
        <v>0.99802278230383934</v>
      </c>
      <c r="W43" s="268">
        <f>VLOOKUP($B$3:$B$105,Costdrivere!$B$3:$AO$105,40,FALSE)/VLOOKUP(Costdriveranalyse!$B$3:$B$105,Netvolumenmål!$B$3:$H$105,7,FALSE)</f>
        <v>1.9772176961606728E-3</v>
      </c>
      <c r="Y43" s="282">
        <f t="shared" si="15"/>
        <v>-0.21591119211187959</v>
      </c>
      <c r="AA43" s="282">
        <f t="shared" si="16"/>
        <v>0</v>
      </c>
      <c r="AC43" s="282">
        <f t="shared" si="9"/>
        <v>0.26128931881156831</v>
      </c>
      <c r="AD43" s="282">
        <f t="shared" si="17"/>
        <v>-9.7491124796077466E-2</v>
      </c>
      <c r="AE43" s="282">
        <f t="shared" si="18"/>
        <v>0</v>
      </c>
      <c r="AG43" s="282">
        <f t="shared" si="10"/>
        <v>0.10432344530332378</v>
      </c>
      <c r="AH43" s="299">
        <f t="shared" si="19"/>
        <v>-3.8086557891572656E-2</v>
      </c>
      <c r="AI43" s="282">
        <f t="shared" si="20"/>
        <v>0</v>
      </c>
      <c r="AK43" s="282">
        <f t="shared" si="11"/>
        <v>0</v>
      </c>
      <c r="AM43" s="280">
        <f t="shared" si="12"/>
        <v>-8.4729504613719375E-4</v>
      </c>
    </row>
    <row r="44" spans="1:39" x14ac:dyDescent="0.25">
      <c r="A44" s="17" t="s">
        <v>121</v>
      </c>
      <c r="B44" s="22" t="s">
        <v>122</v>
      </c>
      <c r="C44" s="287">
        <f>VLOOKUP($B$3:$B$105,'Potentialer og krav'!$B$2:$I$106,7,FALSE)</f>
        <v>1</v>
      </c>
      <c r="D44" s="75"/>
      <c r="E44" s="86">
        <f>VLOOKUP($B$3:$B$105,Costdrivere!$B$3:$K$105,2,FALSE)/VLOOKUP($B$3:$B$105,Netvolumenmål!$B$3:$E$105,4,FALSE)</f>
        <v>0.179532410477626</v>
      </c>
      <c r="F44" s="87">
        <f>VLOOKUP($B$3:$B$105,Costdrivere!$B$3:$K$105,3,FALSE)/VLOOKUP($B$3:$B$105,Netvolumenmål!$B$3:$E$105,4,FALSE)</f>
        <v>9.40952440705487E-2</v>
      </c>
      <c r="G44" s="87">
        <f>VLOOKUP($B$3:$B$105,Costdrivere!$B$3:$K$105,4,FALSE)/VLOOKUP($B$3:$B$105,Netvolumenmål!$B$3:$E$105,4,FALSE)</f>
        <v>0</v>
      </c>
      <c r="H44" s="87">
        <f>VLOOKUP($B$3:$B$105,Costdrivere!$B$3:$K$105,5,FALSE)/VLOOKUP($B$3:$B$105,Netvolumenmål!$B$3:$E$105,4,FALSE)</f>
        <v>1.8114805457648181E-2</v>
      </c>
      <c r="I44" s="87">
        <f>VLOOKUP($B$3:$B$105,Costdrivere!$B$3:$K$105,6,FALSE)/VLOOKUP($B$3:$B$105,Netvolumenmål!$B$3:$E$105,4,FALSE)</f>
        <v>0</v>
      </c>
      <c r="J44" s="87">
        <f>VLOOKUP($B$3:$B$105,Costdrivere!$B$3:$K$105,7,FALSE)/VLOOKUP($B$3:$B$105,Netvolumenmål!$B$3:$E$105,4,FALSE)</f>
        <v>0</v>
      </c>
      <c r="K44" s="87">
        <f>VLOOKUP($B$3:$B$105,Costdrivere!$B$3:$K$105,8,FALSE)/VLOOKUP($B$3:$B$105,Netvolumenmål!$B$3:$E$105,4,FALSE)</f>
        <v>0</v>
      </c>
      <c r="L44" s="87">
        <f>VLOOKUP($B$3:$B$105,Costdrivere!$B$3:$K$105,9,FALSE)/VLOOKUP($B$3:$B$105,Netvolumenmål!$B$3:$E$105,4,FALSE)</f>
        <v>2.7406381978038914E-2</v>
      </c>
      <c r="M44" s="88">
        <f>VLOOKUP($B$3:$B$105,Costdrivere!$B$3:$K$105,10,FALSE)/VLOOKUP($B$3:$B$105,Netvolumenmål!$B$3:$E$105,4,FALSE)</f>
        <v>0.68085115801613816</v>
      </c>
      <c r="O44" s="282">
        <f t="shared" si="8"/>
        <v>0.12150162604858761</v>
      </c>
      <c r="Q44" s="282">
        <f t="shared" si="13"/>
        <v>0.10852972722096385</v>
      </c>
      <c r="S44" s="282">
        <f t="shared" si="14"/>
        <v>0</v>
      </c>
      <c r="U44" s="274">
        <f>VLOOKUP($B$3:$B$105,Costdrivere!$B$3:$AO$105,38,FALSE)/VLOOKUP(Costdriveranalyse!$B$3:$B$105,Netvolumenmål!$B$3:$H$105,7,FALSE)</f>
        <v>1.8067638042438964E-3</v>
      </c>
      <c r="V44" s="271">
        <f>VLOOKUP($B$3:$B$105,Costdrivere!$B$3:$AO$105,39,FALSE)/VLOOKUP(Costdriveranalyse!$B$3:$B$105,Netvolumenmål!$B$3:$H$105,7,FALSE)</f>
        <v>0.99655031491709334</v>
      </c>
      <c r="W44" s="268">
        <f>VLOOKUP($B$3:$B$105,Costdrivere!$B$3:$AO$105,40,FALSE)/VLOOKUP(Costdriveranalyse!$B$3:$B$105,Netvolumenmål!$B$3:$H$105,7,FALSE)</f>
        <v>1.6429212786597774E-3</v>
      </c>
      <c r="Y44" s="282">
        <f t="shared" si="15"/>
        <v>-0.21443872472513359</v>
      </c>
      <c r="AA44" s="282">
        <f t="shared" si="16"/>
        <v>0</v>
      </c>
      <c r="AC44" s="282">
        <f t="shared" si="9"/>
        <v>9.40952440705487E-2</v>
      </c>
      <c r="AD44" s="282">
        <f t="shared" si="17"/>
        <v>6.9702949944942139E-2</v>
      </c>
      <c r="AE44" s="282">
        <f t="shared" si="18"/>
        <v>0</v>
      </c>
      <c r="AG44" s="282">
        <f t="shared" si="10"/>
        <v>2.7406381978038914E-2</v>
      </c>
      <c r="AH44" s="299">
        <f t="shared" si="19"/>
        <v>3.8830505433712213E-2</v>
      </c>
      <c r="AI44" s="282">
        <f t="shared" si="20"/>
        <v>0</v>
      </c>
      <c r="AK44" s="282">
        <f t="shared" si="11"/>
        <v>0</v>
      </c>
      <c r="AM44" s="280">
        <f t="shared" si="12"/>
        <v>0</v>
      </c>
    </row>
    <row r="45" spans="1:39" x14ac:dyDescent="0.25">
      <c r="A45" s="17" t="s">
        <v>123</v>
      </c>
      <c r="B45" s="22" t="s">
        <v>124</v>
      </c>
      <c r="C45" s="287">
        <f>VLOOKUP($B$3:$B$105,'Potentialer og krav'!$B$2:$I$106,7,FALSE)</f>
        <v>1</v>
      </c>
      <c r="D45" s="75"/>
      <c r="E45" s="86">
        <f>VLOOKUP($B$3:$B$105,Costdrivere!$B$3:$K$105,2,FALSE)/VLOOKUP($B$3:$B$105,Netvolumenmål!$B$3:$E$105,4,FALSE)</f>
        <v>0.26796314588721792</v>
      </c>
      <c r="F45" s="87">
        <f>VLOOKUP($B$3:$B$105,Costdrivere!$B$3:$K$105,3,FALSE)/VLOOKUP($B$3:$B$105,Netvolumenmål!$B$3:$E$105,4,FALSE)</f>
        <v>6.0269280595027959E-2</v>
      </c>
      <c r="G45" s="87">
        <f>VLOOKUP($B$3:$B$105,Costdrivere!$B$3:$K$105,4,FALSE)/VLOOKUP($B$3:$B$105,Netvolumenmål!$B$3:$E$105,4,FALSE)</f>
        <v>2.9071048607713368E-2</v>
      </c>
      <c r="H45" s="87">
        <f>VLOOKUP($B$3:$B$105,Costdrivere!$B$3:$K$105,5,FALSE)/VLOOKUP($B$3:$B$105,Netvolumenmål!$B$3:$E$105,4,FALSE)</f>
        <v>8.9229975681862188E-3</v>
      </c>
      <c r="I45" s="87">
        <f>VLOOKUP($B$3:$B$105,Costdrivere!$B$3:$K$105,6,FALSE)/VLOOKUP($B$3:$B$105,Netvolumenmål!$B$3:$E$105,4,FALSE)</f>
        <v>0</v>
      </c>
      <c r="J45" s="87">
        <f>VLOOKUP($B$3:$B$105,Costdrivere!$B$3:$K$105,7,FALSE)/VLOOKUP($B$3:$B$105,Netvolumenmål!$B$3:$E$105,4,FALSE)</f>
        <v>0</v>
      </c>
      <c r="K45" s="87">
        <f>VLOOKUP($B$3:$B$105,Costdrivere!$B$3:$K$105,8,FALSE)/VLOOKUP($B$3:$B$105,Netvolumenmål!$B$3:$E$105,4,FALSE)</f>
        <v>0</v>
      </c>
      <c r="L45" s="87">
        <f>VLOOKUP($B$3:$B$105,Costdrivere!$B$3:$K$105,9,FALSE)/VLOOKUP($B$3:$B$105,Netvolumenmål!$B$3:$E$105,4,FALSE)</f>
        <v>0.19561247697168277</v>
      </c>
      <c r="M45" s="88">
        <f>VLOOKUP($B$3:$B$105,Costdrivere!$B$3:$K$105,10,FALSE)/VLOOKUP($B$3:$B$105,Netvolumenmål!$B$3:$E$105,4,FALSE)</f>
        <v>0.43816105037017167</v>
      </c>
      <c r="O45" s="282">
        <f t="shared" si="8"/>
        <v>0.25588175756671072</v>
      </c>
      <c r="Q45" s="282">
        <f t="shared" si="13"/>
        <v>-2.5850404297159263E-2</v>
      </c>
      <c r="S45" s="282">
        <f t="shared" si="14"/>
        <v>0</v>
      </c>
      <c r="U45" s="274">
        <f>VLOOKUP($B$3:$B$105,Costdrivere!$B$3:$AO$105,38,FALSE)/VLOOKUP(Costdriveranalyse!$B$3:$B$105,Netvolumenmål!$B$3:$H$105,7,FALSE)</f>
        <v>0</v>
      </c>
      <c r="V45" s="271">
        <f>VLOOKUP($B$3:$B$105,Costdrivere!$B$3:$AO$105,39,FALSE)/VLOOKUP(Costdriveranalyse!$B$3:$B$105,Netvolumenmål!$B$3:$H$105,7,FALSE)</f>
        <v>0.99883784413060051</v>
      </c>
      <c r="W45" s="268">
        <f>VLOOKUP($B$3:$B$105,Costdrivere!$B$3:$AO$105,40,FALSE)/VLOOKUP(Costdriveranalyse!$B$3:$B$105,Netvolumenmål!$B$3:$H$105,7,FALSE)</f>
        <v>1.1621558694006864E-3</v>
      </c>
      <c r="Y45" s="282">
        <f t="shared" si="15"/>
        <v>-0.21672625393864076</v>
      </c>
      <c r="AA45" s="282">
        <f t="shared" si="16"/>
        <v>0</v>
      </c>
      <c r="AC45" s="282">
        <f t="shared" si="9"/>
        <v>6.0269280595027959E-2</v>
      </c>
      <c r="AD45" s="282">
        <f t="shared" si="17"/>
        <v>0.10352891342046289</v>
      </c>
      <c r="AE45" s="282">
        <f t="shared" si="18"/>
        <v>0</v>
      </c>
      <c r="AG45" s="282">
        <f t="shared" si="10"/>
        <v>0.19561247697168277</v>
      </c>
      <c r="AH45" s="299">
        <f t="shared" si="19"/>
        <v>-0.12937558955993164</v>
      </c>
      <c r="AI45" s="282">
        <f t="shared" si="20"/>
        <v>7.7539995429189823E-2</v>
      </c>
      <c r="AK45" s="282">
        <f t="shared" si="11"/>
        <v>7.7539995429189823E-2</v>
      </c>
      <c r="AM45" s="280">
        <f t="shared" si="12"/>
        <v>7.7539995429189823E-2</v>
      </c>
    </row>
    <row r="46" spans="1:39" x14ac:dyDescent="0.25">
      <c r="A46" s="17" t="s">
        <v>125</v>
      </c>
      <c r="B46" s="20" t="s">
        <v>126</v>
      </c>
      <c r="C46" s="287">
        <f>VLOOKUP($B$3:$B$105,'Potentialer og krav'!$B$2:$I$106,7,FALSE)</f>
        <v>0.74913237546706202</v>
      </c>
      <c r="D46" s="75"/>
      <c r="E46" s="86">
        <f>VLOOKUP($B$3:$B$105,Costdrivere!$B$3:$K$105,2,FALSE)/VLOOKUP($B$3:$B$105,Netvolumenmål!$B$3:$E$105,4,FALSE)</f>
        <v>0.13943083183437033</v>
      </c>
      <c r="F46" s="87">
        <f>VLOOKUP($B$3:$B$105,Costdrivere!$B$3:$K$105,3,FALSE)/VLOOKUP($B$3:$B$105,Netvolumenmål!$B$3:$E$105,4,FALSE)</f>
        <v>0.1096731174771699</v>
      </c>
      <c r="G46" s="87">
        <f>VLOOKUP($B$3:$B$105,Costdrivere!$B$3:$K$105,4,FALSE)/VLOOKUP($B$3:$B$105,Netvolumenmål!$B$3:$E$105,4,FALSE)</f>
        <v>2.8251359028980384E-2</v>
      </c>
      <c r="H46" s="87">
        <f>VLOOKUP($B$3:$B$105,Costdrivere!$B$3:$K$105,5,FALSE)/VLOOKUP($B$3:$B$105,Netvolumenmål!$B$3:$E$105,4,FALSE)</f>
        <v>3.611817238796583E-3</v>
      </c>
      <c r="I46" s="87">
        <f>VLOOKUP($B$3:$B$105,Costdrivere!$B$3:$K$105,6,FALSE)/VLOOKUP($B$3:$B$105,Netvolumenmål!$B$3:$E$105,4,FALSE)</f>
        <v>0.40184928541734311</v>
      </c>
      <c r="J46" s="87">
        <f>VLOOKUP($B$3:$B$105,Costdrivere!$B$3:$K$105,7,FALSE)/VLOOKUP($B$3:$B$105,Netvolumenmål!$B$3:$E$105,4,FALSE)</f>
        <v>4.1968955154913938E-2</v>
      </c>
      <c r="K46" s="87">
        <f>VLOOKUP($B$3:$B$105,Costdrivere!$B$3:$K$105,8,FALSE)/VLOOKUP($B$3:$B$105,Netvolumenmål!$B$3:$E$105,4,FALSE)</f>
        <v>6.7091136858041162E-2</v>
      </c>
      <c r="L46" s="87">
        <f>VLOOKUP($B$3:$B$105,Costdrivere!$B$3:$K$105,9,FALSE)/VLOOKUP($B$3:$B$105,Netvolumenmål!$B$3:$E$105,4,FALSE)</f>
        <v>4.950443980105633E-2</v>
      </c>
      <c r="M46" s="88">
        <f>VLOOKUP($B$3:$B$105,Costdrivere!$B$3:$K$105,10,FALSE)/VLOOKUP($B$3:$B$105,Netvolumenmål!$B$3:$E$105,4,FALSE)</f>
        <v>0.15861905718932817</v>
      </c>
      <c r="O46" s="282">
        <f t="shared" si="8"/>
        <v>0.15917755727822624</v>
      </c>
      <c r="Q46" s="282">
        <f t="shared" si="13"/>
        <v>7.0853795991325214E-2</v>
      </c>
      <c r="S46" s="282">
        <f t="shared" si="14"/>
        <v>0</v>
      </c>
      <c r="U46" s="274">
        <f>VLOOKUP($B$3:$B$105,Costdrivere!$B$3:$AO$105,38,FALSE)/VLOOKUP(Costdriveranalyse!$B$3:$B$105,Netvolumenmål!$B$3:$H$105,7,FALSE)</f>
        <v>0.13119193540495791</v>
      </c>
      <c r="V46" s="271">
        <f>VLOOKUP($B$3:$B$105,Costdrivere!$B$3:$AO$105,39,FALSE)/VLOOKUP(Costdriveranalyse!$B$3:$B$105,Netvolumenmål!$B$3:$H$105,7,FALSE)</f>
        <v>0.8526951212646352</v>
      </c>
      <c r="W46" s="268">
        <f>VLOOKUP($B$3:$B$105,Costdrivere!$B$3:$AO$105,40,FALSE)/VLOOKUP(Costdriveranalyse!$B$3:$B$105,Netvolumenmål!$B$3:$H$105,7,FALSE)</f>
        <v>1.6112943330407026E-2</v>
      </c>
      <c r="Y46" s="282">
        <f t="shared" si="15"/>
        <v>-7.0583531072675454E-2</v>
      </c>
      <c r="AA46" s="282">
        <f t="shared" si="16"/>
        <v>0</v>
      </c>
      <c r="AC46" s="282">
        <f t="shared" si="9"/>
        <v>0.1096731174771699</v>
      </c>
      <c r="AD46" s="282">
        <f t="shared" si="17"/>
        <v>5.4125076538320938E-2</v>
      </c>
      <c r="AE46" s="282">
        <f t="shared" si="18"/>
        <v>0</v>
      </c>
      <c r="AG46" s="282">
        <f t="shared" si="10"/>
        <v>4.950443980105633E-2</v>
      </c>
      <c r="AH46" s="299">
        <f t="shared" si="19"/>
        <v>1.6732447610694798E-2</v>
      </c>
      <c r="AI46" s="282">
        <f t="shared" si="20"/>
        <v>0</v>
      </c>
      <c r="AK46" s="282">
        <f t="shared" si="11"/>
        <v>0</v>
      </c>
      <c r="AM46" s="280">
        <f t="shared" si="12"/>
        <v>0</v>
      </c>
    </row>
    <row r="47" spans="1:39" x14ac:dyDescent="0.25">
      <c r="A47" s="17" t="s">
        <v>218</v>
      </c>
      <c r="B47" s="20" t="s">
        <v>127</v>
      </c>
      <c r="C47" s="287">
        <f>VLOOKUP($B$3:$B$105,'Potentialer og krav'!$B$2:$I$106,7,FALSE)</f>
        <v>1</v>
      </c>
      <c r="D47" s="75"/>
      <c r="E47" s="86">
        <f>VLOOKUP($B$3:$B$105,Costdrivere!$B$3:$K$105,2,FALSE)/VLOOKUP($B$3:$B$105,Netvolumenmål!$B$3:$E$105,4,FALSE)</f>
        <v>0.24033283414214593</v>
      </c>
      <c r="F47" s="87">
        <f>VLOOKUP($B$3:$B$105,Costdrivere!$B$3:$K$105,3,FALSE)/VLOOKUP($B$3:$B$105,Netvolumenmål!$B$3:$E$105,4,FALSE)</f>
        <v>0.12779381820736768</v>
      </c>
      <c r="G47" s="87">
        <f>VLOOKUP($B$3:$B$105,Costdrivere!$B$3:$K$105,4,FALSE)/VLOOKUP($B$3:$B$105,Netvolumenmål!$B$3:$E$105,4,FALSE)</f>
        <v>1.4224793769643982E-2</v>
      </c>
      <c r="H47" s="87">
        <f>VLOOKUP($B$3:$B$105,Costdrivere!$B$3:$K$105,5,FALSE)/VLOOKUP($B$3:$B$105,Netvolumenmål!$B$3:$E$105,4,FALSE)</f>
        <v>1.4122413185383973E-3</v>
      </c>
      <c r="I47" s="87">
        <f>VLOOKUP($B$3:$B$105,Costdrivere!$B$3:$K$105,6,FALSE)/VLOOKUP($B$3:$B$105,Netvolumenmål!$B$3:$E$105,4,FALSE)</f>
        <v>0.3215297238676677</v>
      </c>
      <c r="J47" s="87">
        <f>VLOOKUP($B$3:$B$105,Costdrivere!$B$3:$K$105,7,FALSE)/VLOOKUP($B$3:$B$105,Netvolumenmål!$B$3:$E$105,4,FALSE)</f>
        <v>5.1418634314192135E-2</v>
      </c>
      <c r="K47" s="87">
        <f>VLOOKUP($B$3:$B$105,Costdrivere!$B$3:$K$105,8,FALSE)/VLOOKUP($B$3:$B$105,Netvolumenmål!$B$3:$E$105,4,FALSE)</f>
        <v>8.1259031860895573E-2</v>
      </c>
      <c r="L47" s="87">
        <f>VLOOKUP($B$3:$B$105,Costdrivere!$B$3:$K$105,9,FALSE)/VLOOKUP($B$3:$B$105,Netvolumenmål!$B$3:$E$105,4,FALSE)</f>
        <v>2.7931415113941312E-2</v>
      </c>
      <c r="M47" s="88">
        <f>VLOOKUP($B$3:$B$105,Costdrivere!$B$3:$K$105,10,FALSE)/VLOOKUP($B$3:$B$105,Netvolumenmål!$B$3:$E$105,4,FALSE)</f>
        <v>0.13409750740560747</v>
      </c>
      <c r="O47" s="282">
        <f t="shared" si="8"/>
        <v>0.155725233321309</v>
      </c>
      <c r="Q47" s="282">
        <f t="shared" si="13"/>
        <v>7.4306119948242461E-2</v>
      </c>
      <c r="S47" s="282">
        <f t="shared" si="14"/>
        <v>0</v>
      </c>
      <c r="U47" s="274">
        <f>VLOOKUP($B$3:$B$105,Costdrivere!$B$3:$AO$105,38,FALSE)/VLOOKUP(Costdriveranalyse!$B$3:$B$105,Netvolumenmål!$B$3:$H$105,7,FALSE)</f>
        <v>0.12596407730405412</v>
      </c>
      <c r="V47" s="271">
        <f>VLOOKUP($B$3:$B$105,Costdrivere!$B$3:$AO$105,39,FALSE)/VLOOKUP(Costdriveranalyse!$B$3:$B$105,Netvolumenmål!$B$3:$H$105,7,FALSE)</f>
        <v>0.83691437239779776</v>
      </c>
      <c r="W47" s="268">
        <f>VLOOKUP($B$3:$B$105,Costdrivere!$B$3:$AO$105,40,FALSE)/VLOOKUP(Costdriveranalyse!$B$3:$B$105,Netvolumenmål!$B$3:$H$105,7,FALSE)</f>
        <v>3.712155029814862E-2</v>
      </c>
      <c r="Y47" s="282">
        <f t="shared" si="15"/>
        <v>-5.4802782205838008E-2</v>
      </c>
      <c r="AA47" s="282">
        <f t="shared" si="16"/>
        <v>0</v>
      </c>
      <c r="AC47" s="282">
        <f t="shared" si="9"/>
        <v>0.12779381820736768</v>
      </c>
      <c r="AD47" s="282">
        <f t="shared" si="17"/>
        <v>3.6004375808123157E-2</v>
      </c>
      <c r="AE47" s="282">
        <f t="shared" si="18"/>
        <v>0</v>
      </c>
      <c r="AG47" s="282">
        <f t="shared" si="10"/>
        <v>2.7931415113941312E-2</v>
      </c>
      <c r="AH47" s="299">
        <f t="shared" si="19"/>
        <v>3.8305472297809812E-2</v>
      </c>
      <c r="AI47" s="282">
        <f t="shared" si="20"/>
        <v>0</v>
      </c>
      <c r="AK47" s="282">
        <f t="shared" si="11"/>
        <v>0</v>
      </c>
      <c r="AM47" s="280">
        <f t="shared" si="12"/>
        <v>0</v>
      </c>
    </row>
    <row r="48" spans="1:39" x14ac:dyDescent="0.25">
      <c r="A48" s="17" t="s">
        <v>17</v>
      </c>
      <c r="B48" s="20" t="s">
        <v>128</v>
      </c>
      <c r="C48" s="287">
        <f>VLOOKUP($B$3:$B$105,'Potentialer og krav'!$B$2:$I$106,7,FALSE)</f>
        <v>0.98913665843878695</v>
      </c>
      <c r="D48" s="75"/>
      <c r="E48" s="86">
        <f>VLOOKUP($B$3:$B$105,Costdrivere!$B$3:$K$105,2,FALSE)/VLOOKUP($B$3:$B$105,Netvolumenmål!$B$3:$E$105,4,FALSE)</f>
        <v>0.17852563593499696</v>
      </c>
      <c r="F48" s="87">
        <f>VLOOKUP($B$3:$B$105,Costdrivere!$B$3:$K$105,3,FALSE)/VLOOKUP($B$3:$B$105,Netvolumenmål!$B$3:$E$105,4,FALSE)</f>
        <v>0.14301529815663369</v>
      </c>
      <c r="G48" s="87">
        <f>VLOOKUP($B$3:$B$105,Costdrivere!$B$3:$K$105,4,FALSE)/VLOOKUP($B$3:$B$105,Netvolumenmål!$B$3:$E$105,4,FALSE)</f>
        <v>8.5264870808850007E-2</v>
      </c>
      <c r="H48" s="87">
        <f>VLOOKUP($B$3:$B$105,Costdrivere!$B$3:$K$105,5,FALSE)/VLOOKUP($B$3:$B$105,Netvolumenmål!$B$3:$E$105,4,FALSE)</f>
        <v>3.3645121402471416E-3</v>
      </c>
      <c r="I48" s="87">
        <f>VLOOKUP($B$3:$B$105,Costdrivere!$B$3:$K$105,6,FALSE)/VLOOKUP($B$3:$B$105,Netvolumenmål!$B$3:$E$105,4,FALSE)</f>
        <v>9.9709595620057795E-2</v>
      </c>
      <c r="J48" s="87">
        <f>VLOOKUP($B$3:$B$105,Costdrivere!$B$3:$K$105,7,FALSE)/VLOOKUP($B$3:$B$105,Netvolumenmål!$B$3:$E$105,4,FALSE)</f>
        <v>6.9318274471144789E-2</v>
      </c>
      <c r="K48" s="87">
        <f>VLOOKUP($B$3:$B$105,Costdrivere!$B$3:$K$105,8,FALSE)/VLOOKUP($B$3:$B$105,Netvolumenmål!$B$3:$E$105,4,FALSE)</f>
        <v>3.8754855732771563E-2</v>
      </c>
      <c r="L48" s="87">
        <f>VLOOKUP($B$3:$B$105,Costdrivere!$B$3:$K$105,9,FALSE)/VLOOKUP($B$3:$B$105,Netvolumenmål!$B$3:$E$105,4,FALSE)</f>
        <v>8.4748109494468718E-2</v>
      </c>
      <c r="M48" s="88">
        <f>VLOOKUP($B$3:$B$105,Costdrivere!$B$3:$K$105,10,FALSE)/VLOOKUP($B$3:$B$105,Netvolumenmål!$B$3:$E$105,4,FALSE)</f>
        <v>0.29729884764082926</v>
      </c>
      <c r="O48" s="282">
        <f t="shared" si="8"/>
        <v>0.22776340765110242</v>
      </c>
      <c r="Q48" s="282">
        <f t="shared" si="13"/>
        <v>2.2679456184490354E-3</v>
      </c>
      <c r="S48" s="282">
        <f t="shared" si="14"/>
        <v>0</v>
      </c>
      <c r="U48" s="274">
        <f>VLOOKUP($B$3:$B$105,Costdrivere!$B$3:$AO$105,38,FALSE)/VLOOKUP(Costdriveranalyse!$B$3:$B$105,Netvolumenmål!$B$3:$H$105,7,FALSE)</f>
        <v>2.1152000334842207E-2</v>
      </c>
      <c r="V48" s="271">
        <f>VLOOKUP($B$3:$B$105,Costdrivere!$B$3:$AO$105,39,FALSE)/VLOOKUP(Costdriveranalyse!$B$3:$B$105,Netvolumenmål!$B$3:$H$105,7,FALSE)</f>
        <v>0.95937643976143505</v>
      </c>
      <c r="W48" s="268">
        <f>VLOOKUP($B$3:$B$105,Costdrivere!$B$3:$AO$105,40,FALSE)/VLOOKUP(Costdriveranalyse!$B$3:$B$105,Netvolumenmål!$B$3:$H$105,7,FALSE)</f>
        <v>1.9471558703727725E-2</v>
      </c>
      <c r="Y48" s="282">
        <f t="shared" si="15"/>
        <v>-0.1772648495694753</v>
      </c>
      <c r="AA48" s="282">
        <f t="shared" si="16"/>
        <v>0</v>
      </c>
      <c r="AC48" s="282">
        <f t="shared" si="9"/>
        <v>0.14301529815663369</v>
      </c>
      <c r="AD48" s="282">
        <f t="shared" si="17"/>
        <v>2.0782895858857148E-2</v>
      </c>
      <c r="AE48" s="282">
        <f t="shared" si="18"/>
        <v>0</v>
      </c>
      <c r="AG48" s="282">
        <f t="shared" si="10"/>
        <v>8.4748109494468718E-2</v>
      </c>
      <c r="AH48" s="299">
        <f t="shared" si="19"/>
        <v>-1.8511222082717591E-2</v>
      </c>
      <c r="AI48" s="282">
        <f t="shared" si="20"/>
        <v>0</v>
      </c>
      <c r="AK48" s="282">
        <f t="shared" si="11"/>
        <v>0</v>
      </c>
      <c r="AM48" s="280">
        <f t="shared" si="12"/>
        <v>0</v>
      </c>
    </row>
    <row r="49" spans="1:39" x14ac:dyDescent="0.25">
      <c r="A49" s="17" t="s">
        <v>129</v>
      </c>
      <c r="B49" s="20" t="s">
        <v>130</v>
      </c>
      <c r="C49" s="287">
        <f>VLOOKUP($B$3:$B$105,'Potentialer og krav'!$B$2:$I$106,7,FALSE)</f>
        <v>1</v>
      </c>
      <c r="D49" s="75"/>
      <c r="E49" s="86">
        <f>VLOOKUP($B$3:$B$105,Costdrivere!$B$3:$K$105,2,FALSE)/VLOOKUP($B$3:$B$105,Netvolumenmål!$B$3:$E$105,4,FALSE)</f>
        <v>1.6743374879859006E-4</v>
      </c>
      <c r="F49" s="87">
        <f>VLOOKUP($B$3:$B$105,Costdrivere!$B$3:$K$105,3,FALSE)/VLOOKUP($B$3:$B$105,Netvolumenmål!$B$3:$E$105,4,FALSE)</f>
        <v>0</v>
      </c>
      <c r="G49" s="87">
        <f>VLOOKUP($B$3:$B$105,Costdrivere!$B$3:$K$105,4,FALSE)/VLOOKUP($B$3:$B$105,Netvolumenmål!$B$3:$E$105,4,FALSE)</f>
        <v>0</v>
      </c>
      <c r="H49" s="87">
        <f>VLOOKUP($B$3:$B$105,Costdrivere!$B$3:$K$105,5,FALSE)/VLOOKUP($B$3:$B$105,Netvolumenmål!$B$3:$E$105,4,FALSE)</f>
        <v>0</v>
      </c>
      <c r="I49" s="87">
        <f>VLOOKUP($B$3:$B$105,Costdrivere!$B$3:$K$105,6,FALSE)/VLOOKUP($B$3:$B$105,Netvolumenmål!$B$3:$E$105,4,FALSE)</f>
        <v>0.37735960285784909</v>
      </c>
      <c r="J49" s="87">
        <f>VLOOKUP($B$3:$B$105,Costdrivere!$B$3:$K$105,7,FALSE)/VLOOKUP($B$3:$B$105,Netvolumenmål!$B$3:$E$105,4,FALSE)</f>
        <v>0.1230114083197555</v>
      </c>
      <c r="K49" s="87">
        <f>VLOOKUP($B$3:$B$105,Costdrivere!$B$3:$K$105,8,FALSE)/VLOOKUP($B$3:$B$105,Netvolumenmål!$B$3:$E$105,4,FALSE)</f>
        <v>0.15510966791666775</v>
      </c>
      <c r="L49" s="87">
        <f>VLOOKUP($B$3:$B$105,Costdrivere!$B$3:$K$105,9,FALSE)/VLOOKUP($B$3:$B$105,Netvolumenmål!$B$3:$E$105,4,FALSE)</f>
        <v>6.2263402164325493E-3</v>
      </c>
      <c r="M49" s="88">
        <f>VLOOKUP($B$3:$B$105,Costdrivere!$B$3:$K$105,10,FALSE)/VLOOKUP($B$3:$B$105,Netvolumenmål!$B$3:$E$105,4,FALSE)</f>
        <v>0.33812554694049646</v>
      </c>
      <c r="O49" s="282">
        <f t="shared" si="8"/>
        <v>6.2263402164325493E-3</v>
      </c>
      <c r="Q49" s="282">
        <f t="shared" si="13"/>
        <v>0.2238050130531189</v>
      </c>
      <c r="S49" s="282">
        <f t="shared" si="14"/>
        <v>0</v>
      </c>
      <c r="U49" s="274">
        <f>VLOOKUP($B$3:$B$105,Costdrivere!$B$3:$AO$105,38,FALSE)/VLOOKUP(Costdriveranalyse!$B$3:$B$105,Netvolumenmål!$B$3:$H$105,7,FALSE)</f>
        <v>0.94320427648759109</v>
      </c>
      <c r="V49" s="271">
        <f>VLOOKUP($B$3:$B$105,Costdrivere!$B$3:$AO$105,39,FALSE)/VLOOKUP(Costdriveranalyse!$B$3:$B$105,Netvolumenmål!$B$3:$H$105,7,FALSE)</f>
        <v>0</v>
      </c>
      <c r="W49" s="268">
        <f>VLOOKUP($B$3:$B$105,Costdrivere!$B$3:$AO$105,40,FALSE)/VLOOKUP(Costdriveranalyse!$B$3:$B$105,Netvolumenmål!$B$3:$H$105,7,FALSE)</f>
        <v>5.6795723512409801E-2</v>
      </c>
      <c r="Y49" s="282">
        <f t="shared" si="15"/>
        <v>0.78211159019195975</v>
      </c>
      <c r="AA49" s="282">
        <f t="shared" si="16"/>
        <v>0</v>
      </c>
      <c r="AC49" s="282">
        <f t="shared" si="9"/>
        <v>0</v>
      </c>
      <c r="AD49" s="282">
        <f t="shared" si="17"/>
        <v>0.16379819401549084</v>
      </c>
      <c r="AE49" s="282">
        <f t="shared" si="18"/>
        <v>0</v>
      </c>
      <c r="AG49" s="282">
        <f t="shared" si="10"/>
        <v>6.2263402164325493E-3</v>
      </c>
      <c r="AH49" s="299">
        <f t="shared" si="19"/>
        <v>6.0010547195318578E-2</v>
      </c>
      <c r="AI49" s="282">
        <f t="shared" si="20"/>
        <v>0</v>
      </c>
      <c r="AK49" s="282">
        <f t="shared" si="11"/>
        <v>0</v>
      </c>
      <c r="AM49" s="280">
        <f t="shared" si="12"/>
        <v>0</v>
      </c>
    </row>
    <row r="50" spans="1:39" x14ac:dyDescent="0.25">
      <c r="A50" s="18" t="s">
        <v>131</v>
      </c>
      <c r="B50" s="20" t="s">
        <v>132</v>
      </c>
      <c r="C50" s="287">
        <f>VLOOKUP($B$3:$B$105,'Potentialer og krav'!$B$2:$I$106,7,FALSE)</f>
        <v>0.79950309621636795</v>
      </c>
      <c r="D50" s="75"/>
      <c r="E50" s="86">
        <f>VLOOKUP($B$3:$B$105,Costdrivere!$B$3:$K$105,2,FALSE)/VLOOKUP($B$3:$B$105,Netvolumenmål!$B$3:$E$105,4,FALSE)</f>
        <v>0.11403602474237738</v>
      </c>
      <c r="F50" s="87">
        <f>VLOOKUP($B$3:$B$105,Costdrivere!$B$3:$K$105,3,FALSE)/VLOOKUP($B$3:$B$105,Netvolumenmål!$B$3:$E$105,4,FALSE)</f>
        <v>0.12763640623742403</v>
      </c>
      <c r="G50" s="87">
        <f>VLOOKUP($B$3:$B$105,Costdrivere!$B$3:$K$105,4,FALSE)/VLOOKUP($B$3:$B$105,Netvolumenmål!$B$3:$E$105,4,FALSE)</f>
        <v>2.2363203768657547E-3</v>
      </c>
      <c r="H50" s="87">
        <f>VLOOKUP($B$3:$B$105,Costdrivere!$B$3:$K$105,5,FALSE)/VLOOKUP($B$3:$B$105,Netvolumenmål!$B$3:$E$105,4,FALSE)</f>
        <v>7.5194316104790025E-3</v>
      </c>
      <c r="I50" s="87">
        <f>VLOOKUP($B$3:$B$105,Costdrivere!$B$3:$K$105,6,FALSE)/VLOOKUP($B$3:$B$105,Netvolumenmål!$B$3:$E$105,4,FALSE)</f>
        <v>0.28330807241652184</v>
      </c>
      <c r="J50" s="87">
        <f>VLOOKUP($B$3:$B$105,Costdrivere!$B$3:$K$105,7,FALSE)/VLOOKUP($B$3:$B$105,Netvolumenmål!$B$3:$E$105,4,FALSE)</f>
        <v>0.12557729625516939</v>
      </c>
      <c r="K50" s="87">
        <f>VLOOKUP($B$3:$B$105,Costdrivere!$B$3:$K$105,8,FALSE)/VLOOKUP($B$3:$B$105,Netvolumenmål!$B$3:$E$105,4,FALSE)</f>
        <v>8.2652938347135024E-2</v>
      </c>
      <c r="L50" s="87">
        <f>VLOOKUP($B$3:$B$105,Costdrivere!$B$3:$K$105,9,FALSE)/VLOOKUP($B$3:$B$105,Netvolumenmål!$B$3:$E$105,4,FALSE)</f>
        <v>8.4652507265505508E-2</v>
      </c>
      <c r="M50" s="88">
        <f>VLOOKUP($B$3:$B$105,Costdrivere!$B$3:$K$105,10,FALSE)/VLOOKUP($B$3:$B$105,Netvolumenmål!$B$3:$E$105,4,FALSE)</f>
        <v>0.172381002748522</v>
      </c>
      <c r="O50" s="282">
        <f t="shared" si="8"/>
        <v>0.21228891350292955</v>
      </c>
      <c r="Q50" s="282">
        <f t="shared" si="13"/>
        <v>1.7742439766621904E-2</v>
      </c>
      <c r="S50" s="282">
        <f t="shared" si="14"/>
        <v>0</v>
      </c>
      <c r="U50" s="274">
        <f>VLOOKUP($B$3:$B$105,Costdrivere!$B$3:$AO$105,38,FALSE)/VLOOKUP(Costdriveranalyse!$B$3:$B$105,Netvolumenmål!$B$3:$H$105,7,FALSE)</f>
        <v>0.16085261347106564</v>
      </c>
      <c r="V50" s="271">
        <f>VLOOKUP($B$3:$B$105,Costdrivere!$B$3:$AO$105,39,FALSE)/VLOOKUP(Costdriveranalyse!$B$3:$B$105,Netvolumenmål!$B$3:$H$105,7,FALSE)</f>
        <v>0.79027247692138203</v>
      </c>
      <c r="W50" s="268">
        <f>VLOOKUP($B$3:$B$105,Costdrivere!$B$3:$AO$105,40,FALSE)/VLOOKUP(Costdriveranalyse!$B$3:$B$105,Netvolumenmål!$B$3:$H$105,7,FALSE)</f>
        <v>4.8874909607554612E-2</v>
      </c>
      <c r="Y50" s="282">
        <f t="shared" si="15"/>
        <v>-8.1608867294222787E-3</v>
      </c>
      <c r="AA50" s="282">
        <f t="shared" si="16"/>
        <v>0</v>
      </c>
      <c r="AC50" s="282">
        <f t="shared" si="9"/>
        <v>0.12763640623742403</v>
      </c>
      <c r="AD50" s="282">
        <f t="shared" si="17"/>
        <v>3.6161787778066806E-2</v>
      </c>
      <c r="AE50" s="282">
        <f t="shared" si="18"/>
        <v>0</v>
      </c>
      <c r="AG50" s="282">
        <f t="shared" si="10"/>
        <v>8.4652507265505508E-2</v>
      </c>
      <c r="AH50" s="299">
        <f t="shared" si="19"/>
        <v>-1.8415619853754381E-2</v>
      </c>
      <c r="AI50" s="282">
        <f t="shared" si="20"/>
        <v>0</v>
      </c>
      <c r="AK50" s="282">
        <f t="shared" si="11"/>
        <v>0</v>
      </c>
      <c r="AM50" s="280">
        <f t="shared" si="12"/>
        <v>0</v>
      </c>
    </row>
    <row r="51" spans="1:39" x14ac:dyDescent="0.25">
      <c r="A51" s="17" t="s">
        <v>18</v>
      </c>
      <c r="B51" s="20" t="s">
        <v>133</v>
      </c>
      <c r="C51" s="287">
        <f>VLOOKUP($B$3:$B$105,'Potentialer og krav'!$B$2:$I$106,7,FALSE)</f>
        <v>1</v>
      </c>
      <c r="D51" s="75"/>
      <c r="E51" s="86">
        <f>VLOOKUP($B$3:$B$105,Costdrivere!$B$3:$K$105,2,FALSE)/VLOOKUP($B$3:$B$105,Netvolumenmål!$B$3:$E$105,4,FALSE)</f>
        <v>0.25719013324016171</v>
      </c>
      <c r="F51" s="87">
        <f>VLOOKUP($B$3:$B$105,Costdrivere!$B$3:$K$105,3,FALSE)/VLOOKUP($B$3:$B$105,Netvolumenmål!$B$3:$E$105,4,FALSE)</f>
        <v>9.7009915782191258E-2</v>
      </c>
      <c r="G51" s="87">
        <f>VLOOKUP($B$3:$B$105,Costdrivere!$B$3:$K$105,4,FALSE)/VLOOKUP($B$3:$B$105,Netvolumenmål!$B$3:$E$105,4,FALSE)</f>
        <v>2.4382816668863466E-2</v>
      </c>
      <c r="H51" s="87">
        <f>VLOOKUP($B$3:$B$105,Costdrivere!$B$3:$K$105,5,FALSE)/VLOOKUP($B$3:$B$105,Netvolumenmål!$B$3:$E$105,4,FALSE)</f>
        <v>8.1355060734541965E-3</v>
      </c>
      <c r="I51" s="87">
        <f>VLOOKUP($B$3:$B$105,Costdrivere!$B$3:$K$105,6,FALSE)/VLOOKUP($B$3:$B$105,Netvolumenmål!$B$3:$E$105,4,FALSE)</f>
        <v>0.28050699488266245</v>
      </c>
      <c r="J51" s="87">
        <f>VLOOKUP($B$3:$B$105,Costdrivere!$B$3:$K$105,7,FALSE)/VLOOKUP($B$3:$B$105,Netvolumenmål!$B$3:$E$105,4,FALSE)</f>
        <v>6.141207770125142E-2</v>
      </c>
      <c r="K51" s="87">
        <f>VLOOKUP($B$3:$B$105,Costdrivere!$B$3:$K$105,8,FALSE)/VLOOKUP($B$3:$B$105,Netvolumenmål!$B$3:$E$105,4,FALSE)</f>
        <v>4.5360894533955982E-2</v>
      </c>
      <c r="L51" s="87">
        <f>VLOOKUP($B$3:$B$105,Costdrivere!$B$3:$K$105,9,FALSE)/VLOOKUP($B$3:$B$105,Netvolumenmål!$B$3:$E$105,4,FALSE)</f>
        <v>6.8673117197494346E-2</v>
      </c>
      <c r="M51" s="88">
        <f>VLOOKUP($B$3:$B$105,Costdrivere!$B$3:$K$105,10,FALSE)/VLOOKUP($B$3:$B$105,Netvolumenmål!$B$3:$E$105,4,FALSE)</f>
        <v>0.15732854391996517</v>
      </c>
      <c r="O51" s="282">
        <f t="shared" si="8"/>
        <v>0.16568303297968562</v>
      </c>
      <c r="Q51" s="282">
        <f t="shared" si="13"/>
        <v>6.434832028986584E-2</v>
      </c>
      <c r="S51" s="282">
        <f t="shared" si="14"/>
        <v>0</v>
      </c>
      <c r="U51" s="274">
        <f>VLOOKUP($B$3:$B$105,Costdrivere!$B$3:$AO$105,38,FALSE)/VLOOKUP(Costdriveranalyse!$B$3:$B$105,Netvolumenmål!$B$3:$H$105,7,FALSE)</f>
        <v>0.11224542897212386</v>
      </c>
      <c r="V51" s="271">
        <f>VLOOKUP($B$3:$B$105,Costdrivere!$B$3:$AO$105,39,FALSE)/VLOOKUP(Costdriveranalyse!$B$3:$B$105,Netvolumenmål!$B$3:$H$105,7,FALSE)</f>
        <v>0.84503578544666536</v>
      </c>
      <c r="W51" s="268">
        <f>VLOOKUP($B$3:$B$105,Costdrivere!$B$3:$AO$105,40,FALSE)/VLOOKUP(Costdriveranalyse!$B$3:$B$105,Netvolumenmål!$B$3:$H$105,7,FALSE)</f>
        <v>4.2718785581211879E-2</v>
      </c>
      <c r="Y51" s="282">
        <f t="shared" si="15"/>
        <v>-6.2924195254705606E-2</v>
      </c>
      <c r="AA51" s="282">
        <f t="shared" si="16"/>
        <v>0</v>
      </c>
      <c r="AC51" s="282">
        <f t="shared" si="9"/>
        <v>9.7009915782191258E-2</v>
      </c>
      <c r="AD51" s="282">
        <f t="shared" si="17"/>
        <v>6.6788278233299581E-2</v>
      </c>
      <c r="AE51" s="282">
        <f t="shared" si="18"/>
        <v>0</v>
      </c>
      <c r="AG51" s="282">
        <f t="shared" si="10"/>
        <v>6.8673117197494346E-2</v>
      </c>
      <c r="AH51" s="299">
        <f t="shared" si="19"/>
        <v>-2.4362297857432186E-3</v>
      </c>
      <c r="AI51" s="282">
        <f t="shared" si="20"/>
        <v>0</v>
      </c>
      <c r="AK51" s="282">
        <f t="shared" si="11"/>
        <v>0</v>
      </c>
      <c r="AM51" s="280">
        <f t="shared" si="12"/>
        <v>0</v>
      </c>
    </row>
    <row r="52" spans="1:39" x14ac:dyDescent="0.25">
      <c r="A52" s="17" t="s">
        <v>26</v>
      </c>
      <c r="B52" s="20" t="s">
        <v>134</v>
      </c>
      <c r="C52" s="287">
        <f>VLOOKUP($B$3:$B$105,'Potentialer og krav'!$B$2:$I$106,7,FALSE)</f>
        <v>0.65043899749200396</v>
      </c>
      <c r="D52" s="75"/>
      <c r="E52" s="86">
        <f>VLOOKUP($B$3:$B$105,Costdrivere!$B$3:$K$105,2,FALSE)/VLOOKUP($B$3:$B$105,Netvolumenmål!$B$3:$E$105,4,FALSE)</f>
        <v>0.23489618063224429</v>
      </c>
      <c r="F52" s="87">
        <f>VLOOKUP($B$3:$B$105,Costdrivere!$B$3:$K$105,3,FALSE)/VLOOKUP($B$3:$B$105,Netvolumenmål!$B$3:$E$105,4,FALSE)</f>
        <v>0.1875347144079488</v>
      </c>
      <c r="G52" s="87">
        <f>VLOOKUP($B$3:$B$105,Costdrivere!$B$3:$K$105,4,FALSE)/VLOOKUP($B$3:$B$105,Netvolumenmål!$B$3:$E$105,4,FALSE)</f>
        <v>2.4147189960888878E-2</v>
      </c>
      <c r="H52" s="87">
        <f>VLOOKUP($B$3:$B$105,Costdrivere!$B$3:$K$105,5,FALSE)/VLOOKUP($B$3:$B$105,Netvolumenmål!$B$3:$E$105,4,FALSE)</f>
        <v>0</v>
      </c>
      <c r="I52" s="87">
        <f>VLOOKUP($B$3:$B$105,Costdrivere!$B$3:$K$105,6,FALSE)/VLOOKUP($B$3:$B$105,Netvolumenmål!$B$3:$E$105,4,FALSE)</f>
        <v>0</v>
      </c>
      <c r="J52" s="87">
        <f>VLOOKUP($B$3:$B$105,Costdrivere!$B$3:$K$105,7,FALSE)/VLOOKUP($B$3:$B$105,Netvolumenmål!$B$3:$E$105,4,FALSE)</f>
        <v>0</v>
      </c>
      <c r="K52" s="87">
        <f>VLOOKUP($B$3:$B$105,Costdrivere!$B$3:$K$105,8,FALSE)/VLOOKUP($B$3:$B$105,Netvolumenmål!$B$3:$E$105,4,FALSE)</f>
        <v>0</v>
      </c>
      <c r="L52" s="87">
        <f>VLOOKUP($B$3:$B$105,Costdrivere!$B$3:$K$105,9,FALSE)/VLOOKUP($B$3:$B$105,Netvolumenmål!$B$3:$E$105,4,FALSE)</f>
        <v>0.20894793112135793</v>
      </c>
      <c r="M52" s="88">
        <f>VLOOKUP($B$3:$B$105,Costdrivere!$B$3:$K$105,10,FALSE)/VLOOKUP($B$3:$B$105,Netvolumenmål!$B$3:$E$105,4,FALSE)</f>
        <v>0.34447398387756017</v>
      </c>
      <c r="O52" s="282">
        <f t="shared" si="8"/>
        <v>0.39648264552930673</v>
      </c>
      <c r="Q52" s="282">
        <f t="shared" si="13"/>
        <v>-0.16645129225975527</v>
      </c>
      <c r="S52" s="282">
        <f t="shared" si="14"/>
        <v>4.7492480569192065E-3</v>
      </c>
      <c r="U52" s="274">
        <f>VLOOKUP($B$3:$B$105,Costdrivere!$B$3:$AO$105,38,FALSE)/VLOOKUP(Costdriveranalyse!$B$3:$B$105,Netvolumenmål!$B$3:$H$105,7,FALSE)</f>
        <v>0</v>
      </c>
      <c r="V52" s="271">
        <f>VLOOKUP($B$3:$B$105,Costdrivere!$B$3:$AO$105,39,FALSE)/VLOOKUP(Costdriveranalyse!$B$3:$B$105,Netvolumenmål!$B$3:$H$105,7,FALSE)</f>
        <v>0.98689536909883036</v>
      </c>
      <c r="W52" s="268">
        <f>VLOOKUP($B$3:$B$105,Costdrivere!$B$3:$AO$105,40,FALSE)/VLOOKUP(Costdriveranalyse!$B$3:$B$105,Netvolumenmål!$B$3:$H$105,7,FALSE)</f>
        <v>1.3104630901173968E-2</v>
      </c>
      <c r="Y52" s="282">
        <f t="shared" si="15"/>
        <v>-0.20478377890687061</v>
      </c>
      <c r="AA52" s="282">
        <f t="shared" si="16"/>
        <v>0</v>
      </c>
      <c r="AC52" s="282">
        <f t="shared" si="9"/>
        <v>0.1875347144079488</v>
      </c>
      <c r="AD52" s="282">
        <f t="shared" si="17"/>
        <v>-2.3736520392457966E-2</v>
      </c>
      <c r="AE52" s="282">
        <f t="shared" si="18"/>
        <v>0</v>
      </c>
      <c r="AG52" s="282">
        <f t="shared" si="10"/>
        <v>0.20894793112135793</v>
      </c>
      <c r="AH52" s="299">
        <f t="shared" si="19"/>
        <v>-0.1427110437096068</v>
      </c>
      <c r="AI52" s="282">
        <f t="shared" si="20"/>
        <v>8.9811280337720914E-2</v>
      </c>
      <c r="AK52" s="282">
        <f t="shared" si="11"/>
        <v>8.9811280337720914E-2</v>
      </c>
      <c r="AM52" s="280">
        <f t="shared" si="12"/>
        <v>8.5062032280801711E-2</v>
      </c>
    </row>
    <row r="53" spans="1:39" x14ac:dyDescent="0.25">
      <c r="A53" s="18" t="s">
        <v>19</v>
      </c>
      <c r="B53" s="20" t="s">
        <v>135</v>
      </c>
      <c r="C53" s="287">
        <f>VLOOKUP($B$3:$B$105,'Potentialer og krav'!$B$2:$I$106,7,FALSE)</f>
        <v>0.93771700388479096</v>
      </c>
      <c r="D53" s="75"/>
      <c r="E53" s="86">
        <f>VLOOKUP($B$3:$B$105,Costdrivere!$B$3:$K$105,2,FALSE)/VLOOKUP($B$3:$B$105,Netvolumenmål!$B$3:$E$105,4,FALSE)</f>
        <v>0.14446341038153521</v>
      </c>
      <c r="F53" s="87">
        <f>VLOOKUP($B$3:$B$105,Costdrivere!$B$3:$K$105,3,FALSE)/VLOOKUP($B$3:$B$105,Netvolumenmål!$B$3:$E$105,4,FALSE)</f>
        <v>0.23134600435101527</v>
      </c>
      <c r="G53" s="87">
        <f>VLOOKUP($B$3:$B$105,Costdrivere!$B$3:$K$105,4,FALSE)/VLOOKUP($B$3:$B$105,Netvolumenmål!$B$3:$E$105,4,FALSE)</f>
        <v>3.9933546975982025E-3</v>
      </c>
      <c r="H53" s="87">
        <f>VLOOKUP($B$3:$B$105,Costdrivere!$B$3:$K$105,5,FALSE)/VLOOKUP($B$3:$B$105,Netvolumenmål!$B$3:$E$105,4,FALSE)</f>
        <v>4.7557560404738628E-3</v>
      </c>
      <c r="I53" s="87">
        <f>VLOOKUP($B$3:$B$105,Costdrivere!$B$3:$K$105,6,FALSE)/VLOOKUP($B$3:$B$105,Netvolumenmål!$B$3:$E$105,4,FALSE)</f>
        <v>0.30783420120127009</v>
      </c>
      <c r="J53" s="87">
        <f>VLOOKUP($B$3:$B$105,Costdrivere!$B$3:$K$105,7,FALSE)/VLOOKUP($B$3:$B$105,Netvolumenmål!$B$3:$E$105,4,FALSE)</f>
        <v>4.1243934219817861E-2</v>
      </c>
      <c r="K53" s="87">
        <f>VLOOKUP($B$3:$B$105,Costdrivere!$B$3:$K$105,8,FALSE)/VLOOKUP($B$3:$B$105,Netvolumenmål!$B$3:$E$105,4,FALSE)</f>
        <v>4.9434692637871411E-2</v>
      </c>
      <c r="L53" s="87">
        <f>VLOOKUP($B$3:$B$105,Costdrivere!$B$3:$K$105,9,FALSE)/VLOOKUP($B$3:$B$105,Netvolumenmål!$B$3:$E$105,4,FALSE)</f>
        <v>7.6301509800807063E-2</v>
      </c>
      <c r="M53" s="88">
        <f>VLOOKUP($B$3:$B$105,Costdrivere!$B$3:$K$105,10,FALSE)/VLOOKUP($B$3:$B$105,Netvolumenmål!$B$3:$E$105,4,FALSE)</f>
        <v>0.14062713666961107</v>
      </c>
      <c r="O53" s="282">
        <f t="shared" si="8"/>
        <v>0.30764751415182234</v>
      </c>
      <c r="Q53" s="282">
        <f t="shared" si="13"/>
        <v>-7.7616160882270885E-2</v>
      </c>
      <c r="S53" s="282">
        <f t="shared" si="14"/>
        <v>0</v>
      </c>
      <c r="U53" s="274">
        <f>VLOOKUP($B$3:$B$105,Costdrivere!$B$3:$AO$105,38,FALSE)/VLOOKUP(Costdriveranalyse!$B$3:$B$105,Netvolumenmål!$B$3:$H$105,7,FALSE)</f>
        <v>7.6971566022917423E-2</v>
      </c>
      <c r="V53" s="271">
        <f>VLOOKUP($B$3:$B$105,Costdrivere!$B$3:$AO$105,39,FALSE)/VLOOKUP(Costdriveranalyse!$B$3:$B$105,Netvolumenmål!$B$3:$H$105,7,FALSE)</f>
        <v>0.89848186500771143</v>
      </c>
      <c r="W53" s="268">
        <f>VLOOKUP($B$3:$B$105,Costdrivere!$B$3:$AO$105,40,FALSE)/VLOOKUP(Costdriveranalyse!$B$3:$B$105,Netvolumenmål!$B$3:$H$105,7,FALSE)</f>
        <v>2.454656896937063E-2</v>
      </c>
      <c r="Y53" s="282">
        <f t="shared" si="15"/>
        <v>-0.11637027481575168</v>
      </c>
      <c r="AA53" s="282">
        <f t="shared" si="16"/>
        <v>0</v>
      </c>
      <c r="AC53" s="282">
        <f t="shared" si="9"/>
        <v>0.23134600435101527</v>
      </c>
      <c r="AD53" s="282">
        <f t="shared" si="17"/>
        <v>-6.7547810335524427E-2</v>
      </c>
      <c r="AE53" s="282">
        <f t="shared" si="18"/>
        <v>0</v>
      </c>
      <c r="AG53" s="282">
        <f t="shared" si="10"/>
        <v>7.6301509800807063E-2</v>
      </c>
      <c r="AH53" s="299">
        <f t="shared" si="19"/>
        <v>-1.0064622389055936E-2</v>
      </c>
      <c r="AI53" s="282">
        <f t="shared" si="20"/>
        <v>0</v>
      </c>
      <c r="AK53" s="282">
        <f t="shared" si="11"/>
        <v>0</v>
      </c>
      <c r="AM53" s="280">
        <f t="shared" si="12"/>
        <v>0</v>
      </c>
    </row>
    <row r="54" spans="1:39" x14ac:dyDescent="0.25">
      <c r="A54" s="18" t="s">
        <v>136</v>
      </c>
      <c r="B54" s="20" t="s">
        <v>137</v>
      </c>
      <c r="C54" s="287">
        <f>VLOOKUP($B$3:$B$105,'Potentialer og krav'!$B$2:$I$106,7,FALSE)</f>
        <v>0.98781738903260297</v>
      </c>
      <c r="D54" s="75"/>
      <c r="E54" s="86">
        <f>VLOOKUP($B$3:$B$105,Costdrivere!$B$3:$K$105,2,FALSE)/VLOOKUP($B$3:$B$105,Netvolumenmål!$B$3:$E$105,4,FALSE)</f>
        <v>1.9468891375162766E-3</v>
      </c>
      <c r="F54" s="87">
        <f>VLOOKUP($B$3:$B$105,Costdrivere!$B$3:$K$105,3,FALSE)/VLOOKUP($B$3:$B$105,Netvolumenmål!$B$3:$E$105,4,FALSE)</f>
        <v>4.247100943655216E-2</v>
      </c>
      <c r="G54" s="87">
        <f>VLOOKUP($B$3:$B$105,Costdrivere!$B$3:$K$105,4,FALSE)/VLOOKUP($B$3:$B$105,Netvolumenmål!$B$3:$E$105,4,FALSE)</f>
        <v>0</v>
      </c>
      <c r="H54" s="87">
        <f>VLOOKUP($B$3:$B$105,Costdrivere!$B$3:$K$105,5,FALSE)/VLOOKUP($B$3:$B$105,Netvolumenmål!$B$3:$E$105,4,FALSE)</f>
        <v>0</v>
      </c>
      <c r="I54" s="87">
        <f>VLOOKUP($B$3:$B$105,Costdrivere!$B$3:$K$105,6,FALSE)/VLOOKUP($B$3:$B$105,Netvolumenmål!$B$3:$E$105,4,FALSE)</f>
        <v>0.545085921801999</v>
      </c>
      <c r="J54" s="87">
        <f>VLOOKUP($B$3:$B$105,Costdrivere!$B$3:$K$105,7,FALSE)/VLOOKUP($B$3:$B$105,Netvolumenmål!$B$3:$E$105,4,FALSE)</f>
        <v>8.0414991195124658E-2</v>
      </c>
      <c r="K54" s="87">
        <f>VLOOKUP($B$3:$B$105,Costdrivere!$B$3:$K$105,8,FALSE)/VLOOKUP($B$3:$B$105,Netvolumenmål!$B$3:$E$105,4,FALSE)</f>
        <v>8.5330447411004109E-2</v>
      </c>
      <c r="L54" s="87">
        <f>VLOOKUP($B$3:$B$105,Costdrivere!$B$3:$K$105,9,FALSE)/VLOOKUP($B$3:$B$105,Netvolumenmål!$B$3:$E$105,4,FALSE)</f>
        <v>3.9504546927236336E-3</v>
      </c>
      <c r="M54" s="88">
        <f>VLOOKUP($B$3:$B$105,Costdrivere!$B$3:$K$105,10,FALSE)/VLOOKUP($B$3:$B$105,Netvolumenmål!$B$3:$E$105,4,FALSE)</f>
        <v>0.24080028632508016</v>
      </c>
      <c r="O54" s="282">
        <f t="shared" si="8"/>
        <v>4.6421464129275794E-2</v>
      </c>
      <c r="Q54" s="282">
        <f t="shared" si="13"/>
        <v>0.18360988914027565</v>
      </c>
      <c r="S54" s="282">
        <f t="shared" si="14"/>
        <v>0</v>
      </c>
      <c r="U54" s="274">
        <f>VLOOKUP($B$3:$B$105,Costdrivere!$B$3:$AO$105,38,FALSE)/VLOOKUP(Costdriveranalyse!$B$3:$B$105,Netvolumenmål!$B$3:$H$105,7,FALSE)</f>
        <v>0.6016256888045084</v>
      </c>
      <c r="V54" s="271">
        <f>VLOOKUP($B$3:$B$105,Costdrivere!$B$3:$AO$105,39,FALSE)/VLOOKUP(Costdriveranalyse!$B$3:$B$105,Netvolumenmål!$B$3:$H$105,7,FALSE)</f>
        <v>0.21076641932619869</v>
      </c>
      <c r="W54" s="268">
        <f>VLOOKUP($B$3:$B$105,Costdrivere!$B$3:$AO$105,40,FALSE)/VLOOKUP(Costdriveranalyse!$B$3:$B$105,Netvolumenmål!$B$3:$H$105,7,FALSE)</f>
        <v>0.18760789186929067</v>
      </c>
      <c r="Y54" s="282">
        <f t="shared" si="15"/>
        <v>0.57134517086576109</v>
      </c>
      <c r="AA54" s="282">
        <f t="shared" si="16"/>
        <v>0</v>
      </c>
      <c r="AC54" s="282">
        <f t="shared" si="9"/>
        <v>4.247100943655216E-2</v>
      </c>
      <c r="AD54" s="282">
        <f t="shared" si="17"/>
        <v>0.12132718457893868</v>
      </c>
      <c r="AE54" s="282">
        <f t="shared" si="18"/>
        <v>0</v>
      </c>
      <c r="AG54" s="282">
        <f t="shared" si="10"/>
        <v>3.9504546927236336E-3</v>
      </c>
      <c r="AH54" s="299">
        <f t="shared" si="19"/>
        <v>6.2286432719027493E-2</v>
      </c>
      <c r="AI54" s="282">
        <f t="shared" si="20"/>
        <v>0</v>
      </c>
      <c r="AK54" s="282">
        <f t="shared" si="11"/>
        <v>0</v>
      </c>
      <c r="AM54" s="280">
        <f t="shared" si="12"/>
        <v>0</v>
      </c>
    </row>
    <row r="55" spans="1:39" x14ac:dyDescent="0.25">
      <c r="A55" s="18" t="s">
        <v>20</v>
      </c>
      <c r="B55" s="20" t="s">
        <v>138</v>
      </c>
      <c r="C55" s="287">
        <f>VLOOKUP($B$3:$B$105,'Potentialer og krav'!$B$2:$I$106,7,FALSE)</f>
        <v>1</v>
      </c>
      <c r="D55" s="75"/>
      <c r="E55" s="86">
        <f>VLOOKUP($B$3:$B$105,Costdrivere!$B$3:$K$105,2,FALSE)/VLOOKUP($B$3:$B$105,Netvolumenmål!$B$3:$E$105,4,FALSE)</f>
        <v>0.26068799598579329</v>
      </c>
      <c r="F55" s="87">
        <f>VLOOKUP($B$3:$B$105,Costdrivere!$B$3:$K$105,3,FALSE)/VLOOKUP($B$3:$B$105,Netvolumenmål!$B$3:$E$105,4,FALSE)</f>
        <v>0.38606484359459203</v>
      </c>
      <c r="G55" s="87">
        <f>VLOOKUP($B$3:$B$105,Costdrivere!$B$3:$K$105,4,FALSE)/VLOOKUP($B$3:$B$105,Netvolumenmål!$B$3:$E$105,4,FALSE)</f>
        <v>4.5848724800948266E-2</v>
      </c>
      <c r="H55" s="87">
        <f>VLOOKUP($B$3:$B$105,Costdrivere!$B$3:$K$105,5,FALSE)/VLOOKUP($B$3:$B$105,Netvolumenmål!$B$3:$E$105,4,FALSE)</f>
        <v>8.4714604228654806E-3</v>
      </c>
      <c r="I55" s="87">
        <f>VLOOKUP($B$3:$B$105,Costdrivere!$B$3:$K$105,6,FALSE)/VLOOKUP($B$3:$B$105,Netvolumenmål!$B$3:$E$105,4,FALSE)</f>
        <v>1.6252084914443318E-3</v>
      </c>
      <c r="J55" s="87">
        <f>VLOOKUP($B$3:$B$105,Costdrivere!$B$3:$K$105,7,FALSE)/VLOOKUP($B$3:$B$105,Netvolumenmål!$B$3:$E$105,4,FALSE)</f>
        <v>0</v>
      </c>
      <c r="K55" s="87">
        <f>VLOOKUP($B$3:$B$105,Costdrivere!$B$3:$K$105,8,FALSE)/VLOOKUP($B$3:$B$105,Netvolumenmål!$B$3:$E$105,4,FALSE)</f>
        <v>0</v>
      </c>
      <c r="L55" s="87">
        <f>VLOOKUP($B$3:$B$105,Costdrivere!$B$3:$K$105,9,FALSE)/VLOOKUP($B$3:$B$105,Netvolumenmål!$B$3:$E$105,4,FALSE)</f>
        <v>0.11356774044883025</v>
      </c>
      <c r="M55" s="88">
        <f>VLOOKUP($B$3:$B$105,Costdrivere!$B$3:$K$105,10,FALSE)/VLOOKUP($B$3:$B$105,Netvolumenmål!$B$3:$E$105,4,FALSE)</f>
        <v>0.18373402625552629</v>
      </c>
      <c r="O55" s="282">
        <f t="shared" si="8"/>
        <v>0.49963258404342226</v>
      </c>
      <c r="Q55" s="282">
        <f t="shared" si="13"/>
        <v>-0.26960123077387077</v>
      </c>
      <c r="S55" s="282">
        <f t="shared" si="14"/>
        <v>1.7787400285103408E-2</v>
      </c>
      <c r="U55" s="274">
        <f>VLOOKUP($B$3:$B$105,Costdrivere!$B$3:$AO$105,38,FALSE)/VLOOKUP(Costdriveranalyse!$B$3:$B$105,Netvolumenmål!$B$3:$H$105,7,FALSE)</f>
        <v>2.2182643580907038E-5</v>
      </c>
      <c r="V55" s="271">
        <f>VLOOKUP($B$3:$B$105,Costdrivere!$B$3:$AO$105,39,FALSE)/VLOOKUP(Costdriveranalyse!$B$3:$B$105,Netvolumenmål!$B$3:$H$105,7,FALSE)</f>
        <v>0.98062985164354877</v>
      </c>
      <c r="W55" s="268">
        <f>VLOOKUP($B$3:$B$105,Costdrivere!$B$3:$AO$105,40,FALSE)/VLOOKUP(Costdriveranalyse!$B$3:$B$105,Netvolumenmål!$B$3:$H$105,7,FALSE)</f>
        <v>1.9347965712869931E-2</v>
      </c>
      <c r="Y55" s="282">
        <f t="shared" si="15"/>
        <v>-0.19851826145158902</v>
      </c>
      <c r="AA55" s="282">
        <f t="shared" si="16"/>
        <v>0</v>
      </c>
      <c r="AC55" s="282">
        <f t="shared" si="9"/>
        <v>0.38606484359459203</v>
      </c>
      <c r="AD55" s="282">
        <f t="shared" si="17"/>
        <v>-0.22226664957910119</v>
      </c>
      <c r="AE55" s="282">
        <f t="shared" si="18"/>
        <v>3.2547694438964797E-2</v>
      </c>
      <c r="AG55" s="282">
        <f t="shared" si="10"/>
        <v>0.11356774044883025</v>
      </c>
      <c r="AH55" s="299">
        <f t="shared" si="19"/>
        <v>-4.7330853037079124E-2</v>
      </c>
      <c r="AI55" s="282">
        <f t="shared" si="20"/>
        <v>2.0424288808609335E-3</v>
      </c>
      <c r="AK55" s="282">
        <f t="shared" si="11"/>
        <v>3.4590123319825729E-2</v>
      </c>
      <c r="AM55" s="280">
        <f t="shared" si="12"/>
        <v>1.6802723034722321E-2</v>
      </c>
    </row>
    <row r="56" spans="1:39" x14ac:dyDescent="0.25">
      <c r="A56" s="18" t="s">
        <v>21</v>
      </c>
      <c r="B56" s="20" t="s">
        <v>139</v>
      </c>
      <c r="C56" s="287">
        <f>VLOOKUP($B$3:$B$105,'Potentialer og krav'!$B$2:$I$106,7,FALSE)</f>
        <v>0.94713521758089303</v>
      </c>
      <c r="D56" s="75"/>
      <c r="E56" s="86">
        <f>VLOOKUP($B$3:$B$105,Costdrivere!$B$3:$K$105,2,FALSE)/VLOOKUP($B$3:$B$105,Netvolumenmål!$B$3:$E$105,4,FALSE)</f>
        <v>0.15646393217435645</v>
      </c>
      <c r="F56" s="87">
        <f>VLOOKUP($B$3:$B$105,Costdrivere!$B$3:$K$105,3,FALSE)/VLOOKUP($B$3:$B$105,Netvolumenmål!$B$3:$E$105,4,FALSE)</f>
        <v>0.26865056565777912</v>
      </c>
      <c r="G56" s="87">
        <f>VLOOKUP($B$3:$B$105,Costdrivere!$B$3:$K$105,4,FALSE)/VLOOKUP($B$3:$B$105,Netvolumenmål!$B$3:$E$105,4,FALSE)</f>
        <v>9.6306110945634064E-3</v>
      </c>
      <c r="H56" s="87">
        <f>VLOOKUP($B$3:$B$105,Costdrivere!$B$3:$K$105,5,FALSE)/VLOOKUP($B$3:$B$105,Netvolumenmål!$B$3:$E$105,4,FALSE)</f>
        <v>2.1617628618081797E-3</v>
      </c>
      <c r="I56" s="87">
        <f>VLOOKUP($B$3:$B$105,Costdrivere!$B$3:$K$105,6,FALSE)/VLOOKUP($B$3:$B$105,Netvolumenmål!$B$3:$E$105,4,FALSE)</f>
        <v>0.15851273362619883</v>
      </c>
      <c r="J56" s="87">
        <f>VLOOKUP($B$3:$B$105,Costdrivere!$B$3:$K$105,7,FALSE)/VLOOKUP($B$3:$B$105,Netvolumenmål!$B$3:$E$105,4,FALSE)</f>
        <v>7.0500615071461131E-2</v>
      </c>
      <c r="K56" s="87">
        <f>VLOOKUP($B$3:$B$105,Costdrivere!$B$3:$K$105,8,FALSE)/VLOOKUP($B$3:$B$105,Netvolumenmål!$B$3:$E$105,4,FALSE)</f>
        <v>6.0499032799892861E-2</v>
      </c>
      <c r="L56" s="87">
        <f>VLOOKUP($B$3:$B$105,Costdrivere!$B$3:$K$105,9,FALSE)/VLOOKUP($B$3:$B$105,Netvolumenmål!$B$3:$E$105,4,FALSE)</f>
        <v>0.10705802683082893</v>
      </c>
      <c r="M56" s="88">
        <f>VLOOKUP($B$3:$B$105,Costdrivere!$B$3:$K$105,10,FALSE)/VLOOKUP($B$3:$B$105,Netvolumenmål!$B$3:$E$105,4,FALSE)</f>
        <v>0.16652271988311121</v>
      </c>
      <c r="O56" s="282">
        <f t="shared" si="8"/>
        <v>0.37570859248860805</v>
      </c>
      <c r="Q56" s="282">
        <f t="shared" si="13"/>
        <v>-0.14567723921905659</v>
      </c>
      <c r="S56" s="282">
        <f t="shared" si="14"/>
        <v>2.1234077525748934E-3</v>
      </c>
      <c r="U56" s="274">
        <f>VLOOKUP($B$3:$B$105,Costdrivere!$B$3:$AO$105,38,FALSE)/VLOOKUP(Costdriveranalyse!$B$3:$B$105,Netvolumenmål!$B$3:$H$105,7,FALSE)</f>
        <v>5.7807815895395638E-2</v>
      </c>
      <c r="V56" s="271">
        <f>VLOOKUP($B$3:$B$105,Costdrivere!$B$3:$AO$105,39,FALSE)/VLOOKUP(Costdriveranalyse!$B$3:$B$105,Netvolumenmål!$B$3:$H$105,7,FALSE)</f>
        <v>0.88367156861610729</v>
      </c>
      <c r="W56" s="268">
        <f>VLOOKUP($B$3:$B$105,Costdrivere!$B$3:$AO$105,40,FALSE)/VLOOKUP(Costdriveranalyse!$B$3:$B$105,Netvolumenmål!$B$3:$H$105,7,FALSE)</f>
        <v>5.8520615488495964E-2</v>
      </c>
      <c r="Y56" s="282">
        <f t="shared" si="15"/>
        <v>-0.10155997842414755</v>
      </c>
      <c r="AA56" s="282">
        <f t="shared" si="16"/>
        <v>0</v>
      </c>
      <c r="AC56" s="282">
        <f t="shared" si="9"/>
        <v>0.26865056565777912</v>
      </c>
      <c r="AD56" s="282">
        <f t="shared" si="17"/>
        <v>-0.10485237164228828</v>
      </c>
      <c r="AE56" s="282">
        <f t="shared" si="18"/>
        <v>0</v>
      </c>
      <c r="AG56" s="282">
        <f t="shared" si="10"/>
        <v>0.10705802683082893</v>
      </c>
      <c r="AH56" s="299">
        <f t="shared" si="19"/>
        <v>-4.0821139419077807E-2</v>
      </c>
      <c r="AI56" s="282">
        <f t="shared" si="20"/>
        <v>0</v>
      </c>
      <c r="AK56" s="282">
        <f t="shared" si="11"/>
        <v>0</v>
      </c>
      <c r="AM56" s="280">
        <f t="shared" si="12"/>
        <v>-2.1234077525748934E-3</v>
      </c>
    </row>
    <row r="57" spans="1:39" x14ac:dyDescent="0.25">
      <c r="A57" s="18" t="s">
        <v>22</v>
      </c>
      <c r="B57" s="20" t="s">
        <v>140</v>
      </c>
      <c r="C57" s="287">
        <f>VLOOKUP($B$3:$B$105,'Potentialer og krav'!$B$2:$I$106,7,FALSE)</f>
        <v>0.96136901714554901</v>
      </c>
      <c r="D57" s="75"/>
      <c r="E57" s="86">
        <f>VLOOKUP($B$3:$B$105,Costdrivere!$B$3:$K$105,2,FALSE)/VLOOKUP($B$3:$B$105,Netvolumenmål!$B$3:$E$105,4,FALSE)</f>
        <v>0.185145073488481</v>
      </c>
      <c r="F57" s="87">
        <f>VLOOKUP($B$3:$B$105,Costdrivere!$B$3:$K$105,3,FALSE)/VLOOKUP($B$3:$B$105,Netvolumenmål!$B$3:$E$105,4,FALSE)</f>
        <v>0.27236546696515052</v>
      </c>
      <c r="G57" s="87">
        <f>VLOOKUP($B$3:$B$105,Costdrivere!$B$3:$K$105,4,FALSE)/VLOOKUP($B$3:$B$105,Netvolumenmål!$B$3:$E$105,4,FALSE)</f>
        <v>1.6917380325855342E-2</v>
      </c>
      <c r="H57" s="87">
        <f>VLOOKUP($B$3:$B$105,Costdrivere!$B$3:$K$105,5,FALSE)/VLOOKUP($B$3:$B$105,Netvolumenmål!$B$3:$E$105,4,FALSE)</f>
        <v>5.1486862635069927E-3</v>
      </c>
      <c r="I57" s="87">
        <f>VLOOKUP($B$3:$B$105,Costdrivere!$B$3:$K$105,6,FALSE)/VLOOKUP($B$3:$B$105,Netvolumenmål!$B$3:$E$105,4,FALSE)</f>
        <v>0.23178082186737087</v>
      </c>
      <c r="J57" s="87">
        <f>VLOOKUP($B$3:$B$105,Costdrivere!$B$3:$K$105,7,FALSE)/VLOOKUP($B$3:$B$105,Netvolumenmål!$B$3:$E$105,4,FALSE)</f>
        <v>3.7008301645853635E-2</v>
      </c>
      <c r="K57" s="87">
        <f>VLOOKUP($B$3:$B$105,Costdrivere!$B$3:$K$105,8,FALSE)/VLOOKUP($B$3:$B$105,Netvolumenmål!$B$3:$E$105,4,FALSE)</f>
        <v>1.8117681944289758E-2</v>
      </c>
      <c r="L57" s="87">
        <f>VLOOKUP($B$3:$B$105,Costdrivere!$B$3:$K$105,9,FALSE)/VLOOKUP($B$3:$B$105,Netvolumenmål!$B$3:$E$105,4,FALSE)</f>
        <v>4.419316548247923E-2</v>
      </c>
      <c r="M57" s="88">
        <f>VLOOKUP($B$3:$B$105,Costdrivere!$B$3:$K$105,10,FALSE)/VLOOKUP($B$3:$B$105,Netvolumenmål!$B$3:$E$105,4,FALSE)</f>
        <v>0.18932342201701266</v>
      </c>
      <c r="O57" s="282">
        <f t="shared" si="8"/>
        <v>0.31655863244762972</v>
      </c>
      <c r="Q57" s="282">
        <f t="shared" si="13"/>
        <v>-8.6527279178078259E-2</v>
      </c>
      <c r="S57" s="282">
        <f t="shared" si="14"/>
        <v>0</v>
      </c>
      <c r="U57" s="274">
        <f>VLOOKUP($B$3:$B$105,Costdrivere!$B$3:$AO$105,38,FALSE)/VLOOKUP(Costdriveranalyse!$B$3:$B$105,Netvolumenmål!$B$3:$H$105,7,FALSE)</f>
        <v>9.7253478301770668E-2</v>
      </c>
      <c r="V57" s="271">
        <f>VLOOKUP($B$3:$B$105,Costdrivere!$B$3:$AO$105,39,FALSE)/VLOOKUP(Costdriveranalyse!$B$3:$B$105,Netvolumenmål!$B$3:$H$105,7,FALSE)</f>
        <v>0.8912835823343872</v>
      </c>
      <c r="W57" s="268">
        <f>VLOOKUP($B$3:$B$105,Costdrivere!$B$3:$AO$105,40,FALSE)/VLOOKUP(Costdriveranalyse!$B$3:$B$105,Netvolumenmål!$B$3:$H$105,7,FALSE)</f>
        <v>1.1462939363838557E-2</v>
      </c>
      <c r="Y57" s="282">
        <f t="shared" si="15"/>
        <v>-0.10917199214242745</v>
      </c>
      <c r="AA57" s="282">
        <f t="shared" si="16"/>
        <v>0</v>
      </c>
      <c r="AC57" s="282">
        <f t="shared" si="9"/>
        <v>0.27236546696515052</v>
      </c>
      <c r="AD57" s="282">
        <f t="shared" si="17"/>
        <v>-0.10856727294965968</v>
      </c>
      <c r="AE57" s="282">
        <f t="shared" si="18"/>
        <v>0</v>
      </c>
      <c r="AG57" s="282">
        <f t="shared" si="10"/>
        <v>4.419316548247923E-2</v>
      </c>
      <c r="AH57" s="299">
        <f t="shared" si="19"/>
        <v>2.2043721929271898E-2</v>
      </c>
      <c r="AI57" s="282">
        <f t="shared" si="20"/>
        <v>0</v>
      </c>
      <c r="AK57" s="282">
        <f t="shared" si="11"/>
        <v>0</v>
      </c>
      <c r="AM57" s="280">
        <f t="shared" si="12"/>
        <v>0</v>
      </c>
    </row>
    <row r="58" spans="1:39" x14ac:dyDescent="0.25">
      <c r="A58" s="18" t="s">
        <v>23</v>
      </c>
      <c r="B58" s="20" t="s">
        <v>141</v>
      </c>
      <c r="C58" s="287">
        <f>VLOOKUP($B$3:$B$105,'Potentialer og krav'!$B$2:$I$106,7,FALSE)</f>
        <v>0.73422520577420503</v>
      </c>
      <c r="D58" s="75"/>
      <c r="E58" s="86">
        <f>VLOOKUP($B$3:$B$105,Costdrivere!$B$3:$K$105,2,FALSE)/VLOOKUP($B$3:$B$105,Netvolumenmål!$B$3:$E$105,4,FALSE)</f>
        <v>0.12186351407620975</v>
      </c>
      <c r="F58" s="87">
        <f>VLOOKUP($B$3:$B$105,Costdrivere!$B$3:$K$105,3,FALSE)/VLOOKUP($B$3:$B$105,Netvolumenmål!$B$3:$E$105,4,FALSE)</f>
        <v>0.19991952352460748</v>
      </c>
      <c r="G58" s="87">
        <f>VLOOKUP($B$3:$B$105,Costdrivere!$B$3:$K$105,4,FALSE)/VLOOKUP($B$3:$B$105,Netvolumenmål!$B$3:$E$105,4,FALSE)</f>
        <v>2.3002159140458923E-2</v>
      </c>
      <c r="H58" s="87">
        <f>VLOOKUP($B$3:$B$105,Costdrivere!$B$3:$K$105,5,FALSE)/VLOOKUP($B$3:$B$105,Netvolumenmål!$B$3:$E$105,4,FALSE)</f>
        <v>1.6488356357770287E-3</v>
      </c>
      <c r="I58" s="87">
        <f>VLOOKUP($B$3:$B$105,Costdrivere!$B$3:$K$105,6,FALSE)/VLOOKUP($B$3:$B$105,Netvolumenmål!$B$3:$E$105,4,FALSE)</f>
        <v>0.28100915588751685</v>
      </c>
      <c r="J58" s="87">
        <f>VLOOKUP($B$3:$B$105,Costdrivere!$B$3:$K$105,7,FALSE)/VLOOKUP($B$3:$B$105,Netvolumenmål!$B$3:$E$105,4,FALSE)</f>
        <v>5.3940106888750942E-2</v>
      </c>
      <c r="K58" s="87">
        <f>VLOOKUP($B$3:$B$105,Costdrivere!$B$3:$K$105,8,FALSE)/VLOOKUP($B$3:$B$105,Netvolumenmål!$B$3:$E$105,4,FALSE)</f>
        <v>0.11194784868036145</v>
      </c>
      <c r="L58" s="87">
        <f>VLOOKUP($B$3:$B$105,Costdrivere!$B$3:$K$105,9,FALSE)/VLOOKUP($B$3:$B$105,Netvolumenmål!$B$3:$E$105,4,FALSE)</f>
        <v>4.9430662877082865E-2</v>
      </c>
      <c r="M58" s="88">
        <f>VLOOKUP($B$3:$B$105,Costdrivere!$B$3:$K$105,10,FALSE)/VLOOKUP($B$3:$B$105,Netvolumenmål!$B$3:$E$105,4,FALSE)</f>
        <v>0.15723819328923461</v>
      </c>
      <c r="O58" s="282">
        <f t="shared" si="8"/>
        <v>0.24935018640169035</v>
      </c>
      <c r="Q58" s="282">
        <f t="shared" si="13"/>
        <v>-1.9318833132138891E-2</v>
      </c>
      <c r="S58" s="282">
        <f t="shared" si="14"/>
        <v>0</v>
      </c>
      <c r="U58" s="274">
        <f>VLOOKUP($B$3:$B$105,Costdrivere!$B$3:$AO$105,38,FALSE)/VLOOKUP(Costdriveranalyse!$B$3:$B$105,Netvolumenmål!$B$3:$H$105,7,FALSE)</f>
        <v>0.10208079018273675</v>
      </c>
      <c r="V58" s="271">
        <f>VLOOKUP($B$3:$B$105,Costdrivere!$B$3:$AO$105,39,FALSE)/VLOOKUP(Costdriveranalyse!$B$3:$B$105,Netvolumenmål!$B$3:$H$105,7,FALSE)</f>
        <v>0.88618941174548993</v>
      </c>
      <c r="W58" s="268">
        <f>VLOOKUP($B$3:$B$105,Costdrivere!$B$3:$AO$105,40,FALSE)/VLOOKUP(Costdriveranalyse!$B$3:$B$105,Netvolumenmål!$B$3:$H$105,7,FALSE)</f>
        <v>1.1729798071774081E-2</v>
      </c>
      <c r="Y58" s="282">
        <f t="shared" si="15"/>
        <v>-0.10407782155353018</v>
      </c>
      <c r="AA58" s="282">
        <f t="shared" si="16"/>
        <v>0</v>
      </c>
      <c r="AC58" s="282">
        <f t="shared" si="9"/>
        <v>0.19991952352460748</v>
      </c>
      <c r="AD58" s="282">
        <f t="shared" si="17"/>
        <v>-3.6121329509116645E-2</v>
      </c>
      <c r="AE58" s="282">
        <f t="shared" si="18"/>
        <v>0</v>
      </c>
      <c r="AG58" s="282">
        <f t="shared" si="10"/>
        <v>4.9430662877082865E-2</v>
      </c>
      <c r="AH58" s="299">
        <f t="shared" si="19"/>
        <v>1.6806224534668263E-2</v>
      </c>
      <c r="AI58" s="282">
        <f t="shared" si="20"/>
        <v>0</v>
      </c>
      <c r="AK58" s="282">
        <f t="shared" si="11"/>
        <v>0</v>
      </c>
      <c r="AM58" s="280">
        <f t="shared" si="12"/>
        <v>0</v>
      </c>
    </row>
    <row r="59" spans="1:39" x14ac:dyDescent="0.25">
      <c r="A59" s="18" t="s">
        <v>142</v>
      </c>
      <c r="B59" s="20" t="s">
        <v>143</v>
      </c>
      <c r="C59" s="287">
        <f>VLOOKUP($B$3:$B$105,'Potentialer og krav'!$B$2:$I$106,7,FALSE)</f>
        <v>0.82737121386037105</v>
      </c>
      <c r="D59" s="75"/>
      <c r="E59" s="86">
        <f>VLOOKUP($B$3:$B$105,Costdrivere!$B$3:$K$105,2,FALSE)/VLOOKUP($B$3:$B$105,Netvolumenmål!$B$3:$E$105,4,FALSE)</f>
        <v>0.10774455912290701</v>
      </c>
      <c r="F59" s="87">
        <f>VLOOKUP($B$3:$B$105,Costdrivere!$B$3:$K$105,3,FALSE)/VLOOKUP($B$3:$B$105,Netvolumenmål!$B$3:$E$105,4,FALSE)</f>
        <v>9.7401327933273441E-2</v>
      </c>
      <c r="G59" s="87">
        <f>VLOOKUP($B$3:$B$105,Costdrivere!$B$3:$K$105,4,FALSE)/VLOOKUP($B$3:$B$105,Netvolumenmål!$B$3:$E$105,4,FALSE)</f>
        <v>4.0916160864717197E-3</v>
      </c>
      <c r="H59" s="87">
        <f>VLOOKUP($B$3:$B$105,Costdrivere!$B$3:$K$105,5,FALSE)/VLOOKUP($B$3:$B$105,Netvolumenmål!$B$3:$E$105,4,FALSE)</f>
        <v>4.8033360203887706E-3</v>
      </c>
      <c r="I59" s="87">
        <f>VLOOKUP($B$3:$B$105,Costdrivere!$B$3:$K$105,6,FALSE)/VLOOKUP($B$3:$B$105,Netvolumenmål!$B$3:$E$105,4,FALSE)</f>
        <v>0.39952291081349806</v>
      </c>
      <c r="J59" s="87">
        <f>VLOOKUP($B$3:$B$105,Costdrivere!$B$3:$K$105,7,FALSE)/VLOOKUP($B$3:$B$105,Netvolumenmål!$B$3:$E$105,4,FALSE)</f>
        <v>9.2002571266659991E-2</v>
      </c>
      <c r="K59" s="87">
        <f>VLOOKUP($B$3:$B$105,Costdrivere!$B$3:$K$105,8,FALSE)/VLOOKUP($B$3:$B$105,Netvolumenmål!$B$3:$E$105,4,FALSE)</f>
        <v>0.1259231224186905</v>
      </c>
      <c r="L59" s="87">
        <f>VLOOKUP($B$3:$B$105,Costdrivere!$B$3:$K$105,9,FALSE)/VLOOKUP($B$3:$B$105,Netvolumenmål!$B$3:$E$105,4,FALSE)</f>
        <v>6.8740908904521392E-2</v>
      </c>
      <c r="M59" s="88">
        <f>VLOOKUP($B$3:$B$105,Costdrivere!$B$3:$K$105,10,FALSE)/VLOOKUP($B$3:$B$105,Netvolumenmål!$B$3:$E$105,4,FALSE)</f>
        <v>9.9769647433589084E-2</v>
      </c>
      <c r="O59" s="282">
        <f t="shared" si="8"/>
        <v>0.16614223683779483</v>
      </c>
      <c r="Q59" s="282">
        <f t="shared" si="13"/>
        <v>6.3889116431756626E-2</v>
      </c>
      <c r="S59" s="282">
        <f t="shared" si="14"/>
        <v>0</v>
      </c>
      <c r="U59" s="274">
        <f>VLOOKUP($B$3:$B$105,Costdrivere!$B$3:$AO$105,38,FALSE)/VLOOKUP(Costdriveranalyse!$B$3:$B$105,Netvolumenmål!$B$3:$H$105,7,FALSE)</f>
        <v>0.12970609246870915</v>
      </c>
      <c r="V59" s="271">
        <f>VLOOKUP($B$3:$B$105,Costdrivere!$B$3:$AO$105,39,FALSE)/VLOOKUP(Costdriveranalyse!$B$3:$B$105,Netvolumenmål!$B$3:$H$105,7,FALSE)</f>
        <v>0.86599922534220553</v>
      </c>
      <c r="W59" s="268">
        <f>VLOOKUP($B$3:$B$105,Costdrivere!$B$3:$AO$105,40,FALSE)/VLOOKUP(Costdriveranalyse!$B$3:$B$105,Netvolumenmål!$B$3:$H$105,7,FALSE)</f>
        <v>4.2946821890841287E-3</v>
      </c>
      <c r="Y59" s="282">
        <f t="shared" si="15"/>
        <v>-8.3887635150245776E-2</v>
      </c>
      <c r="AA59" s="282">
        <f t="shared" si="16"/>
        <v>0</v>
      </c>
      <c r="AC59" s="282">
        <f t="shared" si="9"/>
        <v>9.7401327933273441E-2</v>
      </c>
      <c r="AD59" s="282">
        <f t="shared" si="17"/>
        <v>6.6396866082217398E-2</v>
      </c>
      <c r="AE59" s="282">
        <f t="shared" si="18"/>
        <v>0</v>
      </c>
      <c r="AG59" s="282">
        <f t="shared" si="10"/>
        <v>6.8740908904521392E-2</v>
      </c>
      <c r="AH59" s="299">
        <f t="shared" si="19"/>
        <v>-2.5040214927702642E-3</v>
      </c>
      <c r="AI59" s="282">
        <f t="shared" si="20"/>
        <v>0</v>
      </c>
      <c r="AK59" s="282">
        <f t="shared" si="11"/>
        <v>0</v>
      </c>
      <c r="AM59" s="280">
        <f t="shared" si="12"/>
        <v>0</v>
      </c>
    </row>
    <row r="60" spans="1:39" x14ac:dyDescent="0.25">
      <c r="A60" s="18" t="s">
        <v>241</v>
      </c>
      <c r="B60" s="20" t="s">
        <v>144</v>
      </c>
      <c r="C60" s="287">
        <f>VLOOKUP($B$3:$B$105,'Potentialer og krav'!$B$2:$I$106,7,FALSE)</f>
        <v>0.97255975535126304</v>
      </c>
      <c r="D60" s="75"/>
      <c r="E60" s="86">
        <f>VLOOKUP($B$3:$B$105,Costdrivere!$B$3:$K$105,2,FALSE)/VLOOKUP($B$3:$B$105,Netvolumenmål!$B$3:$E$105,4,FALSE)</f>
        <v>8.9377358813426427E-2</v>
      </c>
      <c r="F60" s="87">
        <f>VLOOKUP($B$3:$B$105,Costdrivere!$B$3:$K$105,3,FALSE)/VLOOKUP($B$3:$B$105,Netvolumenmål!$B$3:$E$105,4,FALSE)</f>
        <v>0.24530606779920053</v>
      </c>
      <c r="G60" s="87">
        <f>VLOOKUP($B$3:$B$105,Costdrivere!$B$3:$K$105,4,FALSE)/VLOOKUP($B$3:$B$105,Netvolumenmål!$B$3:$E$105,4,FALSE)</f>
        <v>8.8635619118546081E-3</v>
      </c>
      <c r="H60" s="87">
        <f>VLOOKUP($B$3:$B$105,Costdrivere!$B$3:$K$105,5,FALSE)/VLOOKUP($B$3:$B$105,Netvolumenmål!$B$3:$E$105,4,FALSE)</f>
        <v>2.0163800957107705E-4</v>
      </c>
      <c r="I60" s="87">
        <f>VLOOKUP($B$3:$B$105,Costdrivere!$B$3:$K$105,6,FALSE)/VLOOKUP($B$3:$B$105,Netvolumenmål!$B$3:$E$105,4,FALSE)</f>
        <v>0.38093090302685034</v>
      </c>
      <c r="J60" s="87">
        <f>VLOOKUP($B$3:$B$105,Costdrivere!$B$3:$K$105,7,FALSE)/VLOOKUP($B$3:$B$105,Netvolumenmål!$B$3:$E$105,4,FALSE)</f>
        <v>4.5808180043186902E-2</v>
      </c>
      <c r="K60" s="87">
        <f>VLOOKUP($B$3:$B$105,Costdrivere!$B$3:$K$105,8,FALSE)/VLOOKUP($B$3:$B$105,Netvolumenmål!$B$3:$E$105,4,FALSE)</f>
        <v>5.7773658179027257E-2</v>
      </c>
      <c r="L60" s="87">
        <f>VLOOKUP($B$3:$B$105,Costdrivere!$B$3:$K$105,9,FALSE)/VLOOKUP($B$3:$B$105,Netvolumenmål!$B$3:$E$105,4,FALSE)</f>
        <v>6.1068630127574838E-2</v>
      </c>
      <c r="M60" s="88">
        <f>VLOOKUP($B$3:$B$105,Costdrivere!$B$3:$K$105,10,FALSE)/VLOOKUP($B$3:$B$105,Netvolumenmål!$B$3:$E$105,4,FALSE)</f>
        <v>0.11067000208930812</v>
      </c>
      <c r="O60" s="282">
        <f t="shared" si="8"/>
        <v>0.30637469792677535</v>
      </c>
      <c r="Q60" s="282">
        <f t="shared" si="13"/>
        <v>-7.6343344657223894E-2</v>
      </c>
      <c r="S60" s="282">
        <f t="shared" si="14"/>
        <v>0</v>
      </c>
      <c r="U60" s="274">
        <f>VLOOKUP($B$3:$B$105,Costdrivere!$B$3:$AO$105,38,FALSE)/VLOOKUP(Costdriveranalyse!$B$3:$B$105,Netvolumenmål!$B$3:$H$105,7,FALSE)</f>
        <v>0.15171899088517687</v>
      </c>
      <c r="V60" s="271">
        <f>VLOOKUP($B$3:$B$105,Costdrivere!$B$3:$AO$105,39,FALSE)/VLOOKUP(Costdriveranalyse!$B$3:$B$105,Netvolumenmål!$B$3:$H$105,7,FALSE)</f>
        <v>0.83692903085186476</v>
      </c>
      <c r="W60" s="268">
        <f>VLOOKUP($B$3:$B$105,Costdrivere!$B$3:$AO$105,40,FALSE)/VLOOKUP(Costdriveranalyse!$B$3:$B$105,Netvolumenmål!$B$3:$H$105,7,FALSE)</f>
        <v>1.1351978262959085E-2</v>
      </c>
      <c r="Y60" s="282">
        <f t="shared" si="15"/>
        <v>-5.4817440659905015E-2</v>
      </c>
      <c r="AA60" s="282">
        <f t="shared" si="16"/>
        <v>0</v>
      </c>
      <c r="AC60" s="282">
        <f t="shared" si="9"/>
        <v>0.24530606779920053</v>
      </c>
      <c r="AD60" s="282">
        <f t="shared" si="17"/>
        <v>-8.1507873783709689E-2</v>
      </c>
      <c r="AE60" s="282">
        <f t="shared" si="18"/>
        <v>0</v>
      </c>
      <c r="AG60" s="282">
        <f t="shared" si="10"/>
        <v>6.1068630127574838E-2</v>
      </c>
      <c r="AH60" s="299">
        <f t="shared" si="19"/>
        <v>5.1682572841762892E-3</v>
      </c>
      <c r="AI60" s="282">
        <f t="shared" si="20"/>
        <v>0</v>
      </c>
      <c r="AK60" s="282">
        <f t="shared" si="11"/>
        <v>0</v>
      </c>
      <c r="AM60" s="280">
        <f t="shared" si="12"/>
        <v>0</v>
      </c>
    </row>
    <row r="61" spans="1:39" x14ac:dyDescent="0.25">
      <c r="A61" s="18" t="s">
        <v>45</v>
      </c>
      <c r="B61" s="20" t="s">
        <v>145</v>
      </c>
      <c r="C61" s="287">
        <f>VLOOKUP($B$3:$B$105,'Potentialer og krav'!$B$2:$I$106,7,FALSE)</f>
        <v>1</v>
      </c>
      <c r="D61" s="75"/>
      <c r="E61" s="86">
        <f>VLOOKUP($B$3:$B$105,Costdrivere!$B$3:$K$105,2,FALSE)/VLOOKUP($B$3:$B$105,Netvolumenmål!$B$3:$E$105,4,FALSE)</f>
        <v>0.12271054823040674</v>
      </c>
      <c r="F61" s="87">
        <f>VLOOKUP($B$3:$B$105,Costdrivere!$B$3:$K$105,3,FALSE)/VLOOKUP($B$3:$B$105,Netvolumenmål!$B$3:$E$105,4,FALSE)</f>
        <v>0.39289261633580874</v>
      </c>
      <c r="G61" s="87">
        <f>VLOOKUP($B$3:$B$105,Costdrivere!$B$3:$K$105,4,FALSE)/VLOOKUP($B$3:$B$105,Netvolumenmål!$B$3:$E$105,4,FALSE)</f>
        <v>1.9485393220177783E-3</v>
      </c>
      <c r="H61" s="87">
        <f>VLOOKUP($B$3:$B$105,Costdrivere!$B$3:$K$105,5,FALSE)/VLOOKUP($B$3:$B$105,Netvolumenmål!$B$3:$E$105,4,FALSE)</f>
        <v>5.3854536399103948E-3</v>
      </c>
      <c r="I61" s="87">
        <f>VLOOKUP($B$3:$B$105,Costdrivere!$B$3:$K$105,6,FALSE)/VLOOKUP($B$3:$B$105,Netvolumenmål!$B$3:$E$105,4,FALSE)</f>
        <v>0.28103930666182847</v>
      </c>
      <c r="J61" s="87">
        <f>VLOOKUP($B$3:$B$105,Costdrivere!$B$3:$K$105,7,FALSE)/VLOOKUP($B$3:$B$105,Netvolumenmål!$B$3:$E$105,4,FALSE)</f>
        <v>4.5037945090140058E-2</v>
      </c>
      <c r="K61" s="87">
        <f>VLOOKUP($B$3:$B$105,Costdrivere!$B$3:$K$105,8,FALSE)/VLOOKUP($B$3:$B$105,Netvolumenmål!$B$3:$E$105,4,FALSE)</f>
        <v>2.5522342103594008E-2</v>
      </c>
      <c r="L61" s="87">
        <f>VLOOKUP($B$3:$B$105,Costdrivere!$B$3:$K$105,9,FALSE)/VLOOKUP($B$3:$B$105,Netvolumenmål!$B$3:$E$105,4,FALSE)</f>
        <v>4.2706119411218643E-2</v>
      </c>
      <c r="M61" s="88">
        <f>VLOOKUP($B$3:$B$105,Costdrivere!$B$3:$K$105,10,FALSE)/VLOOKUP($B$3:$B$105,Netvolumenmål!$B$3:$E$105,4,FALSE)</f>
        <v>8.2757129205075164E-2</v>
      </c>
      <c r="O61" s="282">
        <f t="shared" si="8"/>
        <v>0.4355987357470274</v>
      </c>
      <c r="Q61" s="282">
        <f t="shared" si="13"/>
        <v>-0.20556738247747594</v>
      </c>
      <c r="S61" s="282">
        <f t="shared" si="14"/>
        <v>9.6935218604391003E-3</v>
      </c>
      <c r="U61" s="274">
        <f>VLOOKUP($B$3:$B$105,Costdrivere!$B$3:$AO$105,38,FALSE)/VLOOKUP(Costdriveranalyse!$B$3:$B$105,Netvolumenmål!$B$3:$H$105,7,FALSE)</f>
        <v>8.0773431949347343E-2</v>
      </c>
      <c r="V61" s="271">
        <f>VLOOKUP($B$3:$B$105,Costdrivere!$B$3:$AO$105,39,FALSE)/VLOOKUP(Costdriveranalyse!$B$3:$B$105,Netvolumenmål!$B$3:$H$105,7,FALSE)</f>
        <v>0.9010143541475405</v>
      </c>
      <c r="W61" s="268">
        <f>VLOOKUP($B$3:$B$105,Costdrivere!$B$3:$AO$105,40,FALSE)/VLOOKUP(Costdriveranalyse!$B$3:$B$105,Netvolumenmål!$B$3:$H$105,7,FALSE)</f>
        <v>1.8212213903112402E-2</v>
      </c>
      <c r="Y61" s="282">
        <f t="shared" si="15"/>
        <v>-0.11890276395558075</v>
      </c>
      <c r="AA61" s="282">
        <f t="shared" si="16"/>
        <v>0</v>
      </c>
      <c r="AC61" s="282">
        <f t="shared" si="9"/>
        <v>0.39289261633580874</v>
      </c>
      <c r="AD61" s="282">
        <f t="shared" si="17"/>
        <v>-0.2290944223203179</v>
      </c>
      <c r="AE61" s="282">
        <f t="shared" si="18"/>
        <v>3.4542769633948318E-2</v>
      </c>
      <c r="AG61" s="282">
        <f t="shared" si="10"/>
        <v>4.2706119411218643E-2</v>
      </c>
      <c r="AH61" s="299">
        <f t="shared" si="19"/>
        <v>2.3530768000532484E-2</v>
      </c>
      <c r="AI61" s="282">
        <f t="shared" si="20"/>
        <v>0</v>
      </c>
      <c r="AK61" s="282">
        <f t="shared" si="11"/>
        <v>3.4542769633948318E-2</v>
      </c>
      <c r="AM61" s="280">
        <f t="shared" si="12"/>
        <v>2.484924777350922E-2</v>
      </c>
    </row>
    <row r="62" spans="1:39" x14ac:dyDescent="0.25">
      <c r="A62" s="18" t="s">
        <v>24</v>
      </c>
      <c r="B62" s="20" t="s">
        <v>146</v>
      </c>
      <c r="C62" s="287">
        <f>VLOOKUP($B$3:$B$105,'Potentialer og krav'!$B$2:$I$106,7,FALSE)</f>
        <v>1</v>
      </c>
      <c r="D62" s="75"/>
      <c r="E62" s="86">
        <f>VLOOKUP($B$3:$B$105,Costdrivere!$B$3:$K$105,2,FALSE)/VLOOKUP($B$3:$B$105,Netvolumenmål!$B$3:$E$105,4,FALSE)</f>
        <v>0.30570366730051768</v>
      </c>
      <c r="F62" s="87">
        <f>VLOOKUP($B$3:$B$105,Costdrivere!$B$3:$K$105,3,FALSE)/VLOOKUP($B$3:$B$105,Netvolumenmål!$B$3:$E$105,4,FALSE)</f>
        <v>0.10017373709768959</v>
      </c>
      <c r="G62" s="87">
        <f>VLOOKUP($B$3:$B$105,Costdrivere!$B$3:$K$105,4,FALSE)/VLOOKUP($B$3:$B$105,Netvolumenmål!$B$3:$E$105,4,FALSE)</f>
        <v>2.2201834207723173E-3</v>
      </c>
      <c r="H62" s="87">
        <f>VLOOKUP($B$3:$B$105,Costdrivere!$B$3:$K$105,5,FALSE)/VLOOKUP($B$3:$B$105,Netvolumenmål!$B$3:$E$105,4,FALSE)</f>
        <v>1.3629643396648116E-2</v>
      </c>
      <c r="I62" s="87">
        <f>VLOOKUP($B$3:$B$105,Costdrivere!$B$3:$K$105,6,FALSE)/VLOOKUP($B$3:$B$105,Netvolumenmål!$B$3:$E$105,4,FALSE)</f>
        <v>0</v>
      </c>
      <c r="J62" s="87">
        <f>VLOOKUP($B$3:$B$105,Costdrivere!$B$3:$K$105,7,FALSE)/VLOOKUP($B$3:$B$105,Netvolumenmål!$B$3:$E$105,4,FALSE)</f>
        <v>0</v>
      </c>
      <c r="K62" s="87">
        <f>VLOOKUP($B$3:$B$105,Costdrivere!$B$3:$K$105,8,FALSE)/VLOOKUP($B$3:$B$105,Netvolumenmål!$B$3:$E$105,4,FALSE)</f>
        <v>0</v>
      </c>
      <c r="L62" s="87">
        <f>VLOOKUP($B$3:$B$105,Costdrivere!$B$3:$K$105,9,FALSE)/VLOOKUP($B$3:$B$105,Netvolumenmål!$B$3:$E$105,4,FALSE)</f>
        <v>0.1468043710069851</v>
      </c>
      <c r="M62" s="88">
        <f>VLOOKUP($B$3:$B$105,Costdrivere!$B$3:$K$105,10,FALSE)/VLOOKUP($B$3:$B$105,Netvolumenmål!$B$3:$E$105,4,FALSE)</f>
        <v>0.4314683977773871</v>
      </c>
      <c r="O62" s="282">
        <f t="shared" si="8"/>
        <v>0.24697810810467469</v>
      </c>
      <c r="Q62" s="282">
        <f t="shared" si="13"/>
        <v>-1.6946754835123229E-2</v>
      </c>
      <c r="S62" s="282">
        <f t="shared" si="14"/>
        <v>0</v>
      </c>
      <c r="U62" s="274">
        <f>VLOOKUP($B$3:$B$105,Costdrivere!$B$3:$AO$105,38,FALSE)/VLOOKUP(Costdriveranalyse!$B$3:$B$105,Netvolumenmål!$B$3:$H$105,7,FALSE)</f>
        <v>0</v>
      </c>
      <c r="V62" s="271">
        <f>VLOOKUP($B$3:$B$105,Costdrivere!$B$3:$AO$105,39,FALSE)/VLOOKUP(Costdriveranalyse!$B$3:$B$105,Netvolumenmål!$B$3:$H$105,7,FALSE)</f>
        <v>0.9555323962930834</v>
      </c>
      <c r="W62" s="268">
        <f>VLOOKUP($B$3:$B$105,Costdrivere!$B$3:$AO$105,40,FALSE)/VLOOKUP(Costdriveranalyse!$B$3:$B$105,Netvolumenmål!$B$3:$H$105,7,FALSE)</f>
        <v>4.4467603706917151E-2</v>
      </c>
      <c r="Y62" s="282">
        <f t="shared" si="15"/>
        <v>-0.17342080610112365</v>
      </c>
      <c r="AA62" s="282">
        <f t="shared" si="16"/>
        <v>0</v>
      </c>
      <c r="AC62" s="282">
        <f t="shared" si="9"/>
        <v>0.10017373709768959</v>
      </c>
      <c r="AD62" s="282">
        <f t="shared" si="17"/>
        <v>6.3624456917801248E-2</v>
      </c>
      <c r="AE62" s="282">
        <f t="shared" si="18"/>
        <v>0</v>
      </c>
      <c r="AG62" s="282">
        <f t="shared" si="10"/>
        <v>0.1468043710069851</v>
      </c>
      <c r="AH62" s="299">
        <f t="shared" si="19"/>
        <v>-8.0567483595233969E-2</v>
      </c>
      <c r="AI62" s="282">
        <f t="shared" si="20"/>
        <v>3.2626776320475025E-2</v>
      </c>
      <c r="AK62" s="282">
        <f t="shared" si="11"/>
        <v>3.2626776320475025E-2</v>
      </c>
      <c r="AM62" s="280">
        <f t="shared" si="12"/>
        <v>3.2626776320475025E-2</v>
      </c>
    </row>
    <row r="63" spans="1:39" x14ac:dyDescent="0.25">
      <c r="A63" s="18" t="s">
        <v>219</v>
      </c>
      <c r="B63" s="20" t="s">
        <v>147</v>
      </c>
      <c r="C63" s="287">
        <f>VLOOKUP($B$3:$B$105,'Potentialer og krav'!$B$2:$I$106,7,FALSE)</f>
        <v>0.86864517535100305</v>
      </c>
      <c r="D63" s="75"/>
      <c r="E63" s="86">
        <f>VLOOKUP($B$3:$B$105,Costdrivere!$B$3:$K$105,2,FALSE)/VLOOKUP($B$3:$B$105,Netvolumenmål!$B$3:$E$105,4,FALSE)</f>
        <v>0.14631950196502624</v>
      </c>
      <c r="F63" s="87">
        <f>VLOOKUP($B$3:$B$105,Costdrivere!$B$3:$K$105,3,FALSE)/VLOOKUP($B$3:$B$105,Netvolumenmål!$B$3:$E$105,4,FALSE)</f>
        <v>0.2225478089566762</v>
      </c>
      <c r="G63" s="87">
        <f>VLOOKUP($B$3:$B$105,Costdrivere!$B$3:$K$105,4,FALSE)/VLOOKUP($B$3:$B$105,Netvolumenmål!$B$3:$E$105,4,FALSE)</f>
        <v>1.5589249362634909E-2</v>
      </c>
      <c r="H63" s="87">
        <f>VLOOKUP($B$3:$B$105,Costdrivere!$B$3:$K$105,5,FALSE)/VLOOKUP($B$3:$B$105,Netvolumenmål!$B$3:$E$105,4,FALSE)</f>
        <v>3.2174563921387512E-3</v>
      </c>
      <c r="I63" s="87">
        <f>VLOOKUP($B$3:$B$105,Costdrivere!$B$3:$K$105,6,FALSE)/VLOOKUP($B$3:$B$105,Netvolumenmål!$B$3:$E$105,4,FALSE)</f>
        <v>0.25657588248052954</v>
      </c>
      <c r="J63" s="87">
        <f>VLOOKUP($B$3:$B$105,Costdrivere!$B$3:$K$105,7,FALSE)/VLOOKUP($B$3:$B$105,Netvolumenmål!$B$3:$E$105,4,FALSE)</f>
        <v>6.2202394615633559E-2</v>
      </c>
      <c r="K63" s="87">
        <f>VLOOKUP($B$3:$B$105,Costdrivere!$B$3:$K$105,8,FALSE)/VLOOKUP($B$3:$B$105,Netvolumenmål!$B$3:$E$105,4,FALSE)</f>
        <v>0.10285700984259051</v>
      </c>
      <c r="L63" s="87">
        <f>VLOOKUP($B$3:$B$105,Costdrivere!$B$3:$K$105,9,FALSE)/VLOOKUP($B$3:$B$105,Netvolumenmål!$B$3:$E$105,4,FALSE)</f>
        <v>5.4712610931274379E-2</v>
      </c>
      <c r="M63" s="88">
        <f>VLOOKUP($B$3:$B$105,Costdrivere!$B$3:$K$105,10,FALSE)/VLOOKUP($B$3:$B$105,Netvolumenmål!$B$3:$E$105,4,FALSE)</f>
        <v>0.13597808545349582</v>
      </c>
      <c r="O63" s="282">
        <f t="shared" si="8"/>
        <v>0.27726041988795058</v>
      </c>
      <c r="Q63" s="282">
        <f t="shared" si="13"/>
        <v>-4.7229066618399124E-2</v>
      </c>
      <c r="S63" s="282">
        <f t="shared" si="14"/>
        <v>0</v>
      </c>
      <c r="U63" s="274">
        <f>VLOOKUP($B$3:$B$105,Costdrivere!$B$3:$AO$105,38,FALSE)/VLOOKUP(Costdriveranalyse!$B$3:$B$105,Netvolumenmål!$B$3:$H$105,7,FALSE)</f>
        <v>7.076790558934741E-2</v>
      </c>
      <c r="V63" s="271">
        <f>VLOOKUP($B$3:$B$105,Costdrivere!$B$3:$AO$105,39,FALSE)/VLOOKUP(Costdriveranalyse!$B$3:$B$105,Netvolumenmål!$B$3:$H$105,7,FALSE)</f>
        <v>0.91023792634033684</v>
      </c>
      <c r="W63" s="268">
        <f>VLOOKUP($B$3:$B$105,Costdrivere!$B$3:$AO$105,40,FALSE)/VLOOKUP(Costdriveranalyse!$B$3:$B$105,Netvolumenmål!$B$3:$H$105,7,FALSE)</f>
        <v>1.8994168070313271E-2</v>
      </c>
      <c r="Y63" s="282">
        <f t="shared" si="15"/>
        <v>-0.1281263361483771</v>
      </c>
      <c r="AA63" s="282">
        <f t="shared" si="16"/>
        <v>0</v>
      </c>
      <c r="AC63" s="282">
        <f t="shared" si="9"/>
        <v>0.2225478089566762</v>
      </c>
      <c r="AD63" s="282">
        <f t="shared" si="17"/>
        <v>-5.8749614941185357E-2</v>
      </c>
      <c r="AE63" s="282">
        <f t="shared" si="18"/>
        <v>0</v>
      </c>
      <c r="AG63" s="282">
        <f t="shared" si="10"/>
        <v>5.4712610931274379E-2</v>
      </c>
      <c r="AH63" s="299">
        <f t="shared" si="19"/>
        <v>1.1524276480476749E-2</v>
      </c>
      <c r="AI63" s="282">
        <f t="shared" si="20"/>
        <v>0</v>
      </c>
      <c r="AK63" s="282">
        <f t="shared" si="11"/>
        <v>0</v>
      </c>
      <c r="AM63" s="280">
        <f t="shared" si="12"/>
        <v>0</v>
      </c>
    </row>
    <row r="64" spans="1:39" x14ac:dyDescent="0.25">
      <c r="A64" s="18" t="s">
        <v>148</v>
      </c>
      <c r="B64" s="20" t="s">
        <v>149</v>
      </c>
      <c r="C64" s="287">
        <f>VLOOKUP($B$3:$B$105,'Potentialer og krav'!$B$2:$I$106,7,FALSE)</f>
        <v>0.85081465092728303</v>
      </c>
      <c r="D64" s="75"/>
      <c r="E64" s="86">
        <f>VLOOKUP($B$3:$B$105,Costdrivere!$B$3:$K$105,2,FALSE)/VLOOKUP($B$3:$B$105,Netvolumenmål!$B$3:$E$105,4,FALSE)</f>
        <v>0.17626020890914354</v>
      </c>
      <c r="F64" s="87">
        <f>VLOOKUP($B$3:$B$105,Costdrivere!$B$3:$K$105,3,FALSE)/VLOOKUP($B$3:$B$105,Netvolumenmål!$B$3:$E$105,4,FALSE)</f>
        <v>0.20904704457542969</v>
      </c>
      <c r="G64" s="87">
        <f>VLOOKUP($B$3:$B$105,Costdrivere!$B$3:$K$105,4,FALSE)/VLOOKUP($B$3:$B$105,Netvolumenmål!$B$3:$E$105,4,FALSE)</f>
        <v>1.3708933933771721E-2</v>
      </c>
      <c r="H64" s="87">
        <f>VLOOKUP($B$3:$B$105,Costdrivere!$B$3:$K$105,5,FALSE)/VLOOKUP($B$3:$B$105,Netvolumenmål!$B$3:$E$105,4,FALSE)</f>
        <v>2.2994145080051792E-3</v>
      </c>
      <c r="I64" s="87">
        <f>VLOOKUP($B$3:$B$105,Costdrivere!$B$3:$K$105,6,FALSE)/VLOOKUP($B$3:$B$105,Netvolumenmål!$B$3:$E$105,4,FALSE)</f>
        <v>0.29938579833295942</v>
      </c>
      <c r="J64" s="87">
        <f>VLOOKUP($B$3:$B$105,Costdrivere!$B$3:$K$105,7,FALSE)/VLOOKUP($B$3:$B$105,Netvolumenmål!$B$3:$E$105,4,FALSE)</f>
        <v>6.3231269273509763E-2</v>
      </c>
      <c r="K64" s="87">
        <f>VLOOKUP($B$3:$B$105,Costdrivere!$B$3:$K$105,8,FALSE)/VLOOKUP($B$3:$B$105,Netvolumenmål!$B$3:$E$105,4,FALSE)</f>
        <v>3.8113389087664457E-2</v>
      </c>
      <c r="L64" s="87">
        <f>VLOOKUP($B$3:$B$105,Costdrivere!$B$3:$K$105,9,FALSE)/VLOOKUP($B$3:$B$105,Netvolumenmål!$B$3:$E$105,4,FALSE)</f>
        <v>6.5996920852375907E-2</v>
      </c>
      <c r="M64" s="88">
        <f>VLOOKUP($B$3:$B$105,Costdrivere!$B$3:$K$105,10,FALSE)/VLOOKUP($B$3:$B$105,Netvolumenmål!$B$3:$E$105,4,FALSE)</f>
        <v>0.13195702052714034</v>
      </c>
      <c r="O64" s="282">
        <f t="shared" si="8"/>
        <v>0.27504396542780563</v>
      </c>
      <c r="Q64" s="282">
        <f t="shared" si="13"/>
        <v>-4.5012612158254167E-2</v>
      </c>
      <c r="S64" s="282">
        <f t="shared" si="14"/>
        <v>0</v>
      </c>
      <c r="U64" s="274">
        <f>VLOOKUP($B$3:$B$105,Costdrivere!$B$3:$AO$105,38,FALSE)/VLOOKUP(Costdriveranalyse!$B$3:$B$105,Netvolumenmål!$B$3:$H$105,7,FALSE)</f>
        <v>8.8888998996472443E-2</v>
      </c>
      <c r="V64" s="271">
        <f>VLOOKUP($B$3:$B$105,Costdrivere!$B$3:$AO$105,39,FALSE)/VLOOKUP(Costdriveranalyse!$B$3:$B$105,Netvolumenmål!$B$3:$H$105,7,FALSE)</f>
        <v>0.88061838966822026</v>
      </c>
      <c r="W64" s="268">
        <f>VLOOKUP($B$3:$B$105,Costdrivere!$B$3:$AO$105,40,FALSE)/VLOOKUP(Costdriveranalyse!$B$3:$B$105,Netvolumenmål!$B$3:$H$105,7,FALSE)</f>
        <v>3.0492611335306615E-2</v>
      </c>
      <c r="Y64" s="282">
        <f t="shared" si="15"/>
        <v>-9.8506799476260509E-2</v>
      </c>
      <c r="AA64" s="282">
        <f t="shared" si="16"/>
        <v>0</v>
      </c>
      <c r="AC64" s="282">
        <f t="shared" si="9"/>
        <v>0.20904704457542969</v>
      </c>
      <c r="AD64" s="282">
        <f t="shared" si="17"/>
        <v>-4.5248850559938852E-2</v>
      </c>
      <c r="AE64" s="282">
        <f t="shared" si="18"/>
        <v>0</v>
      </c>
      <c r="AG64" s="282">
        <f t="shared" si="10"/>
        <v>6.5996920852375907E-2</v>
      </c>
      <c r="AH64" s="299">
        <f t="shared" si="19"/>
        <v>2.3996655937522093E-4</v>
      </c>
      <c r="AI64" s="282">
        <f t="shared" si="20"/>
        <v>0</v>
      </c>
      <c r="AK64" s="282">
        <f t="shared" si="11"/>
        <v>0</v>
      </c>
      <c r="AM64" s="280">
        <f t="shared" si="12"/>
        <v>0</v>
      </c>
    </row>
    <row r="65" spans="1:39" x14ac:dyDescent="0.25">
      <c r="A65" s="18" t="s">
        <v>25</v>
      </c>
      <c r="B65" s="20" t="s">
        <v>150</v>
      </c>
      <c r="C65" s="287">
        <f>VLOOKUP($B$3:$B$105,'Potentialer og krav'!$B$2:$I$106,7,FALSE)</f>
        <v>0.75655483280770897</v>
      </c>
      <c r="D65" s="75"/>
      <c r="E65" s="86">
        <f>VLOOKUP($B$3:$B$105,Costdrivere!$B$3:$K$105,2,FALSE)/VLOOKUP($B$3:$B$105,Netvolumenmål!$B$3:$E$105,4,FALSE)</f>
        <v>0.13125385385713503</v>
      </c>
      <c r="F65" s="87">
        <f>VLOOKUP($B$3:$B$105,Costdrivere!$B$3:$K$105,3,FALSE)/VLOOKUP($B$3:$B$105,Netvolumenmål!$B$3:$E$105,4,FALSE)</f>
        <v>0.25854852558522917</v>
      </c>
      <c r="G65" s="87">
        <f>VLOOKUP($B$3:$B$105,Costdrivere!$B$3:$K$105,4,FALSE)/VLOOKUP($B$3:$B$105,Netvolumenmål!$B$3:$E$105,4,FALSE)</f>
        <v>4.3263599994627861E-3</v>
      </c>
      <c r="H65" s="87">
        <f>VLOOKUP($B$3:$B$105,Costdrivere!$B$3:$K$105,5,FALSE)/VLOOKUP($B$3:$B$105,Netvolumenmål!$B$3:$E$105,4,FALSE)</f>
        <v>1.3790074991457859E-3</v>
      </c>
      <c r="I65" s="87">
        <f>VLOOKUP($B$3:$B$105,Costdrivere!$B$3:$K$105,6,FALSE)/VLOOKUP($B$3:$B$105,Netvolumenmål!$B$3:$E$105,4,FALSE)</f>
        <v>0.32548830448416427</v>
      </c>
      <c r="J65" s="87">
        <f>VLOOKUP($B$3:$B$105,Costdrivere!$B$3:$K$105,7,FALSE)/VLOOKUP($B$3:$B$105,Netvolumenmål!$B$3:$E$105,4,FALSE)</f>
        <v>4.4181613086938354E-2</v>
      </c>
      <c r="K65" s="87">
        <f>VLOOKUP($B$3:$B$105,Costdrivere!$B$3:$K$105,8,FALSE)/VLOOKUP($B$3:$B$105,Netvolumenmål!$B$3:$E$105,4,FALSE)</f>
        <v>8.8556760473210941E-2</v>
      </c>
      <c r="L65" s="87">
        <f>VLOOKUP($B$3:$B$105,Costdrivere!$B$3:$K$105,9,FALSE)/VLOOKUP($B$3:$B$105,Netvolumenmål!$B$3:$E$105,4,FALSE)</f>
        <v>6.0599188584498948E-2</v>
      </c>
      <c r="M65" s="88">
        <f>VLOOKUP($B$3:$B$105,Costdrivere!$B$3:$K$105,10,FALSE)/VLOOKUP($B$3:$B$105,Netvolumenmål!$B$3:$E$105,4,FALSE)</f>
        <v>8.5666386430214791E-2</v>
      </c>
      <c r="O65" s="282">
        <f t="shared" si="8"/>
        <v>0.31914771416972809</v>
      </c>
      <c r="Q65" s="282">
        <f t="shared" si="13"/>
        <v>-8.9116360900176633E-2</v>
      </c>
      <c r="S65" s="282">
        <f t="shared" si="14"/>
        <v>0</v>
      </c>
      <c r="U65" s="274">
        <f>VLOOKUP($B$3:$B$105,Costdrivere!$B$3:$AO$105,38,FALSE)/VLOOKUP(Costdriveranalyse!$B$3:$B$105,Netvolumenmål!$B$3:$H$105,7,FALSE)</f>
        <v>0.17864498495359341</v>
      </c>
      <c r="V65" s="271">
        <f>VLOOKUP($B$3:$B$105,Costdrivere!$B$3:$AO$105,39,FALSE)/VLOOKUP(Costdriveranalyse!$B$3:$B$105,Netvolumenmål!$B$3:$H$105,7,FALSE)</f>
        <v>0.77044843935568152</v>
      </c>
      <c r="W65" s="268">
        <f>VLOOKUP($B$3:$B$105,Costdrivere!$B$3:$AO$105,40,FALSE)/VLOOKUP(Costdriveranalyse!$B$3:$B$105,Netvolumenmål!$B$3:$H$105,7,FALSE)</f>
        <v>5.0906575690724168E-2</v>
      </c>
      <c r="Y65" s="282">
        <f t="shared" si="15"/>
        <v>1.1663150836278224E-2</v>
      </c>
      <c r="AA65" s="282">
        <f t="shared" si="16"/>
        <v>0</v>
      </c>
      <c r="AC65" s="282">
        <f t="shared" si="9"/>
        <v>0.25854852558522917</v>
      </c>
      <c r="AD65" s="282">
        <f t="shared" si="17"/>
        <v>-9.4750331569738333E-2</v>
      </c>
      <c r="AE65" s="282">
        <f t="shared" si="18"/>
        <v>0</v>
      </c>
      <c r="AG65" s="282">
        <f t="shared" si="10"/>
        <v>6.0599188584498948E-2</v>
      </c>
      <c r="AH65" s="299">
        <f t="shared" si="19"/>
        <v>5.63769882725218E-3</v>
      </c>
      <c r="AI65" s="282">
        <f t="shared" si="20"/>
        <v>0</v>
      </c>
      <c r="AK65" s="282">
        <f t="shared" si="11"/>
        <v>0</v>
      </c>
      <c r="AM65" s="280">
        <f t="shared" si="12"/>
        <v>0</v>
      </c>
    </row>
    <row r="66" spans="1:39" x14ac:dyDescent="0.25">
      <c r="A66" s="18" t="s">
        <v>151</v>
      </c>
      <c r="B66" s="20" t="s">
        <v>152</v>
      </c>
      <c r="C66" s="287">
        <f>VLOOKUP($B$3:$B$105,'Potentialer og krav'!$B$2:$I$106,7,FALSE)</f>
        <v>0.89538773416978701</v>
      </c>
      <c r="D66" s="75"/>
      <c r="E66" s="86">
        <f>VLOOKUP($B$3:$B$105,Costdrivere!$B$3:$K$105,2,FALSE)/VLOOKUP($B$3:$B$105,Netvolumenmål!$B$3:$E$105,4,FALSE)</f>
        <v>1.5822763163849027E-3</v>
      </c>
      <c r="F66" s="87">
        <f>VLOOKUP($B$3:$B$105,Costdrivere!$B$3:$K$105,3,FALSE)/VLOOKUP($B$3:$B$105,Netvolumenmål!$B$3:$E$105,4,FALSE)</f>
        <v>0</v>
      </c>
      <c r="G66" s="87">
        <f>VLOOKUP($B$3:$B$105,Costdrivere!$B$3:$K$105,4,FALSE)/VLOOKUP($B$3:$B$105,Netvolumenmål!$B$3:$E$105,4,FALSE)</f>
        <v>0</v>
      </c>
      <c r="H66" s="87">
        <f>VLOOKUP($B$3:$B$105,Costdrivere!$B$3:$K$105,5,FALSE)/VLOOKUP($B$3:$B$105,Netvolumenmål!$B$3:$E$105,4,FALSE)</f>
        <v>0</v>
      </c>
      <c r="I66" s="87">
        <f>VLOOKUP($B$3:$B$105,Costdrivere!$B$3:$K$105,6,FALSE)/VLOOKUP($B$3:$B$105,Netvolumenmål!$B$3:$E$105,4,FALSE)</f>
        <v>0.46474534245335258</v>
      </c>
      <c r="J66" s="87">
        <f>VLOOKUP($B$3:$B$105,Costdrivere!$B$3:$K$105,7,FALSE)/VLOOKUP($B$3:$B$105,Netvolumenmål!$B$3:$E$105,4,FALSE)</f>
        <v>0.11795306335175981</v>
      </c>
      <c r="K66" s="87">
        <f>VLOOKUP($B$3:$B$105,Costdrivere!$B$3:$K$105,8,FALSE)/VLOOKUP($B$3:$B$105,Netvolumenmål!$B$3:$E$105,4,FALSE)</f>
        <v>0.22269851297869081</v>
      </c>
      <c r="L66" s="87">
        <f>VLOOKUP($B$3:$B$105,Costdrivere!$B$3:$K$105,9,FALSE)/VLOOKUP($B$3:$B$105,Netvolumenmål!$B$3:$E$105,4,FALSE)</f>
        <v>0</v>
      </c>
      <c r="M66" s="88">
        <f>VLOOKUP($B$3:$B$105,Costdrivere!$B$3:$K$105,10,FALSE)/VLOOKUP($B$3:$B$105,Netvolumenmål!$B$3:$E$105,4,FALSE)</f>
        <v>0.19302080489981183</v>
      </c>
      <c r="O66" s="282">
        <f t="shared" si="8"/>
        <v>0</v>
      </c>
      <c r="Q66" s="282">
        <f t="shared" si="13"/>
        <v>0.23003135326955146</v>
      </c>
      <c r="S66" s="282">
        <f t="shared" si="14"/>
        <v>0</v>
      </c>
      <c r="U66" s="274">
        <f>VLOOKUP($B$3:$B$105,Costdrivere!$B$3:$AO$105,38,FALSE)/VLOOKUP(Costdriveranalyse!$B$3:$B$105,Netvolumenmål!$B$3:$H$105,7,FALSE)</f>
        <v>0.7342677269356066</v>
      </c>
      <c r="V66" s="271">
        <f>VLOOKUP($B$3:$B$105,Costdrivere!$B$3:$AO$105,39,FALSE)/VLOOKUP(Costdriveranalyse!$B$3:$B$105,Netvolumenmål!$B$3:$H$105,7,FALSE)</f>
        <v>0.20254579051900165</v>
      </c>
      <c r="W66" s="268">
        <f>VLOOKUP($B$3:$B$105,Costdrivere!$B$3:$AO$105,40,FALSE)/VLOOKUP(Costdriveranalyse!$B$3:$B$105,Netvolumenmål!$B$3:$H$105,7,FALSE)</f>
        <v>6.3186482545394163E-2</v>
      </c>
      <c r="Y66" s="282">
        <f t="shared" si="15"/>
        <v>0.57956579967295807</v>
      </c>
      <c r="AA66" s="282">
        <f t="shared" si="16"/>
        <v>0</v>
      </c>
      <c r="AC66" s="282">
        <f t="shared" si="9"/>
        <v>0</v>
      </c>
      <c r="AD66" s="282">
        <f t="shared" si="17"/>
        <v>0.16379819401549084</v>
      </c>
      <c r="AE66" s="282">
        <f t="shared" si="18"/>
        <v>0</v>
      </c>
      <c r="AG66" s="282">
        <f t="shared" si="10"/>
        <v>0</v>
      </c>
      <c r="AH66" s="299">
        <f t="shared" si="19"/>
        <v>6.6236887411751127E-2</v>
      </c>
      <c r="AI66" s="282">
        <f t="shared" si="20"/>
        <v>0</v>
      </c>
      <c r="AK66" s="282">
        <f t="shared" si="11"/>
        <v>0</v>
      </c>
      <c r="AM66" s="280">
        <f t="shared" si="12"/>
        <v>0</v>
      </c>
    </row>
    <row r="67" spans="1:39" x14ac:dyDescent="0.25">
      <c r="A67" s="18" t="s">
        <v>153</v>
      </c>
      <c r="B67" s="20" t="s">
        <v>154</v>
      </c>
      <c r="C67" s="287">
        <f>VLOOKUP($B$3:$B$105,'Potentialer og krav'!$B$2:$I$106,7,FALSE)</f>
        <v>1</v>
      </c>
      <c r="D67" s="75"/>
      <c r="E67" s="86">
        <f>VLOOKUP($B$3:$B$105,Costdrivere!$B$3:$K$105,2,FALSE)/VLOOKUP($B$3:$B$105,Netvolumenmål!$B$3:$E$105,4,FALSE)</f>
        <v>3.1625497908540907E-4</v>
      </c>
      <c r="F67" s="87">
        <f>VLOOKUP($B$3:$B$105,Costdrivere!$B$3:$K$105,3,FALSE)/VLOOKUP($B$3:$B$105,Netvolumenmål!$B$3:$E$105,4,FALSE)</f>
        <v>2.8844214458014619E-2</v>
      </c>
      <c r="G67" s="87">
        <f>VLOOKUP($B$3:$B$105,Costdrivere!$B$3:$K$105,4,FALSE)/VLOOKUP($B$3:$B$105,Netvolumenmål!$B$3:$E$105,4,FALSE)</f>
        <v>0</v>
      </c>
      <c r="H67" s="87">
        <f>VLOOKUP($B$3:$B$105,Costdrivere!$B$3:$K$105,5,FALSE)/VLOOKUP($B$3:$B$105,Netvolumenmål!$B$3:$E$105,4,FALSE)</f>
        <v>2.4423572216612051E-3</v>
      </c>
      <c r="I67" s="87">
        <f>VLOOKUP($B$3:$B$105,Costdrivere!$B$3:$K$105,6,FALSE)/VLOOKUP($B$3:$B$105,Netvolumenmål!$B$3:$E$105,4,FALSE)</f>
        <v>0.49728347624054547</v>
      </c>
      <c r="J67" s="87">
        <f>VLOOKUP($B$3:$B$105,Costdrivere!$B$3:$K$105,7,FALSE)/VLOOKUP($B$3:$B$105,Netvolumenmål!$B$3:$E$105,4,FALSE)</f>
        <v>0.12146342995924289</v>
      </c>
      <c r="K67" s="87">
        <f>VLOOKUP($B$3:$B$105,Costdrivere!$B$3:$K$105,8,FALSE)/VLOOKUP($B$3:$B$105,Netvolumenmål!$B$3:$E$105,4,FALSE)</f>
        <v>0.15508502737566182</v>
      </c>
      <c r="L67" s="87">
        <f>VLOOKUP($B$3:$B$105,Costdrivere!$B$3:$K$105,9,FALSE)/VLOOKUP($B$3:$B$105,Netvolumenmål!$B$3:$E$105,4,FALSE)</f>
        <v>5.6745702704317363E-3</v>
      </c>
      <c r="M67" s="88">
        <f>VLOOKUP($B$3:$B$105,Costdrivere!$B$3:$K$105,10,FALSE)/VLOOKUP($B$3:$B$105,Netvolumenmål!$B$3:$E$105,4,FALSE)</f>
        <v>0.18889066949535691</v>
      </c>
      <c r="O67" s="282">
        <f t="shared" ref="O67:O106" si="21">F67+L67</f>
        <v>3.4518784728446356E-2</v>
      </c>
      <c r="Q67" s="282">
        <f t="shared" ref="Q67:Q96" si="22">$O$108-O67</f>
        <v>0.1955125685411051</v>
      </c>
      <c r="S67" s="282">
        <f t="shared" ref="S67:S96" si="23">IF(Q67&lt;$O$111,(Q67-$O$111)*-0.1264,0)</f>
        <v>0</v>
      </c>
      <c r="U67" s="274">
        <f>VLOOKUP($B$3:$B$105,Costdrivere!$B$3:$AO$105,38,FALSE)/VLOOKUP(Costdriveranalyse!$B$3:$B$105,Netvolumenmål!$B$3:$H$105,7,FALSE)</f>
        <v>0.8326006499644959</v>
      </c>
      <c r="V67" s="271">
        <f>VLOOKUP($B$3:$B$105,Costdrivere!$B$3:$AO$105,39,FALSE)/VLOOKUP(Costdriveranalyse!$B$3:$B$105,Netvolumenmål!$B$3:$H$105,7,FALSE)</f>
        <v>0.125849950886778</v>
      </c>
      <c r="W67" s="268">
        <f>VLOOKUP($B$3:$B$105,Costdrivere!$B$3:$AO$105,40,FALSE)/VLOOKUP(Costdriveranalyse!$B$3:$B$105,Netvolumenmål!$B$3:$H$105,7,FALSE)</f>
        <v>4.1549399148726462E-2</v>
      </c>
      <c r="Y67" s="282">
        <f t="shared" ref="Y67:Y96" si="24">$V$108-V67</f>
        <v>0.65626163930518178</v>
      </c>
      <c r="AA67" s="282">
        <f t="shared" ref="AA67:AA96" si="25">IF(Y67&lt;$V$111,(Y67-$V$111)*-0.0347,0)</f>
        <v>0</v>
      </c>
      <c r="AC67" s="282">
        <f t="shared" ref="AC67:AC105" si="26">F67</f>
        <v>2.8844214458014619E-2</v>
      </c>
      <c r="AD67" s="282">
        <f t="shared" ref="AD67:AD96" si="27">$AC$108-AC67</f>
        <v>0.13495397955747623</v>
      </c>
      <c r="AE67" s="282">
        <f t="shared" ref="AE67:AE96" si="28">IF(AD67&lt;$AC$111,(AD67-$AC$111)*-0.2922,0)</f>
        <v>0</v>
      </c>
      <c r="AG67" s="282">
        <f t="shared" ref="AG67:AG105" si="29">L67</f>
        <v>5.6745702704317363E-3</v>
      </c>
      <c r="AH67" s="299">
        <f t="shared" ref="AH67:AH96" si="30">$AG$108-AG67</f>
        <v>6.0562317141319391E-2</v>
      </c>
      <c r="AI67" s="282">
        <f t="shared" ref="AI67:AI96" si="31">IF(AH67&lt;$AG$111,(AH67-$AG$111)*-0.9202,0)</f>
        <v>0</v>
      </c>
      <c r="AK67" s="282">
        <f t="shared" ref="AK67:AK105" si="32">AE67+AI67</f>
        <v>0</v>
      </c>
      <c r="AM67" s="280">
        <f t="shared" ref="AM67:AM106" si="33">AK67-S67</f>
        <v>0</v>
      </c>
    </row>
    <row r="68" spans="1:39" x14ac:dyDescent="0.25">
      <c r="A68" s="18" t="s">
        <v>27</v>
      </c>
      <c r="B68" s="20" t="s">
        <v>155</v>
      </c>
      <c r="C68" s="287">
        <f>VLOOKUP($B$3:$B$105,'Potentialer og krav'!$B$2:$I$106,7,FALSE)</f>
        <v>1</v>
      </c>
      <c r="D68" s="75"/>
      <c r="E68" s="86">
        <f>VLOOKUP($B$3:$B$105,Costdrivere!$B$3:$K$105,2,FALSE)/VLOOKUP($B$3:$B$105,Netvolumenmål!$B$3:$E$105,4,FALSE)</f>
        <v>9.4520276356072852E-2</v>
      </c>
      <c r="F68" s="87">
        <f>VLOOKUP($B$3:$B$105,Costdrivere!$B$3:$K$105,3,FALSE)/VLOOKUP($B$3:$B$105,Netvolumenmål!$B$3:$E$105,4,FALSE)</f>
        <v>0.22555725451929068</v>
      </c>
      <c r="G68" s="87">
        <f>VLOOKUP($B$3:$B$105,Costdrivere!$B$3:$K$105,4,FALSE)/VLOOKUP($B$3:$B$105,Netvolumenmål!$B$3:$E$105,4,FALSE)</f>
        <v>7.336284117883932E-3</v>
      </c>
      <c r="H68" s="87">
        <f>VLOOKUP($B$3:$B$105,Costdrivere!$B$3:$K$105,5,FALSE)/VLOOKUP($B$3:$B$105,Netvolumenmål!$B$3:$E$105,4,FALSE)</f>
        <v>1.6984296889900068E-3</v>
      </c>
      <c r="I68" s="87">
        <f>VLOOKUP($B$3:$B$105,Costdrivere!$B$3:$K$105,6,FALSE)/VLOOKUP($B$3:$B$105,Netvolumenmål!$B$3:$E$105,4,FALSE)</f>
        <v>0.37534671497791666</v>
      </c>
      <c r="J68" s="87">
        <f>VLOOKUP($B$3:$B$105,Costdrivere!$B$3:$K$105,7,FALSE)/VLOOKUP($B$3:$B$105,Netvolumenmål!$B$3:$E$105,4,FALSE)</f>
        <v>6.4477922806889409E-2</v>
      </c>
      <c r="K68" s="87">
        <f>VLOOKUP($B$3:$B$105,Costdrivere!$B$3:$K$105,8,FALSE)/VLOOKUP($B$3:$B$105,Netvolumenmål!$B$3:$E$105,4,FALSE)</f>
        <v>6.5539749785663223E-2</v>
      </c>
      <c r="L68" s="87">
        <f>VLOOKUP($B$3:$B$105,Costdrivere!$B$3:$K$105,9,FALSE)/VLOOKUP($B$3:$B$105,Netvolumenmål!$B$3:$E$105,4,FALSE)</f>
        <v>5.3645250630096578E-2</v>
      </c>
      <c r="M68" s="88">
        <f>VLOOKUP($B$3:$B$105,Costdrivere!$B$3:$K$105,10,FALSE)/VLOOKUP($B$3:$B$105,Netvolumenmål!$B$3:$E$105,4,FALSE)</f>
        <v>0.11187811711719685</v>
      </c>
      <c r="O68" s="282">
        <f t="shared" si="21"/>
        <v>0.27920250514938727</v>
      </c>
      <c r="Q68" s="282">
        <f t="shared" si="22"/>
        <v>-4.9171151879835812E-2</v>
      </c>
      <c r="S68" s="282">
        <f t="shared" si="23"/>
        <v>0</v>
      </c>
      <c r="U68" s="274">
        <f>VLOOKUP($B$3:$B$105,Costdrivere!$B$3:$AO$105,38,FALSE)/VLOOKUP(Costdriveranalyse!$B$3:$B$105,Netvolumenmål!$B$3:$H$105,7,FALSE)</f>
        <v>0.13932059967092872</v>
      </c>
      <c r="V68" s="271">
        <f>VLOOKUP($B$3:$B$105,Costdrivere!$B$3:$AO$105,39,FALSE)/VLOOKUP(Costdriveranalyse!$B$3:$B$105,Netvolumenmål!$B$3:$H$105,7,FALSE)</f>
        <v>0.86067940032907264</v>
      </c>
      <c r="W68" s="268">
        <f>VLOOKUP($B$3:$B$105,Costdrivere!$B$3:$AO$105,40,FALSE)/VLOOKUP(Costdriveranalyse!$B$3:$B$105,Netvolumenmål!$B$3:$H$105,7,FALSE)</f>
        <v>0</v>
      </c>
      <c r="Y68" s="282">
        <f t="shared" si="24"/>
        <v>-7.8567810137112892E-2</v>
      </c>
      <c r="AA68" s="282">
        <f t="shared" si="25"/>
        <v>0</v>
      </c>
      <c r="AC68" s="282">
        <f t="shared" si="26"/>
        <v>0.22555725451929068</v>
      </c>
      <c r="AD68" s="282">
        <f t="shared" si="27"/>
        <v>-6.175906050379984E-2</v>
      </c>
      <c r="AE68" s="282">
        <f t="shared" si="28"/>
        <v>0</v>
      </c>
      <c r="AG68" s="282">
        <f t="shared" si="29"/>
        <v>5.3645250630096578E-2</v>
      </c>
      <c r="AH68" s="299">
        <f t="shared" si="30"/>
        <v>1.259163678165455E-2</v>
      </c>
      <c r="AI68" s="282">
        <f t="shared" si="31"/>
        <v>0</v>
      </c>
      <c r="AK68" s="282">
        <f t="shared" si="32"/>
        <v>0</v>
      </c>
      <c r="AM68" s="280">
        <f t="shared" si="33"/>
        <v>0</v>
      </c>
    </row>
    <row r="69" spans="1:39" x14ac:dyDescent="0.25">
      <c r="A69" s="18" t="s">
        <v>30</v>
      </c>
      <c r="B69" s="20" t="s">
        <v>156</v>
      </c>
      <c r="C69" s="287">
        <f>VLOOKUP($B$3:$B$105,'Potentialer og krav'!$B$2:$I$106,7,FALSE)</f>
        <v>0.86392209535392195</v>
      </c>
      <c r="D69" s="75"/>
      <c r="E69" s="86">
        <f>VLOOKUP($B$3:$B$105,Costdrivere!$B$3:$K$105,2,FALSE)/VLOOKUP($B$3:$B$105,Netvolumenmål!$B$3:$E$105,4,FALSE)</f>
        <v>0.16223377443570147</v>
      </c>
      <c r="F69" s="87">
        <f>VLOOKUP($B$3:$B$105,Costdrivere!$B$3:$K$105,3,FALSE)/VLOOKUP($B$3:$B$105,Netvolumenmål!$B$3:$E$105,4,FALSE)</f>
        <v>0.24361636234114736</v>
      </c>
      <c r="G69" s="87">
        <f>VLOOKUP($B$3:$B$105,Costdrivere!$B$3:$K$105,4,FALSE)/VLOOKUP($B$3:$B$105,Netvolumenmål!$B$3:$E$105,4,FALSE)</f>
        <v>1.986027864669879E-2</v>
      </c>
      <c r="H69" s="87">
        <f>VLOOKUP($B$3:$B$105,Costdrivere!$B$3:$K$105,5,FALSE)/VLOOKUP($B$3:$B$105,Netvolumenmål!$B$3:$E$105,4,FALSE)</f>
        <v>1.1965135536056911E-2</v>
      </c>
      <c r="I69" s="87">
        <f>VLOOKUP($B$3:$B$105,Costdrivere!$B$3:$K$105,6,FALSE)/VLOOKUP($B$3:$B$105,Netvolumenmål!$B$3:$E$105,4,FALSE)</f>
        <v>0.28297740422050122</v>
      </c>
      <c r="J69" s="87">
        <f>VLOOKUP($B$3:$B$105,Costdrivere!$B$3:$K$105,7,FALSE)/VLOOKUP($B$3:$B$105,Netvolumenmål!$B$3:$E$105,4,FALSE)</f>
        <v>5.6017153512299148E-2</v>
      </c>
      <c r="K69" s="87">
        <f>VLOOKUP($B$3:$B$105,Costdrivere!$B$3:$K$105,8,FALSE)/VLOOKUP($B$3:$B$105,Netvolumenmål!$B$3:$E$105,4,FALSE)</f>
        <v>2.8988071904564074E-2</v>
      </c>
      <c r="L69" s="87">
        <f>VLOOKUP($B$3:$B$105,Costdrivere!$B$3:$K$105,9,FALSE)/VLOOKUP($B$3:$B$105,Netvolumenmål!$B$3:$E$105,4,FALSE)</f>
        <v>4.7986740119590532E-2</v>
      </c>
      <c r="M69" s="88">
        <f>VLOOKUP($B$3:$B$105,Costdrivere!$B$3:$K$105,10,FALSE)/VLOOKUP($B$3:$B$105,Netvolumenmål!$B$3:$E$105,4,FALSE)</f>
        <v>0.14635507928344049</v>
      </c>
      <c r="O69" s="282">
        <f t="shared" si="21"/>
        <v>0.2916031024607379</v>
      </c>
      <c r="Q69" s="282">
        <f t="shared" si="22"/>
        <v>-6.1571749191186437E-2</v>
      </c>
      <c r="S69" s="282">
        <f t="shared" si="23"/>
        <v>0</v>
      </c>
      <c r="U69" s="274">
        <f>VLOOKUP($B$3:$B$105,Costdrivere!$B$3:$AO$105,38,FALSE)/VLOOKUP(Costdriveranalyse!$B$3:$B$105,Netvolumenmål!$B$3:$H$105,7,FALSE)</f>
        <v>0.17275872571059966</v>
      </c>
      <c r="V69" s="271">
        <f>VLOOKUP($B$3:$B$105,Costdrivere!$B$3:$AO$105,39,FALSE)/VLOOKUP(Costdriveranalyse!$B$3:$B$105,Netvolumenmål!$B$3:$H$105,7,FALSE)</f>
        <v>0.8098301508830158</v>
      </c>
      <c r="W69" s="268">
        <f>VLOOKUP($B$3:$B$105,Costdrivere!$B$3:$AO$105,40,FALSE)/VLOOKUP(Costdriveranalyse!$B$3:$B$105,Netvolumenmål!$B$3:$H$105,7,FALSE)</f>
        <v>1.7411123406378608E-2</v>
      </c>
      <c r="Y69" s="282">
        <f t="shared" si="24"/>
        <v>-2.7718560691056049E-2</v>
      </c>
      <c r="AA69" s="282">
        <f t="shared" si="25"/>
        <v>0</v>
      </c>
      <c r="AC69" s="282">
        <f t="shared" si="26"/>
        <v>0.24361636234114736</v>
      </c>
      <c r="AD69" s="282">
        <f t="shared" si="27"/>
        <v>-7.9818168325656524E-2</v>
      </c>
      <c r="AE69" s="282">
        <f t="shared" si="28"/>
        <v>0</v>
      </c>
      <c r="AG69" s="282">
        <f t="shared" si="29"/>
        <v>4.7986740119590532E-2</v>
      </c>
      <c r="AH69" s="299">
        <f t="shared" si="30"/>
        <v>1.8250147292160596E-2</v>
      </c>
      <c r="AI69" s="282">
        <f t="shared" si="31"/>
        <v>0</v>
      </c>
      <c r="AK69" s="282">
        <f t="shared" si="32"/>
        <v>0</v>
      </c>
      <c r="AM69" s="280">
        <f t="shared" si="33"/>
        <v>0</v>
      </c>
    </row>
    <row r="70" spans="1:39" x14ac:dyDescent="0.25">
      <c r="A70" s="18" t="s">
        <v>28</v>
      </c>
      <c r="B70" s="20" t="s">
        <v>157</v>
      </c>
      <c r="C70" s="287">
        <f>VLOOKUP($B$3:$B$105,'Potentialer og krav'!$B$2:$I$106,7,FALSE)</f>
        <v>0.96693152093594403</v>
      </c>
      <c r="D70" s="75"/>
      <c r="E70" s="86">
        <f>VLOOKUP($B$3:$B$105,Costdrivere!$B$3:$K$105,2,FALSE)/VLOOKUP($B$3:$B$105,Netvolumenmål!$B$3:$E$105,4,FALSE)</f>
        <v>0.14577961161509342</v>
      </c>
      <c r="F70" s="87">
        <f>VLOOKUP($B$3:$B$105,Costdrivere!$B$3:$K$105,3,FALSE)/VLOOKUP($B$3:$B$105,Netvolumenmål!$B$3:$E$105,4,FALSE)</f>
        <v>0.12567638956326463</v>
      </c>
      <c r="G70" s="87">
        <f>VLOOKUP($B$3:$B$105,Costdrivere!$B$3:$K$105,4,FALSE)/VLOOKUP($B$3:$B$105,Netvolumenmål!$B$3:$E$105,4,FALSE)</f>
        <v>1.9241987696928309E-2</v>
      </c>
      <c r="H70" s="87">
        <f>VLOOKUP($B$3:$B$105,Costdrivere!$B$3:$K$105,5,FALSE)/VLOOKUP($B$3:$B$105,Netvolumenmål!$B$3:$E$105,4,FALSE)</f>
        <v>1.136235098019899E-3</v>
      </c>
      <c r="I70" s="87">
        <f>VLOOKUP($B$3:$B$105,Costdrivere!$B$3:$K$105,6,FALSE)/VLOOKUP($B$3:$B$105,Netvolumenmål!$B$3:$E$105,4,FALSE)</f>
        <v>0.31744186485048198</v>
      </c>
      <c r="J70" s="87">
        <f>VLOOKUP($B$3:$B$105,Costdrivere!$B$3:$K$105,7,FALSE)/VLOOKUP($B$3:$B$105,Netvolumenmål!$B$3:$E$105,4,FALSE)</f>
        <v>7.6363160331828092E-2</v>
      </c>
      <c r="K70" s="87">
        <f>VLOOKUP($B$3:$B$105,Costdrivere!$B$3:$K$105,8,FALSE)/VLOOKUP($B$3:$B$105,Netvolumenmål!$B$3:$E$105,4,FALSE)</f>
        <v>7.1569660480453254E-2</v>
      </c>
      <c r="L70" s="87">
        <f>VLOOKUP($B$3:$B$105,Costdrivere!$B$3:$K$105,9,FALSE)/VLOOKUP($B$3:$B$105,Netvolumenmål!$B$3:$E$105,4,FALSE)</f>
        <v>9.9132048906598186E-2</v>
      </c>
      <c r="M70" s="88">
        <f>VLOOKUP($B$3:$B$105,Costdrivere!$B$3:$K$105,10,FALSE)/VLOOKUP($B$3:$B$105,Netvolumenmål!$B$3:$E$105,4,FALSE)</f>
        <v>0.1436590414573321</v>
      </c>
      <c r="O70" s="282">
        <f t="shared" si="21"/>
        <v>0.22480843846986281</v>
      </c>
      <c r="Q70" s="282">
        <f t="shared" si="22"/>
        <v>5.2229147996886438E-3</v>
      </c>
      <c r="S70" s="282">
        <f t="shared" si="23"/>
        <v>0</v>
      </c>
      <c r="U70" s="274">
        <f>VLOOKUP($B$3:$B$105,Costdrivere!$B$3:$AO$105,38,FALSE)/VLOOKUP(Costdriveranalyse!$B$3:$B$105,Netvolumenmål!$B$3:$H$105,7,FALSE)</f>
        <v>0.11333104968081652</v>
      </c>
      <c r="V70" s="271">
        <f>VLOOKUP($B$3:$B$105,Costdrivere!$B$3:$AO$105,39,FALSE)/VLOOKUP(Costdriveranalyse!$B$3:$B$105,Netvolumenmål!$B$3:$H$105,7,FALSE)</f>
        <v>0.87083453712448367</v>
      </c>
      <c r="W70" s="268">
        <f>VLOOKUP($B$3:$B$105,Costdrivere!$B$3:$AO$105,40,FALSE)/VLOOKUP(Costdriveranalyse!$B$3:$B$105,Netvolumenmål!$B$3:$H$105,7,FALSE)</f>
        <v>1.5834413194699633E-2</v>
      </c>
      <c r="Y70" s="282">
        <f t="shared" si="24"/>
        <v>-8.8722946932523916E-2</v>
      </c>
      <c r="AA70" s="282">
        <f t="shared" si="25"/>
        <v>0</v>
      </c>
      <c r="AC70" s="282">
        <f t="shared" si="26"/>
        <v>0.12567638956326463</v>
      </c>
      <c r="AD70" s="282">
        <f t="shared" si="27"/>
        <v>3.812180445222621E-2</v>
      </c>
      <c r="AE70" s="282">
        <f t="shared" si="28"/>
        <v>0</v>
      </c>
      <c r="AG70" s="282">
        <f t="shared" si="29"/>
        <v>9.9132048906598186E-2</v>
      </c>
      <c r="AH70" s="299">
        <f t="shared" si="30"/>
        <v>-3.2895161494847058E-2</v>
      </c>
      <c r="AI70" s="282">
        <f t="shared" si="31"/>
        <v>0</v>
      </c>
      <c r="AK70" s="282">
        <f t="shared" si="32"/>
        <v>0</v>
      </c>
      <c r="AM70" s="280">
        <f t="shared" si="33"/>
        <v>0</v>
      </c>
    </row>
    <row r="71" spans="1:39" x14ac:dyDescent="0.25">
      <c r="A71" s="18" t="s">
        <v>158</v>
      </c>
      <c r="B71" s="20" t="s">
        <v>159</v>
      </c>
      <c r="C71" s="287">
        <f>VLOOKUP($B$3:$B$105,'Potentialer og krav'!$B$2:$I$106,7,FALSE)</f>
        <v>0.984638558470319</v>
      </c>
      <c r="D71" s="75"/>
      <c r="E71" s="86">
        <f>VLOOKUP($B$3:$B$105,Costdrivere!$B$3:$K$105,2,FALSE)/VLOOKUP($B$3:$B$105,Netvolumenmål!$B$3:$E$105,4,FALSE)</f>
        <v>9.7101662609530237E-2</v>
      </c>
      <c r="F71" s="87">
        <f>VLOOKUP($B$3:$B$105,Costdrivere!$B$3:$K$105,3,FALSE)/VLOOKUP($B$3:$B$105,Netvolumenmål!$B$3:$E$105,4,FALSE)</f>
        <v>0.10579096119961424</v>
      </c>
      <c r="G71" s="87">
        <f>VLOOKUP($B$3:$B$105,Costdrivere!$B$3:$K$105,4,FALSE)/VLOOKUP($B$3:$B$105,Netvolumenmål!$B$3:$E$105,4,FALSE)</f>
        <v>9.5709315182896677E-3</v>
      </c>
      <c r="H71" s="87">
        <f>VLOOKUP($B$3:$B$105,Costdrivere!$B$3:$K$105,5,FALSE)/VLOOKUP($B$3:$B$105,Netvolumenmål!$B$3:$E$105,4,FALSE)</f>
        <v>7.4827165348497003E-4</v>
      </c>
      <c r="I71" s="87">
        <f>VLOOKUP($B$3:$B$105,Costdrivere!$B$3:$K$105,6,FALSE)/VLOOKUP($B$3:$B$105,Netvolumenmål!$B$3:$E$105,4,FALSE)</f>
        <v>0.44212041666444685</v>
      </c>
      <c r="J71" s="87">
        <f>VLOOKUP($B$3:$B$105,Costdrivere!$B$3:$K$105,7,FALSE)/VLOOKUP($B$3:$B$105,Netvolumenmål!$B$3:$E$105,4,FALSE)</f>
        <v>0.16416524415567588</v>
      </c>
      <c r="K71" s="87">
        <f>VLOOKUP($B$3:$B$105,Costdrivere!$B$3:$K$105,8,FALSE)/VLOOKUP($B$3:$B$105,Netvolumenmål!$B$3:$E$105,4,FALSE)</f>
        <v>3.5410959104316242E-2</v>
      </c>
      <c r="L71" s="87">
        <f>VLOOKUP($B$3:$B$105,Costdrivere!$B$3:$K$105,9,FALSE)/VLOOKUP($B$3:$B$105,Netvolumenmål!$B$3:$E$105,4,FALSE)</f>
        <v>5.5608969655060889E-2</v>
      </c>
      <c r="M71" s="88">
        <f>VLOOKUP($B$3:$B$105,Costdrivere!$B$3:$K$105,10,FALSE)/VLOOKUP($B$3:$B$105,Netvolumenmål!$B$3:$E$105,4,FALSE)</f>
        <v>8.9482583439581098E-2</v>
      </c>
      <c r="O71" s="282">
        <f t="shared" si="21"/>
        <v>0.16139993085467513</v>
      </c>
      <c r="Q71" s="282">
        <f t="shared" si="22"/>
        <v>6.8631422414876325E-2</v>
      </c>
      <c r="S71" s="282">
        <f t="shared" si="23"/>
        <v>0</v>
      </c>
      <c r="U71" s="274">
        <f>VLOOKUP($B$3:$B$105,Costdrivere!$B$3:$AO$105,38,FALSE)/VLOOKUP(Costdriveranalyse!$B$3:$B$105,Netvolumenmål!$B$3:$H$105,7,FALSE)</f>
        <v>9.5183119876450673E-2</v>
      </c>
      <c r="V71" s="271">
        <f>VLOOKUP($B$3:$B$105,Costdrivere!$B$3:$AO$105,39,FALSE)/VLOOKUP(Costdriveranalyse!$B$3:$B$105,Netvolumenmål!$B$3:$H$105,7,FALSE)</f>
        <v>0.8897785939509586</v>
      </c>
      <c r="W71" s="268">
        <f>VLOOKUP($B$3:$B$105,Costdrivere!$B$3:$AO$105,40,FALSE)/VLOOKUP(Costdriveranalyse!$B$3:$B$105,Netvolumenmål!$B$3:$H$105,7,FALSE)</f>
        <v>1.5038286172589612E-2</v>
      </c>
      <c r="Y71" s="282">
        <f t="shared" si="24"/>
        <v>-0.10766700375899885</v>
      </c>
      <c r="AA71" s="282">
        <f t="shared" si="25"/>
        <v>0</v>
      </c>
      <c r="AC71" s="282">
        <f t="shared" si="26"/>
        <v>0.10579096119961424</v>
      </c>
      <c r="AD71" s="282">
        <f t="shared" si="27"/>
        <v>5.8007232815876594E-2</v>
      </c>
      <c r="AE71" s="282">
        <f t="shared" si="28"/>
        <v>0</v>
      </c>
      <c r="AG71" s="282">
        <f t="shared" si="29"/>
        <v>5.5608969655060889E-2</v>
      </c>
      <c r="AH71" s="299">
        <f t="shared" si="30"/>
        <v>1.0627917756690239E-2</v>
      </c>
      <c r="AI71" s="282">
        <f t="shared" si="31"/>
        <v>0</v>
      </c>
      <c r="AK71" s="282">
        <f t="shared" si="32"/>
        <v>0</v>
      </c>
      <c r="AM71" s="280">
        <f t="shared" si="33"/>
        <v>0</v>
      </c>
    </row>
    <row r="72" spans="1:39" x14ac:dyDescent="0.25">
      <c r="A72" s="18" t="s">
        <v>160</v>
      </c>
      <c r="B72" s="20" t="s">
        <v>161</v>
      </c>
      <c r="C72" s="287">
        <f>VLOOKUP($B$3:$B$105,'Potentialer og krav'!$B$2:$I$106,7,FALSE)</f>
        <v>1</v>
      </c>
      <c r="D72" s="75"/>
      <c r="E72" s="86">
        <f>VLOOKUP($B$3:$B$105,Costdrivere!$B$3:$K$105,2,FALSE)/VLOOKUP($B$3:$B$105,Netvolumenmål!$B$3:$E$105,4,FALSE)</f>
        <v>0.17021990439275861</v>
      </c>
      <c r="F72" s="87">
        <f>VLOOKUP($B$3:$B$105,Costdrivere!$B$3:$K$105,3,FALSE)/VLOOKUP($B$3:$B$105,Netvolumenmål!$B$3:$E$105,4,FALSE)</f>
        <v>0.18018795460545936</v>
      </c>
      <c r="G72" s="87">
        <f>VLOOKUP($B$3:$B$105,Costdrivere!$B$3:$K$105,4,FALSE)/VLOOKUP($B$3:$B$105,Netvolumenmål!$B$3:$E$105,4,FALSE)</f>
        <v>2.2643436915381877E-2</v>
      </c>
      <c r="H72" s="87">
        <f>VLOOKUP($B$3:$B$105,Costdrivere!$B$3:$K$105,5,FALSE)/VLOOKUP($B$3:$B$105,Netvolumenmål!$B$3:$E$105,4,FALSE)</f>
        <v>2.8729678244766555E-3</v>
      </c>
      <c r="I72" s="87">
        <f>VLOOKUP($B$3:$B$105,Costdrivere!$B$3:$K$105,6,FALSE)/VLOOKUP($B$3:$B$105,Netvolumenmål!$B$3:$E$105,4,FALSE)</f>
        <v>0.23206676340486948</v>
      </c>
      <c r="J72" s="87">
        <f>VLOOKUP($B$3:$B$105,Costdrivere!$B$3:$K$105,7,FALSE)/VLOOKUP($B$3:$B$105,Netvolumenmål!$B$3:$E$105,4,FALSE)</f>
        <v>6.7846260477560691E-2</v>
      </c>
      <c r="K72" s="87">
        <f>VLOOKUP($B$3:$B$105,Costdrivere!$B$3:$K$105,8,FALSE)/VLOOKUP($B$3:$B$105,Netvolumenmål!$B$3:$E$105,4,FALSE)</f>
        <v>0.11215968155563577</v>
      </c>
      <c r="L72" s="87">
        <f>VLOOKUP($B$3:$B$105,Costdrivere!$B$3:$K$105,9,FALSE)/VLOOKUP($B$3:$B$105,Netvolumenmål!$B$3:$E$105,4,FALSE)</f>
        <v>4.1999537335974266E-2</v>
      </c>
      <c r="M72" s="88">
        <f>VLOOKUP($B$3:$B$105,Costdrivere!$B$3:$K$105,10,FALSE)/VLOOKUP($B$3:$B$105,Netvolumenmål!$B$3:$E$105,4,FALSE)</f>
        <v>0.17000349348788335</v>
      </c>
      <c r="O72" s="282">
        <f t="shared" si="21"/>
        <v>0.22218749194143361</v>
      </c>
      <c r="Q72" s="282">
        <f t="shared" si="22"/>
        <v>7.843861328117846E-3</v>
      </c>
      <c r="S72" s="282">
        <f t="shared" si="23"/>
        <v>0</v>
      </c>
      <c r="U72" s="274">
        <f>VLOOKUP($B$3:$B$105,Costdrivere!$B$3:$AO$105,38,FALSE)/VLOOKUP(Costdriveranalyse!$B$3:$B$105,Netvolumenmål!$B$3:$H$105,7,FALSE)</f>
        <v>0.14285139407514852</v>
      </c>
      <c r="V72" s="271">
        <f>VLOOKUP($B$3:$B$105,Costdrivere!$B$3:$AO$105,39,FALSE)/VLOOKUP(Costdriveranalyse!$B$3:$B$105,Netvolumenmål!$B$3:$H$105,7,FALSE)</f>
        <v>0.84056551248786793</v>
      </c>
      <c r="W72" s="268">
        <f>VLOOKUP($B$3:$B$105,Costdrivere!$B$3:$AO$105,40,FALSE)/VLOOKUP(Costdriveranalyse!$B$3:$B$105,Netvolumenmål!$B$3:$H$105,7,FALSE)</f>
        <v>1.6583093436987079E-2</v>
      </c>
      <c r="Y72" s="282">
        <f t="shared" si="24"/>
        <v>-5.8453922295908178E-2</v>
      </c>
      <c r="AA72" s="282">
        <f t="shared" si="25"/>
        <v>0</v>
      </c>
      <c r="AC72" s="282">
        <f t="shared" si="26"/>
        <v>0.18018795460545936</v>
      </c>
      <c r="AD72" s="282">
        <f t="shared" si="27"/>
        <v>-1.6389760589968522E-2</v>
      </c>
      <c r="AE72" s="282">
        <f t="shared" si="28"/>
        <v>0</v>
      </c>
      <c r="AG72" s="282">
        <f t="shared" si="29"/>
        <v>4.1999537335974266E-2</v>
      </c>
      <c r="AH72" s="299">
        <f t="shared" si="30"/>
        <v>2.4237350075776862E-2</v>
      </c>
      <c r="AI72" s="282">
        <f t="shared" si="31"/>
        <v>0</v>
      </c>
      <c r="AK72" s="282">
        <f t="shared" si="32"/>
        <v>0</v>
      </c>
      <c r="AM72" s="280">
        <f t="shared" si="33"/>
        <v>0</v>
      </c>
    </row>
    <row r="73" spans="1:39" x14ac:dyDescent="0.25">
      <c r="A73" s="18" t="s">
        <v>220</v>
      </c>
      <c r="B73" s="20" t="s">
        <v>162</v>
      </c>
      <c r="C73" s="287">
        <f>VLOOKUP($B$3:$B$105,'Potentialer og krav'!$B$2:$I$106,7,FALSE)</f>
        <v>0.98289602163308798</v>
      </c>
      <c r="D73" s="75"/>
      <c r="E73" s="86">
        <f>VLOOKUP($B$3:$B$105,Costdrivere!$B$3:$K$105,2,FALSE)/VLOOKUP($B$3:$B$105,Netvolumenmål!$B$3:$E$105,4,FALSE)</f>
        <v>0.17703960262971802</v>
      </c>
      <c r="F73" s="87">
        <f>VLOOKUP($B$3:$B$105,Costdrivere!$B$3:$K$105,3,FALSE)/VLOOKUP($B$3:$B$105,Netvolumenmål!$B$3:$E$105,4,FALSE)</f>
        <v>0.14833175371551663</v>
      </c>
      <c r="G73" s="87">
        <f>VLOOKUP($B$3:$B$105,Costdrivere!$B$3:$K$105,4,FALSE)/VLOOKUP($B$3:$B$105,Netvolumenmål!$B$3:$E$105,4,FALSE)</f>
        <v>2.7967988511332077E-2</v>
      </c>
      <c r="H73" s="87">
        <f>VLOOKUP($B$3:$B$105,Costdrivere!$B$3:$K$105,5,FALSE)/VLOOKUP($B$3:$B$105,Netvolumenmål!$B$3:$E$105,4,FALSE)</f>
        <v>4.476435673494708E-4</v>
      </c>
      <c r="I73" s="87">
        <f>VLOOKUP($B$3:$B$105,Costdrivere!$B$3:$K$105,6,FALSE)/VLOOKUP($B$3:$B$105,Netvolumenmål!$B$3:$E$105,4,FALSE)</f>
        <v>0.27518819836643793</v>
      </c>
      <c r="J73" s="87">
        <f>VLOOKUP($B$3:$B$105,Costdrivere!$B$3:$K$105,7,FALSE)/VLOOKUP($B$3:$B$105,Netvolumenmål!$B$3:$E$105,4,FALSE)</f>
        <v>5.9928381875578467E-2</v>
      </c>
      <c r="K73" s="87">
        <f>VLOOKUP($B$3:$B$105,Costdrivere!$B$3:$K$105,8,FALSE)/VLOOKUP($B$3:$B$105,Netvolumenmål!$B$3:$E$105,4,FALSE)</f>
        <v>5.8805328901698095E-2</v>
      </c>
      <c r="L73" s="87">
        <f>VLOOKUP($B$3:$B$105,Costdrivere!$B$3:$K$105,9,FALSE)/VLOOKUP($B$3:$B$105,Netvolumenmål!$B$3:$E$105,4,FALSE)</f>
        <v>9.1476995069311673E-2</v>
      </c>
      <c r="M73" s="88">
        <f>VLOOKUP($B$3:$B$105,Costdrivere!$B$3:$K$105,10,FALSE)/VLOOKUP($B$3:$B$105,Netvolumenmål!$B$3:$E$105,4,FALSE)</f>
        <v>0.16081410736305771</v>
      </c>
      <c r="O73" s="282">
        <f t="shared" si="21"/>
        <v>0.2398087487848283</v>
      </c>
      <c r="Q73" s="282">
        <f t="shared" si="22"/>
        <v>-9.7773955152768433E-3</v>
      </c>
      <c r="S73" s="282">
        <f t="shared" si="23"/>
        <v>0</v>
      </c>
      <c r="U73" s="274">
        <f>VLOOKUP($B$3:$B$105,Costdrivere!$B$3:$AO$105,38,FALSE)/VLOOKUP(Costdriveranalyse!$B$3:$B$105,Netvolumenmål!$B$3:$H$105,7,FALSE)</f>
        <v>2.8308905060037606E-2</v>
      </c>
      <c r="V73" s="271">
        <f>VLOOKUP($B$3:$B$105,Costdrivere!$B$3:$AO$105,39,FALSE)/VLOOKUP(Costdriveranalyse!$B$3:$B$105,Netvolumenmål!$B$3:$H$105,7,FALSE)</f>
        <v>0.96249290266025966</v>
      </c>
      <c r="W73" s="268">
        <f>VLOOKUP($B$3:$B$105,Costdrivere!$B$3:$AO$105,40,FALSE)/VLOOKUP(Costdriveranalyse!$B$3:$B$105,Netvolumenmål!$B$3:$H$105,7,FALSE)</f>
        <v>9.1981862945728719E-3</v>
      </c>
      <c r="Y73" s="282">
        <f t="shared" si="24"/>
        <v>-0.18038131246829991</v>
      </c>
      <c r="AA73" s="282">
        <f t="shared" si="25"/>
        <v>0</v>
      </c>
      <c r="AC73" s="282">
        <f t="shared" si="26"/>
        <v>0.14833175371551663</v>
      </c>
      <c r="AD73" s="282">
        <f t="shared" si="27"/>
        <v>1.546644029997421E-2</v>
      </c>
      <c r="AE73" s="282">
        <f t="shared" si="28"/>
        <v>0</v>
      </c>
      <c r="AG73" s="282">
        <f t="shared" si="29"/>
        <v>9.1476995069311673E-2</v>
      </c>
      <c r="AH73" s="299">
        <f t="shared" si="30"/>
        <v>-2.5240107657560545E-2</v>
      </c>
      <c r="AI73" s="282">
        <f t="shared" si="31"/>
        <v>0</v>
      </c>
      <c r="AK73" s="282">
        <f t="shared" si="32"/>
        <v>0</v>
      </c>
      <c r="AM73" s="280">
        <f t="shared" si="33"/>
        <v>0</v>
      </c>
    </row>
    <row r="74" spans="1:39" x14ac:dyDescent="0.25">
      <c r="A74" s="18" t="s">
        <v>163</v>
      </c>
      <c r="B74" s="20" t="s">
        <v>164</v>
      </c>
      <c r="C74" s="287">
        <f>VLOOKUP($B$3:$B$105,'Potentialer og krav'!$B$2:$I$106,7,FALSE)</f>
        <v>1</v>
      </c>
      <c r="D74" s="75"/>
      <c r="E74" s="86">
        <f>VLOOKUP($B$3:$B$105,Costdrivere!$B$3:$K$105,2,FALSE)/VLOOKUP($B$3:$B$105,Netvolumenmål!$B$3:$E$105,4,FALSE)</f>
        <v>0.3131946164869297</v>
      </c>
      <c r="F74" s="87">
        <f>VLOOKUP($B$3:$B$105,Costdrivere!$B$3:$K$105,3,FALSE)/VLOOKUP($B$3:$B$105,Netvolumenmål!$B$3:$E$105,4,FALSE)</f>
        <v>0.32483135604733659</v>
      </c>
      <c r="G74" s="87">
        <f>VLOOKUP($B$3:$B$105,Costdrivere!$B$3:$K$105,4,FALSE)/VLOOKUP($B$3:$B$105,Netvolumenmål!$B$3:$E$105,4,FALSE)</f>
        <v>2.4527593721996203E-2</v>
      </c>
      <c r="H74" s="87">
        <f>VLOOKUP($B$3:$B$105,Costdrivere!$B$3:$K$105,5,FALSE)/VLOOKUP($B$3:$B$105,Netvolumenmål!$B$3:$E$105,4,FALSE)</f>
        <v>1.5736396265391018E-2</v>
      </c>
      <c r="I74" s="87">
        <f>VLOOKUP($B$3:$B$105,Costdrivere!$B$3:$K$105,6,FALSE)/VLOOKUP($B$3:$B$105,Netvolumenmål!$B$3:$E$105,4,FALSE)</f>
        <v>0</v>
      </c>
      <c r="J74" s="87">
        <f>VLOOKUP($B$3:$B$105,Costdrivere!$B$3:$K$105,7,FALSE)/VLOOKUP($B$3:$B$105,Netvolumenmål!$B$3:$E$105,4,FALSE)</f>
        <v>0</v>
      </c>
      <c r="K74" s="87">
        <f>VLOOKUP($B$3:$B$105,Costdrivere!$B$3:$K$105,8,FALSE)/VLOOKUP($B$3:$B$105,Netvolumenmål!$B$3:$E$105,4,FALSE)</f>
        <v>0</v>
      </c>
      <c r="L74" s="87">
        <f>VLOOKUP($B$3:$B$105,Costdrivere!$B$3:$K$105,9,FALSE)/VLOOKUP($B$3:$B$105,Netvolumenmål!$B$3:$E$105,4,FALSE)</f>
        <v>0.11387472096917411</v>
      </c>
      <c r="M74" s="88">
        <f>VLOOKUP($B$3:$B$105,Costdrivere!$B$3:$K$105,10,FALSE)/VLOOKUP($B$3:$B$105,Netvolumenmål!$B$3:$E$105,4,FALSE)</f>
        <v>0.2078353165091725</v>
      </c>
      <c r="O74" s="282">
        <f t="shared" si="21"/>
        <v>0.43870607701651071</v>
      </c>
      <c r="Q74" s="282">
        <f t="shared" si="22"/>
        <v>-0.20867472374695925</v>
      </c>
      <c r="S74" s="282">
        <f t="shared" si="23"/>
        <v>1.0086289796901789E-2</v>
      </c>
      <c r="U74" s="274">
        <f>VLOOKUP($B$3:$B$105,Costdrivere!$B$3:$AO$105,38,FALSE)/VLOOKUP(Costdriveranalyse!$B$3:$B$105,Netvolumenmål!$B$3:$H$105,7,FALSE)</f>
        <v>0</v>
      </c>
      <c r="V74" s="271">
        <f>VLOOKUP($B$3:$B$105,Costdrivere!$B$3:$AO$105,39,FALSE)/VLOOKUP(Costdriveranalyse!$B$3:$B$105,Netvolumenmål!$B$3:$H$105,7,FALSE)</f>
        <v>0.99622711034403444</v>
      </c>
      <c r="W74" s="268">
        <f>VLOOKUP($B$3:$B$105,Costdrivere!$B$3:$AO$105,40,FALSE)/VLOOKUP(Costdriveranalyse!$B$3:$B$105,Netvolumenmål!$B$3:$H$105,7,FALSE)</f>
        <v>3.7728896559647337E-3</v>
      </c>
      <c r="Y74" s="282">
        <f t="shared" si="24"/>
        <v>-0.21411552015207469</v>
      </c>
      <c r="AA74" s="282">
        <f t="shared" si="25"/>
        <v>0</v>
      </c>
      <c r="AC74" s="282">
        <f t="shared" si="26"/>
        <v>0.32483135604733659</v>
      </c>
      <c r="AD74" s="282">
        <f t="shared" si="27"/>
        <v>-0.16103316203184576</v>
      </c>
      <c r="AE74" s="282">
        <f t="shared" si="28"/>
        <v>1.4655269377656759E-2</v>
      </c>
      <c r="AG74" s="282">
        <f t="shared" si="29"/>
        <v>0.11387472096917411</v>
      </c>
      <c r="AH74" s="299">
        <f t="shared" si="30"/>
        <v>-4.7637833557422987E-2</v>
      </c>
      <c r="AI74" s="282">
        <f t="shared" si="31"/>
        <v>2.3249123556813569E-3</v>
      </c>
      <c r="AK74" s="282">
        <f t="shared" si="32"/>
        <v>1.6980181733338116E-2</v>
      </c>
      <c r="AM74" s="280">
        <f t="shared" si="33"/>
        <v>6.893891936436327E-3</v>
      </c>
    </row>
    <row r="75" spans="1:39" x14ac:dyDescent="0.25">
      <c r="A75" s="18" t="s">
        <v>165</v>
      </c>
      <c r="B75" s="20" t="s">
        <v>166</v>
      </c>
      <c r="C75" s="287">
        <f>VLOOKUP($B$3:$B$105,'Potentialer og krav'!$B$2:$I$106,7,FALSE)</f>
        <v>1</v>
      </c>
      <c r="D75" s="75"/>
      <c r="E75" s="86">
        <f>VLOOKUP($B$3:$B$105,Costdrivere!$B$3:$K$105,2,FALSE)/VLOOKUP($B$3:$B$105,Netvolumenmål!$B$3:$E$105,4,FALSE)</f>
        <v>1.7362718016816791E-4</v>
      </c>
      <c r="F75" s="87">
        <f>VLOOKUP($B$3:$B$105,Costdrivere!$B$3:$K$105,3,FALSE)/VLOOKUP($B$3:$B$105,Netvolumenmål!$B$3:$E$105,4,FALSE)</f>
        <v>0</v>
      </c>
      <c r="G75" s="87">
        <f>VLOOKUP($B$3:$B$105,Costdrivere!$B$3:$K$105,4,FALSE)/VLOOKUP($B$3:$B$105,Netvolumenmål!$B$3:$E$105,4,FALSE)</f>
        <v>6.4118432579315932E-4</v>
      </c>
      <c r="H75" s="87">
        <f>VLOOKUP($B$3:$B$105,Costdrivere!$B$3:$K$105,5,FALSE)/VLOOKUP($B$3:$B$105,Netvolumenmål!$B$3:$E$105,4,FALSE)</f>
        <v>0</v>
      </c>
      <c r="I75" s="87">
        <f>VLOOKUP($B$3:$B$105,Costdrivere!$B$3:$K$105,6,FALSE)/VLOOKUP($B$3:$B$105,Netvolumenmål!$B$3:$E$105,4,FALSE)</f>
        <v>0.63119044624498055</v>
      </c>
      <c r="J75" s="87">
        <f>VLOOKUP($B$3:$B$105,Costdrivere!$B$3:$K$105,7,FALSE)/VLOOKUP($B$3:$B$105,Netvolumenmål!$B$3:$E$105,4,FALSE)</f>
        <v>8.6733690850508749E-2</v>
      </c>
      <c r="K75" s="87">
        <f>VLOOKUP($B$3:$B$105,Costdrivere!$B$3:$K$105,8,FALSE)/VLOOKUP($B$3:$B$105,Netvolumenmål!$B$3:$E$105,4,FALSE)</f>
        <v>0.12864605221657682</v>
      </c>
      <c r="L75" s="87">
        <f>VLOOKUP($B$3:$B$105,Costdrivere!$B$3:$K$105,9,FALSE)/VLOOKUP($B$3:$B$105,Netvolumenmål!$B$3:$E$105,4,FALSE)</f>
        <v>8.2981316644312204E-3</v>
      </c>
      <c r="M75" s="88">
        <f>VLOOKUP($B$3:$B$105,Costdrivere!$B$3:$K$105,10,FALSE)/VLOOKUP($B$3:$B$105,Netvolumenmål!$B$3:$E$105,4,FALSE)</f>
        <v>0.1443168675175413</v>
      </c>
      <c r="O75" s="282">
        <f t="shared" si="21"/>
        <v>8.2981316644312204E-3</v>
      </c>
      <c r="Q75" s="282">
        <f t="shared" si="22"/>
        <v>0.22173322160512024</v>
      </c>
      <c r="S75" s="282">
        <f t="shared" si="23"/>
        <v>0</v>
      </c>
      <c r="U75" s="274">
        <f>VLOOKUP($B$3:$B$105,Costdrivere!$B$3:$AO$105,38,FALSE)/VLOOKUP(Costdriveranalyse!$B$3:$B$105,Netvolumenmål!$B$3:$H$105,7,FALSE)</f>
        <v>0.90582240661513691</v>
      </c>
      <c r="V75" s="271">
        <f>VLOOKUP($B$3:$B$105,Costdrivere!$B$3:$AO$105,39,FALSE)/VLOOKUP(Costdriveranalyse!$B$3:$B$105,Netvolumenmål!$B$3:$H$105,7,FALSE)</f>
        <v>6.7783659814502892E-2</v>
      </c>
      <c r="W75" s="268">
        <f>VLOOKUP($B$3:$B$105,Costdrivere!$B$3:$AO$105,40,FALSE)/VLOOKUP(Costdriveranalyse!$B$3:$B$105,Netvolumenmål!$B$3:$H$105,7,FALSE)</f>
        <v>2.6393933570357554E-2</v>
      </c>
      <c r="Y75" s="282">
        <f t="shared" si="24"/>
        <v>0.7143279303774569</v>
      </c>
      <c r="AA75" s="282">
        <f t="shared" si="25"/>
        <v>0</v>
      </c>
      <c r="AC75" s="282">
        <f t="shared" si="26"/>
        <v>0</v>
      </c>
      <c r="AD75" s="282">
        <f t="shared" si="27"/>
        <v>0.16379819401549084</v>
      </c>
      <c r="AE75" s="282">
        <f t="shared" si="28"/>
        <v>0</v>
      </c>
      <c r="AG75" s="282">
        <f t="shared" si="29"/>
        <v>8.2981316644312204E-3</v>
      </c>
      <c r="AH75" s="299">
        <f t="shared" si="30"/>
        <v>5.7938755747319909E-2</v>
      </c>
      <c r="AI75" s="282">
        <f t="shared" si="31"/>
        <v>0</v>
      </c>
      <c r="AK75" s="282">
        <f t="shared" si="32"/>
        <v>0</v>
      </c>
      <c r="AM75" s="280">
        <f t="shared" si="33"/>
        <v>0</v>
      </c>
    </row>
    <row r="76" spans="1:39" x14ac:dyDescent="0.25">
      <c r="A76" s="18" t="s">
        <v>167</v>
      </c>
      <c r="B76" s="20" t="s">
        <v>168</v>
      </c>
      <c r="C76" s="287">
        <f>VLOOKUP($B$3:$B$105,'Potentialer og krav'!$B$2:$I$106,7,FALSE)</f>
        <v>0.91514387658872998</v>
      </c>
      <c r="D76" s="75"/>
      <c r="E76" s="86">
        <f>VLOOKUP($B$3:$B$105,Costdrivere!$B$3:$K$105,2,FALSE)/VLOOKUP($B$3:$B$105,Netvolumenmål!$B$3:$E$105,4,FALSE)</f>
        <v>0.16001948510880629</v>
      </c>
      <c r="F76" s="87">
        <f>VLOOKUP($B$3:$B$105,Costdrivere!$B$3:$K$105,3,FALSE)/VLOOKUP($B$3:$B$105,Netvolumenmål!$B$3:$E$105,4,FALSE)</f>
        <v>0.43487411058757369</v>
      </c>
      <c r="G76" s="87">
        <f>VLOOKUP($B$3:$B$105,Costdrivere!$B$3:$K$105,4,FALSE)/VLOOKUP($B$3:$B$105,Netvolumenmål!$B$3:$E$105,4,FALSE)</f>
        <v>2.5581434189591183E-2</v>
      </c>
      <c r="H76" s="87">
        <f>VLOOKUP($B$3:$B$105,Costdrivere!$B$3:$K$105,5,FALSE)/VLOOKUP($B$3:$B$105,Netvolumenmål!$B$3:$E$105,4,FALSE)</f>
        <v>9.5315994486390877E-3</v>
      </c>
      <c r="I76" s="87">
        <f>VLOOKUP($B$3:$B$105,Costdrivere!$B$3:$K$105,6,FALSE)/VLOOKUP($B$3:$B$105,Netvolumenmål!$B$3:$E$105,4,FALSE)</f>
        <v>2.3503058240991075E-2</v>
      </c>
      <c r="J76" s="87">
        <f>VLOOKUP($B$3:$B$105,Costdrivere!$B$3:$K$105,7,FALSE)/VLOOKUP($B$3:$B$105,Netvolumenmål!$B$3:$E$105,4,FALSE)</f>
        <v>5.3821104057249214E-2</v>
      </c>
      <c r="K76" s="87">
        <f>VLOOKUP($B$3:$B$105,Costdrivere!$B$3:$K$105,8,FALSE)/VLOOKUP($B$3:$B$105,Netvolumenmål!$B$3:$E$105,4,FALSE)</f>
        <v>4.3802582116005427E-2</v>
      </c>
      <c r="L76" s="87">
        <f>VLOOKUP($B$3:$B$105,Costdrivere!$B$3:$K$105,9,FALSE)/VLOOKUP($B$3:$B$105,Netvolumenmål!$B$3:$E$105,4,FALSE)</f>
        <v>7.9957343169408723E-2</v>
      </c>
      <c r="M76" s="88">
        <f>VLOOKUP($B$3:$B$105,Costdrivere!$B$3:$K$105,10,FALSE)/VLOOKUP($B$3:$B$105,Netvolumenmål!$B$3:$E$105,4,FALSE)</f>
        <v>0.16890928308173536</v>
      </c>
      <c r="O76" s="282">
        <f t="shared" si="21"/>
        <v>0.51483145375698247</v>
      </c>
      <c r="Q76" s="282">
        <f t="shared" si="22"/>
        <v>-0.28480010048743098</v>
      </c>
      <c r="S76" s="282">
        <f t="shared" si="23"/>
        <v>1.9708537416897418E-2</v>
      </c>
      <c r="U76" s="274">
        <f>VLOOKUP($B$3:$B$105,Costdrivere!$B$3:$AO$105,38,FALSE)/VLOOKUP(Costdriveranalyse!$B$3:$B$105,Netvolumenmål!$B$3:$H$105,7,FALSE)</f>
        <v>4.5280018056170291E-3</v>
      </c>
      <c r="V76" s="271">
        <f>VLOOKUP($B$3:$B$105,Costdrivere!$B$3:$AO$105,39,FALSE)/VLOOKUP(Costdriveranalyse!$B$3:$B$105,Netvolumenmål!$B$3:$H$105,7,FALSE)</f>
        <v>0.9954719981943847</v>
      </c>
      <c r="W76" s="268">
        <f>VLOOKUP($B$3:$B$105,Costdrivere!$B$3:$AO$105,40,FALSE)/VLOOKUP(Costdriveranalyse!$B$3:$B$105,Netvolumenmål!$B$3:$H$105,7,FALSE)</f>
        <v>0</v>
      </c>
      <c r="Y76" s="282">
        <f t="shared" si="24"/>
        <v>-0.21336040800242495</v>
      </c>
      <c r="AA76" s="282">
        <f t="shared" si="25"/>
        <v>0</v>
      </c>
      <c r="AC76" s="282">
        <f t="shared" si="26"/>
        <v>0.43487411058757369</v>
      </c>
      <c r="AD76" s="282">
        <f t="shared" si="27"/>
        <v>-0.27107591657208285</v>
      </c>
      <c r="AE76" s="282">
        <f t="shared" si="28"/>
        <v>4.6809762254314047E-2</v>
      </c>
      <c r="AG76" s="282">
        <f t="shared" si="29"/>
        <v>7.9957343169408723E-2</v>
      </c>
      <c r="AH76" s="299">
        <f t="shared" si="30"/>
        <v>-1.3720455757657596E-2</v>
      </c>
      <c r="AI76" s="282">
        <f t="shared" si="31"/>
        <v>0</v>
      </c>
      <c r="AK76" s="282">
        <f t="shared" si="32"/>
        <v>4.6809762254314047E-2</v>
      </c>
      <c r="AM76" s="280">
        <f t="shared" si="33"/>
        <v>2.7101224837416629E-2</v>
      </c>
    </row>
    <row r="77" spans="1:39" x14ac:dyDescent="0.25">
      <c r="A77" s="18" t="s">
        <v>169</v>
      </c>
      <c r="B77" s="20" t="s">
        <v>170</v>
      </c>
      <c r="C77" s="287">
        <f>VLOOKUP($B$3:$B$105,'Potentialer og krav'!$B$2:$I$106,7,FALSE)</f>
        <v>0.91469888397153698</v>
      </c>
      <c r="D77" s="75"/>
      <c r="E77" s="86">
        <f>VLOOKUP($B$3:$B$105,Costdrivere!$B$3:$K$105,2,FALSE)/VLOOKUP($B$3:$B$105,Netvolumenmål!$B$3:$E$105,4,FALSE)</f>
        <v>0.16891699804663618</v>
      </c>
      <c r="F77" s="87">
        <f>VLOOKUP($B$3:$B$105,Costdrivere!$B$3:$K$105,3,FALSE)/VLOOKUP($B$3:$B$105,Netvolumenmål!$B$3:$E$105,4,FALSE)</f>
        <v>0.16737022210276112</v>
      </c>
      <c r="G77" s="87">
        <f>VLOOKUP($B$3:$B$105,Costdrivere!$B$3:$K$105,4,FALSE)/VLOOKUP($B$3:$B$105,Netvolumenmål!$B$3:$E$105,4,FALSE)</f>
        <v>1.3084972569206772E-2</v>
      </c>
      <c r="H77" s="87">
        <f>VLOOKUP($B$3:$B$105,Costdrivere!$B$3:$K$105,5,FALSE)/VLOOKUP($B$3:$B$105,Netvolumenmål!$B$3:$E$105,4,FALSE)</f>
        <v>4.9441437215133202E-3</v>
      </c>
      <c r="I77" s="87">
        <f>VLOOKUP($B$3:$B$105,Costdrivere!$B$3:$K$105,6,FALSE)/VLOOKUP($B$3:$B$105,Netvolumenmål!$B$3:$E$105,4,FALSE)</f>
        <v>0.32027424409483568</v>
      </c>
      <c r="J77" s="87">
        <f>VLOOKUP($B$3:$B$105,Costdrivere!$B$3:$K$105,7,FALSE)/VLOOKUP($B$3:$B$105,Netvolumenmål!$B$3:$E$105,4,FALSE)</f>
        <v>4.6460557969264946E-2</v>
      </c>
      <c r="K77" s="87">
        <f>VLOOKUP($B$3:$B$105,Costdrivere!$B$3:$K$105,8,FALSE)/VLOOKUP($B$3:$B$105,Netvolumenmål!$B$3:$E$105,4,FALSE)</f>
        <v>6.3243567919813462E-2</v>
      </c>
      <c r="L77" s="87">
        <f>VLOOKUP($B$3:$B$105,Costdrivere!$B$3:$K$105,9,FALSE)/VLOOKUP($B$3:$B$105,Netvolumenmål!$B$3:$E$105,4,FALSE)</f>
        <v>4.1706967159842637E-2</v>
      </c>
      <c r="M77" s="88">
        <f>VLOOKUP($B$3:$B$105,Costdrivere!$B$3:$K$105,10,FALSE)/VLOOKUP($B$3:$B$105,Netvolumenmål!$B$3:$E$105,4,FALSE)</f>
        <v>0.17399832641612584</v>
      </c>
      <c r="O77" s="282">
        <f t="shared" si="21"/>
        <v>0.20907718926260377</v>
      </c>
      <c r="Q77" s="282">
        <f t="shared" si="22"/>
        <v>2.095416400694769E-2</v>
      </c>
      <c r="S77" s="282">
        <f t="shared" si="23"/>
        <v>0</v>
      </c>
      <c r="U77" s="274">
        <f>VLOOKUP($B$3:$B$105,Costdrivere!$B$3:$AO$105,38,FALSE)/VLOOKUP(Costdriveranalyse!$B$3:$B$105,Netvolumenmål!$B$3:$H$105,7,FALSE)</f>
        <v>0.17656627135662478</v>
      </c>
      <c r="V77" s="271">
        <f>VLOOKUP($B$3:$B$105,Costdrivere!$B$3:$AO$105,39,FALSE)/VLOOKUP(Costdriveranalyse!$B$3:$B$105,Netvolumenmål!$B$3:$H$105,7,FALSE)</f>
        <v>0.81980565218072832</v>
      </c>
      <c r="W77" s="268">
        <f>VLOOKUP($B$3:$B$105,Costdrivere!$B$3:$AO$105,40,FALSE)/VLOOKUP(Costdriveranalyse!$B$3:$B$105,Netvolumenmål!$B$3:$H$105,7,FALSE)</f>
        <v>3.6280764626521822E-3</v>
      </c>
      <c r="Y77" s="282">
        <f t="shared" si="24"/>
        <v>-3.7694061988768568E-2</v>
      </c>
      <c r="AA77" s="282">
        <f t="shared" si="25"/>
        <v>0</v>
      </c>
      <c r="AC77" s="282">
        <f t="shared" si="26"/>
        <v>0.16737022210276112</v>
      </c>
      <c r="AD77" s="282">
        <f t="shared" si="27"/>
        <v>-3.5720280872702792E-3</v>
      </c>
      <c r="AE77" s="282">
        <f t="shared" si="28"/>
        <v>0</v>
      </c>
      <c r="AG77" s="282">
        <f t="shared" si="29"/>
        <v>4.1706967159842637E-2</v>
      </c>
      <c r="AH77" s="299">
        <f t="shared" si="30"/>
        <v>2.4529920251908491E-2</v>
      </c>
      <c r="AI77" s="282">
        <f t="shared" si="31"/>
        <v>0</v>
      </c>
      <c r="AK77" s="282">
        <f t="shared" si="32"/>
        <v>0</v>
      </c>
      <c r="AM77" s="280">
        <f t="shared" si="33"/>
        <v>0</v>
      </c>
    </row>
    <row r="78" spans="1:39" x14ac:dyDescent="0.25">
      <c r="A78" s="18" t="s">
        <v>32</v>
      </c>
      <c r="B78" s="20" t="s">
        <v>171</v>
      </c>
      <c r="C78" s="287">
        <f>VLOOKUP($B$3:$B$105,'Potentialer og krav'!$B$2:$I$106,7,FALSE)</f>
        <v>0.97182847169875397</v>
      </c>
      <c r="D78" s="75"/>
      <c r="E78" s="86">
        <f>VLOOKUP($B$3:$B$105,Costdrivere!$B$3:$K$105,2,FALSE)/VLOOKUP($B$3:$B$105,Netvolumenmål!$B$3:$E$105,4,FALSE)</f>
        <v>0.14983580290107065</v>
      </c>
      <c r="F78" s="87">
        <f>VLOOKUP($B$3:$B$105,Costdrivere!$B$3:$K$105,3,FALSE)/VLOOKUP($B$3:$B$105,Netvolumenmål!$B$3:$E$105,4,FALSE)</f>
        <v>0.10418595188348338</v>
      </c>
      <c r="G78" s="87">
        <f>VLOOKUP($B$3:$B$105,Costdrivere!$B$3:$K$105,4,FALSE)/VLOOKUP($B$3:$B$105,Netvolumenmål!$B$3:$E$105,4,FALSE)</f>
        <v>4.5622883286712833E-4</v>
      </c>
      <c r="H78" s="87">
        <f>VLOOKUP($B$3:$B$105,Costdrivere!$B$3:$K$105,5,FALSE)/VLOOKUP($B$3:$B$105,Netvolumenmål!$B$3:$E$105,4,FALSE)</f>
        <v>1.0130936179795338E-2</v>
      </c>
      <c r="I78" s="87">
        <f>VLOOKUP($B$3:$B$105,Costdrivere!$B$3:$K$105,6,FALSE)/VLOOKUP($B$3:$B$105,Netvolumenmål!$B$3:$E$105,4,FALSE)</f>
        <v>0.26186641816060569</v>
      </c>
      <c r="J78" s="87">
        <f>VLOOKUP($B$3:$B$105,Costdrivere!$B$3:$K$105,7,FALSE)/VLOOKUP($B$3:$B$105,Netvolumenmål!$B$3:$E$105,4,FALSE)</f>
        <v>5.4042651142866639E-2</v>
      </c>
      <c r="K78" s="87">
        <f>VLOOKUP($B$3:$B$105,Costdrivere!$B$3:$K$105,8,FALSE)/VLOOKUP($B$3:$B$105,Netvolumenmål!$B$3:$E$105,4,FALSE)</f>
        <v>6.5720708675097578E-2</v>
      </c>
      <c r="L78" s="87">
        <f>VLOOKUP($B$3:$B$105,Costdrivere!$B$3:$K$105,9,FALSE)/VLOOKUP($B$3:$B$105,Netvolumenmål!$B$3:$E$105,4,FALSE)</f>
        <v>8.1489103892990494E-2</v>
      </c>
      <c r="M78" s="88">
        <f>VLOOKUP($B$3:$B$105,Costdrivere!$B$3:$K$105,10,FALSE)/VLOOKUP($B$3:$B$105,Netvolumenmål!$B$3:$E$105,4,FALSE)</f>
        <v>0.27227219833122301</v>
      </c>
      <c r="O78" s="282">
        <f t="shared" si="21"/>
        <v>0.18567505577647386</v>
      </c>
      <c r="Q78" s="282">
        <f t="shared" si="22"/>
        <v>4.4356297493077596E-2</v>
      </c>
      <c r="S78" s="282">
        <f t="shared" si="23"/>
        <v>0</v>
      </c>
      <c r="U78" s="274">
        <f>VLOOKUP($B$3:$B$105,Costdrivere!$B$3:$AO$105,38,FALSE)/VLOOKUP(Costdriveranalyse!$B$3:$B$105,Netvolumenmål!$B$3:$H$105,7,FALSE)</f>
        <v>6.2285325931689922E-2</v>
      </c>
      <c r="V78" s="271">
        <f>VLOOKUP($B$3:$B$105,Costdrivere!$B$3:$AO$105,39,FALSE)/VLOOKUP(Costdriveranalyse!$B$3:$B$105,Netvolumenmål!$B$3:$H$105,7,FALSE)</f>
        <v>0.90641060640877147</v>
      </c>
      <c r="W78" s="268">
        <f>VLOOKUP($B$3:$B$105,Costdrivere!$B$3:$AO$105,40,FALSE)/VLOOKUP(Costdriveranalyse!$B$3:$B$105,Netvolumenmål!$B$3:$H$105,7,FALSE)</f>
        <v>2.9984801221264373E-2</v>
      </c>
      <c r="Y78" s="282">
        <f t="shared" si="24"/>
        <v>-0.12429901621681172</v>
      </c>
      <c r="AA78" s="282">
        <f t="shared" si="25"/>
        <v>0</v>
      </c>
      <c r="AC78" s="282">
        <f t="shared" si="26"/>
        <v>0.10418595188348338</v>
      </c>
      <c r="AD78" s="282">
        <f t="shared" si="27"/>
        <v>5.9612242132007456E-2</v>
      </c>
      <c r="AE78" s="282">
        <f t="shared" si="28"/>
        <v>0</v>
      </c>
      <c r="AG78" s="282">
        <f t="shared" si="29"/>
        <v>8.1489103892990494E-2</v>
      </c>
      <c r="AH78" s="299">
        <f t="shared" si="30"/>
        <v>-1.5252216481239367E-2</v>
      </c>
      <c r="AI78" s="282">
        <f t="shared" si="31"/>
        <v>0</v>
      </c>
      <c r="AK78" s="282">
        <f t="shared" si="32"/>
        <v>0</v>
      </c>
      <c r="AM78" s="280">
        <f t="shared" si="33"/>
        <v>0</v>
      </c>
    </row>
    <row r="79" spans="1:39" x14ac:dyDescent="0.25">
      <c r="A79" s="18" t="s">
        <v>33</v>
      </c>
      <c r="B79" s="20" t="s">
        <v>172</v>
      </c>
      <c r="C79" s="287">
        <f>VLOOKUP($B$3:$B$105,'Potentialer og krav'!$B$2:$I$106,7,FALSE)</f>
        <v>0.97757628977938305</v>
      </c>
      <c r="D79" s="75"/>
      <c r="E79" s="86">
        <f>VLOOKUP($B$3:$B$105,Costdrivere!$B$3:$K$105,2,FALSE)/VLOOKUP($B$3:$B$105,Netvolumenmål!$B$3:$E$105,4,FALSE)</f>
        <v>0.17204305930525035</v>
      </c>
      <c r="F79" s="87">
        <f>VLOOKUP($B$3:$B$105,Costdrivere!$B$3:$K$105,3,FALSE)/VLOOKUP($B$3:$B$105,Netvolumenmål!$B$3:$E$105,4,FALSE)</f>
        <v>0.11250957720009475</v>
      </c>
      <c r="G79" s="87">
        <f>VLOOKUP($B$3:$B$105,Costdrivere!$B$3:$K$105,4,FALSE)/VLOOKUP($B$3:$B$105,Netvolumenmål!$B$3:$E$105,4,FALSE)</f>
        <v>4.5112028825876234E-2</v>
      </c>
      <c r="H79" s="87">
        <f>VLOOKUP($B$3:$B$105,Costdrivere!$B$3:$K$105,5,FALSE)/VLOOKUP($B$3:$B$105,Netvolumenmål!$B$3:$E$105,4,FALSE)</f>
        <v>1.5515957308266709E-3</v>
      </c>
      <c r="I79" s="87">
        <f>VLOOKUP($B$3:$B$105,Costdrivere!$B$3:$K$105,6,FALSE)/VLOOKUP($B$3:$B$105,Netvolumenmål!$B$3:$E$105,4,FALSE)</f>
        <v>0.34144138729619394</v>
      </c>
      <c r="J79" s="87">
        <f>VLOOKUP($B$3:$B$105,Costdrivere!$B$3:$K$105,7,FALSE)/VLOOKUP($B$3:$B$105,Netvolumenmål!$B$3:$E$105,4,FALSE)</f>
        <v>6.0561936029754279E-2</v>
      </c>
      <c r="K79" s="87">
        <f>VLOOKUP($B$3:$B$105,Costdrivere!$B$3:$K$105,8,FALSE)/VLOOKUP($B$3:$B$105,Netvolumenmål!$B$3:$E$105,4,FALSE)</f>
        <v>5.1114457632130988E-2</v>
      </c>
      <c r="L79" s="87">
        <f>VLOOKUP($B$3:$B$105,Costdrivere!$B$3:$K$105,9,FALSE)/VLOOKUP($B$3:$B$105,Netvolumenmål!$B$3:$E$105,4,FALSE)</f>
        <v>4.6488060309397942E-2</v>
      </c>
      <c r="M79" s="88">
        <f>VLOOKUP($B$3:$B$105,Costdrivere!$B$3:$K$105,10,FALSE)/VLOOKUP($B$3:$B$105,Netvolumenmål!$B$3:$E$105,4,FALSE)</f>
        <v>0.16917789767047478</v>
      </c>
      <c r="O79" s="282">
        <f t="shared" si="21"/>
        <v>0.1589976375094927</v>
      </c>
      <c r="Q79" s="282">
        <f t="shared" si="22"/>
        <v>7.1033715760058763E-2</v>
      </c>
      <c r="S79" s="282">
        <f t="shared" si="23"/>
        <v>0</v>
      </c>
      <c r="U79" s="274">
        <f>VLOOKUP($B$3:$B$105,Costdrivere!$B$3:$AO$105,38,FALSE)/VLOOKUP(Costdriveranalyse!$B$3:$B$105,Netvolumenmål!$B$3:$H$105,7,FALSE)</f>
        <v>0.10577758068129815</v>
      </c>
      <c r="V79" s="271">
        <f>VLOOKUP($B$3:$B$105,Costdrivere!$B$3:$AO$105,39,FALSE)/VLOOKUP(Costdriveranalyse!$B$3:$B$105,Netvolumenmål!$B$3:$H$105,7,FALSE)</f>
        <v>0.88272307880237211</v>
      </c>
      <c r="W79" s="268">
        <f>VLOOKUP($B$3:$B$105,Costdrivere!$B$3:$AO$105,40,FALSE)/VLOOKUP(Costdriveranalyse!$B$3:$B$105,Netvolumenmål!$B$3:$H$105,7,FALSE)</f>
        <v>1.1499340516327493E-2</v>
      </c>
      <c r="Y79" s="282">
        <f t="shared" si="24"/>
        <v>-0.10061148861041236</v>
      </c>
      <c r="AA79" s="282">
        <f t="shared" si="25"/>
        <v>0</v>
      </c>
      <c r="AC79" s="282">
        <f t="shared" si="26"/>
        <v>0.11250957720009475</v>
      </c>
      <c r="AD79" s="282">
        <f t="shared" si="27"/>
        <v>5.1288616815396093E-2</v>
      </c>
      <c r="AE79" s="282">
        <f t="shared" si="28"/>
        <v>0</v>
      </c>
      <c r="AG79" s="282">
        <f t="shared" si="29"/>
        <v>4.6488060309397942E-2</v>
      </c>
      <c r="AH79" s="299">
        <f t="shared" si="30"/>
        <v>1.9748827102353185E-2</v>
      </c>
      <c r="AI79" s="282">
        <f t="shared" si="31"/>
        <v>0</v>
      </c>
      <c r="AK79" s="282">
        <f t="shared" si="32"/>
        <v>0</v>
      </c>
      <c r="AM79" s="280">
        <f t="shared" si="33"/>
        <v>0</v>
      </c>
    </row>
    <row r="80" spans="1:39" x14ac:dyDescent="0.25">
      <c r="A80" s="18" t="s">
        <v>173</v>
      </c>
      <c r="B80" s="20" t="s">
        <v>174</v>
      </c>
      <c r="C80" s="287">
        <f>VLOOKUP($B$3:$B$105,'Potentialer og krav'!$B$2:$I$106,7,FALSE)</f>
        <v>0.83204616888237704</v>
      </c>
      <c r="D80" s="75"/>
      <c r="E80" s="86">
        <f>VLOOKUP($B$3:$B$105,Costdrivere!$B$3:$K$105,2,FALSE)/VLOOKUP($B$3:$B$105,Netvolumenmål!$B$3:$E$105,4,FALSE)</f>
        <v>0.12215108193372605</v>
      </c>
      <c r="F80" s="87">
        <f>VLOOKUP($B$3:$B$105,Costdrivere!$B$3:$K$105,3,FALSE)/VLOOKUP($B$3:$B$105,Netvolumenmål!$B$3:$E$105,4,FALSE)</f>
        <v>0.15392099481378921</v>
      </c>
      <c r="G80" s="87">
        <f>VLOOKUP($B$3:$B$105,Costdrivere!$B$3:$K$105,4,FALSE)/VLOOKUP($B$3:$B$105,Netvolumenmål!$B$3:$E$105,4,FALSE)</f>
        <v>1.512289848938775E-2</v>
      </c>
      <c r="H80" s="87">
        <f>VLOOKUP($B$3:$B$105,Costdrivere!$B$3:$K$105,5,FALSE)/VLOOKUP($B$3:$B$105,Netvolumenmål!$B$3:$E$105,4,FALSE)</f>
        <v>1.182612070028273E-2</v>
      </c>
      <c r="I80" s="87">
        <f>VLOOKUP($B$3:$B$105,Costdrivere!$B$3:$K$105,6,FALSE)/VLOOKUP($B$3:$B$105,Netvolumenmål!$B$3:$E$105,4,FALSE)</f>
        <v>0.40921451052139718</v>
      </c>
      <c r="J80" s="87">
        <f>VLOOKUP($B$3:$B$105,Costdrivere!$B$3:$K$105,7,FALSE)/VLOOKUP($B$3:$B$105,Netvolumenmål!$B$3:$E$105,4,FALSE)</f>
        <v>6.5374708979055701E-2</v>
      </c>
      <c r="K80" s="87">
        <f>VLOOKUP($B$3:$B$105,Costdrivere!$B$3:$K$105,8,FALSE)/VLOOKUP($B$3:$B$105,Netvolumenmål!$B$3:$E$105,4,FALSE)</f>
        <v>4.0922567865819146E-2</v>
      </c>
      <c r="L80" s="87">
        <f>VLOOKUP($B$3:$B$105,Costdrivere!$B$3:$K$105,9,FALSE)/VLOOKUP($B$3:$B$105,Netvolumenmål!$B$3:$E$105,4,FALSE)</f>
        <v>4.2389266709535876E-2</v>
      </c>
      <c r="M80" s="88">
        <f>VLOOKUP($B$3:$B$105,Costdrivere!$B$3:$K$105,10,FALSE)/VLOOKUP($B$3:$B$105,Netvolumenmål!$B$3:$E$105,4,FALSE)</f>
        <v>0.13907784998700629</v>
      </c>
      <c r="O80" s="282">
        <f t="shared" si="21"/>
        <v>0.19631026152332509</v>
      </c>
      <c r="Q80" s="282">
        <f t="shared" si="22"/>
        <v>3.3721091746226367E-2</v>
      </c>
      <c r="S80" s="282">
        <f t="shared" si="23"/>
        <v>0</v>
      </c>
      <c r="U80" s="274">
        <f>VLOOKUP($B$3:$B$105,Costdrivere!$B$3:$AO$105,38,FALSE)/VLOOKUP(Costdriveranalyse!$B$3:$B$105,Netvolumenmål!$B$3:$H$105,7,FALSE)</f>
        <v>0.14015993525185222</v>
      </c>
      <c r="V80" s="271">
        <f>VLOOKUP($B$3:$B$105,Costdrivere!$B$3:$AO$105,39,FALSE)/VLOOKUP(Costdriveranalyse!$B$3:$B$105,Netvolumenmål!$B$3:$H$105,7,FALSE)</f>
        <v>0.8519722554911332</v>
      </c>
      <c r="W80" s="268">
        <f>VLOOKUP($B$3:$B$105,Costdrivere!$B$3:$AO$105,40,FALSE)/VLOOKUP(Costdriveranalyse!$B$3:$B$105,Netvolumenmål!$B$3:$H$105,7,FALSE)</f>
        <v>7.8678092570116237E-3</v>
      </c>
      <c r="Y80" s="282">
        <f t="shared" si="24"/>
        <v>-6.9860665299173452E-2</v>
      </c>
      <c r="AA80" s="282">
        <f t="shared" si="25"/>
        <v>0</v>
      </c>
      <c r="AC80" s="282">
        <f t="shared" si="26"/>
        <v>0.15392099481378921</v>
      </c>
      <c r="AD80" s="282">
        <f t="shared" si="27"/>
        <v>9.8771992017016308E-3</v>
      </c>
      <c r="AE80" s="282">
        <f t="shared" si="28"/>
        <v>0</v>
      </c>
      <c r="AG80" s="282">
        <f t="shared" si="29"/>
        <v>4.2389266709535876E-2</v>
      </c>
      <c r="AH80" s="299">
        <f t="shared" si="30"/>
        <v>2.3847620702215251E-2</v>
      </c>
      <c r="AI80" s="282">
        <f t="shared" si="31"/>
        <v>0</v>
      </c>
      <c r="AK80" s="282">
        <f t="shared" si="32"/>
        <v>0</v>
      </c>
      <c r="AM80" s="280">
        <f t="shared" si="33"/>
        <v>0</v>
      </c>
    </row>
    <row r="81" spans="1:39" x14ac:dyDescent="0.25">
      <c r="A81" s="18" t="s">
        <v>34</v>
      </c>
      <c r="B81" s="20" t="s">
        <v>175</v>
      </c>
      <c r="C81" s="287">
        <f>VLOOKUP($B$3:$B$105,'Potentialer og krav'!$B$2:$I$106,7,FALSE)</f>
        <v>0.98676184778208997</v>
      </c>
      <c r="D81" s="75"/>
      <c r="E81" s="86">
        <f>VLOOKUP($B$3:$B$105,Costdrivere!$B$3:$K$105,2,FALSE)/VLOOKUP($B$3:$B$105,Netvolumenmål!$B$3:$E$105,4,FALSE)</f>
        <v>0.16656110379897182</v>
      </c>
      <c r="F81" s="87">
        <f>VLOOKUP($B$3:$B$105,Costdrivere!$B$3:$K$105,3,FALSE)/VLOOKUP($B$3:$B$105,Netvolumenmål!$B$3:$E$105,4,FALSE)</f>
        <v>0.17050274299024734</v>
      </c>
      <c r="G81" s="87">
        <f>VLOOKUP($B$3:$B$105,Costdrivere!$B$3:$K$105,4,FALSE)/VLOOKUP($B$3:$B$105,Netvolumenmål!$B$3:$E$105,4,FALSE)</f>
        <v>1.5401243327649144E-2</v>
      </c>
      <c r="H81" s="87">
        <f>VLOOKUP($B$3:$B$105,Costdrivere!$B$3:$K$105,5,FALSE)/VLOOKUP($B$3:$B$105,Netvolumenmål!$B$3:$E$105,4,FALSE)</f>
        <v>3.2281069077163306E-3</v>
      </c>
      <c r="I81" s="87">
        <f>VLOOKUP($B$3:$B$105,Costdrivere!$B$3:$K$105,6,FALSE)/VLOOKUP($B$3:$B$105,Netvolumenmål!$B$3:$E$105,4,FALSE)</f>
        <v>0.36315458202795287</v>
      </c>
      <c r="J81" s="87">
        <f>VLOOKUP($B$3:$B$105,Costdrivere!$B$3:$K$105,7,FALSE)/VLOOKUP($B$3:$B$105,Netvolumenmål!$B$3:$E$105,4,FALSE)</f>
        <v>3.5091634331924138E-2</v>
      </c>
      <c r="K81" s="87">
        <f>VLOOKUP($B$3:$B$105,Costdrivere!$B$3:$K$105,8,FALSE)/VLOOKUP($B$3:$B$105,Netvolumenmål!$B$3:$E$105,4,FALSE)</f>
        <v>5.4630569274621586E-2</v>
      </c>
      <c r="L81" s="87">
        <f>VLOOKUP($B$3:$B$105,Costdrivere!$B$3:$K$105,9,FALSE)/VLOOKUP($B$3:$B$105,Netvolumenmål!$B$3:$E$105,4,FALSE)</f>
        <v>5.1735956939086954E-2</v>
      </c>
      <c r="M81" s="88">
        <f>VLOOKUP($B$3:$B$105,Costdrivere!$B$3:$K$105,10,FALSE)/VLOOKUP($B$3:$B$105,Netvolumenmål!$B$3:$E$105,4,FALSE)</f>
        <v>0.13969406040182977</v>
      </c>
      <c r="O81" s="282">
        <f t="shared" si="21"/>
        <v>0.22223869992933429</v>
      </c>
      <c r="Q81" s="282">
        <f t="shared" si="22"/>
        <v>7.7926533402171705E-3</v>
      </c>
      <c r="S81" s="282">
        <f t="shared" si="23"/>
        <v>0</v>
      </c>
      <c r="U81" s="274">
        <f>VLOOKUP($B$3:$B$105,Costdrivere!$B$3:$AO$105,38,FALSE)/VLOOKUP(Costdriveranalyse!$B$3:$B$105,Netvolumenmål!$B$3:$H$105,7,FALSE)</f>
        <v>0.1118415374369799</v>
      </c>
      <c r="V81" s="271">
        <f>VLOOKUP($B$3:$B$105,Costdrivere!$B$3:$AO$105,39,FALSE)/VLOOKUP(Costdriveranalyse!$B$3:$B$105,Netvolumenmål!$B$3:$H$105,7,FALSE)</f>
        <v>0.86773232654043286</v>
      </c>
      <c r="W81" s="268">
        <f>VLOOKUP($B$3:$B$105,Costdrivere!$B$3:$AO$105,40,FALSE)/VLOOKUP(Costdriveranalyse!$B$3:$B$105,Netvolumenmål!$B$3:$H$105,7,FALSE)</f>
        <v>2.0426136022587915E-2</v>
      </c>
      <c r="Y81" s="282">
        <f t="shared" si="24"/>
        <v>-8.5620736348473114E-2</v>
      </c>
      <c r="AA81" s="282">
        <f t="shared" si="25"/>
        <v>0</v>
      </c>
      <c r="AC81" s="282">
        <f t="shared" si="26"/>
        <v>0.17050274299024734</v>
      </c>
      <c r="AD81" s="282">
        <f t="shared" si="27"/>
        <v>-6.7045489747565024E-3</v>
      </c>
      <c r="AE81" s="282">
        <f t="shared" si="28"/>
        <v>0</v>
      </c>
      <c r="AG81" s="282">
        <f t="shared" si="29"/>
        <v>5.1735956939086954E-2</v>
      </c>
      <c r="AH81" s="299">
        <f t="shared" si="30"/>
        <v>1.4500930472664174E-2</v>
      </c>
      <c r="AI81" s="282">
        <f t="shared" si="31"/>
        <v>0</v>
      </c>
      <c r="AK81" s="282">
        <f t="shared" si="32"/>
        <v>0</v>
      </c>
      <c r="AM81" s="280">
        <f t="shared" si="33"/>
        <v>0</v>
      </c>
    </row>
    <row r="82" spans="1:39" x14ac:dyDescent="0.25">
      <c r="A82" s="18" t="s">
        <v>35</v>
      </c>
      <c r="B82" s="20" t="s">
        <v>176</v>
      </c>
      <c r="C82" s="287">
        <f>VLOOKUP($B$3:$B$105,'Potentialer og krav'!$B$2:$I$106,7,FALSE)</f>
        <v>1</v>
      </c>
      <c r="D82" s="75"/>
      <c r="E82" s="86">
        <f>VLOOKUP($B$3:$B$105,Costdrivere!$B$3:$K$105,2,FALSE)/VLOOKUP($B$3:$B$105,Netvolumenmål!$B$3:$E$105,4,FALSE)</f>
        <v>0.16172732487489275</v>
      </c>
      <c r="F82" s="87">
        <f>VLOOKUP($B$3:$B$105,Costdrivere!$B$3:$K$105,3,FALSE)/VLOOKUP($B$3:$B$105,Netvolumenmål!$B$3:$E$105,4,FALSE)</f>
        <v>0.1864760565338387</v>
      </c>
      <c r="G82" s="87">
        <f>VLOOKUP($B$3:$B$105,Costdrivere!$B$3:$K$105,4,FALSE)/VLOOKUP($B$3:$B$105,Netvolumenmål!$B$3:$E$105,4,FALSE)</f>
        <v>1.2927103576446421E-2</v>
      </c>
      <c r="H82" s="87">
        <f>VLOOKUP($B$3:$B$105,Costdrivere!$B$3:$K$105,5,FALSE)/VLOOKUP($B$3:$B$105,Netvolumenmål!$B$3:$E$105,4,FALSE)</f>
        <v>5.8012752134057842E-3</v>
      </c>
      <c r="I82" s="87">
        <f>VLOOKUP($B$3:$B$105,Costdrivere!$B$3:$K$105,6,FALSE)/VLOOKUP($B$3:$B$105,Netvolumenmål!$B$3:$E$105,4,FALSE)</f>
        <v>0.32831868043178541</v>
      </c>
      <c r="J82" s="87">
        <f>VLOOKUP($B$3:$B$105,Costdrivere!$B$3:$K$105,7,FALSE)/VLOOKUP($B$3:$B$105,Netvolumenmål!$B$3:$E$105,4,FALSE)</f>
        <v>7.6391768758451106E-2</v>
      </c>
      <c r="K82" s="87">
        <f>VLOOKUP($B$3:$B$105,Costdrivere!$B$3:$K$105,8,FALSE)/VLOOKUP($B$3:$B$105,Netvolumenmål!$B$3:$E$105,4,FALSE)</f>
        <v>4.4427925728985504E-2</v>
      </c>
      <c r="L82" s="87">
        <f>VLOOKUP($B$3:$B$105,Costdrivere!$B$3:$K$105,9,FALSE)/VLOOKUP($B$3:$B$105,Netvolumenmål!$B$3:$E$105,4,FALSE)</f>
        <v>5.5613776920802091E-2</v>
      </c>
      <c r="M82" s="88">
        <f>VLOOKUP($B$3:$B$105,Costdrivere!$B$3:$K$105,10,FALSE)/VLOOKUP($B$3:$B$105,Netvolumenmål!$B$3:$E$105,4,FALSE)</f>
        <v>0.12831608796139221</v>
      </c>
      <c r="O82" s="282">
        <f t="shared" si="21"/>
        <v>0.2420898334546408</v>
      </c>
      <c r="Q82" s="282">
        <f t="shared" si="22"/>
        <v>-1.2058480185089343E-2</v>
      </c>
      <c r="S82" s="282">
        <f t="shared" si="23"/>
        <v>0</v>
      </c>
      <c r="U82" s="274">
        <f>VLOOKUP($B$3:$B$105,Costdrivere!$B$3:$AO$105,38,FALSE)/VLOOKUP(Costdriveranalyse!$B$3:$B$105,Netvolumenmål!$B$3:$H$105,7,FALSE)</f>
        <v>0.11753204404829966</v>
      </c>
      <c r="V82" s="271">
        <f>VLOOKUP($B$3:$B$105,Costdrivere!$B$3:$AO$105,39,FALSE)/VLOOKUP(Costdriveranalyse!$B$3:$B$105,Netvolumenmål!$B$3:$H$105,7,FALSE)</f>
        <v>0.87447313303746588</v>
      </c>
      <c r="W82" s="268">
        <f>VLOOKUP($B$3:$B$105,Costdrivere!$B$3:$AO$105,40,FALSE)/VLOOKUP(Costdriveranalyse!$B$3:$B$105,Netvolumenmål!$B$3:$H$105,7,FALSE)</f>
        <v>7.9948229142350908E-3</v>
      </c>
      <c r="Y82" s="282">
        <f t="shared" si="24"/>
        <v>-9.2361542845506128E-2</v>
      </c>
      <c r="AA82" s="282">
        <f t="shared" si="25"/>
        <v>0</v>
      </c>
      <c r="AC82" s="282">
        <f t="shared" si="26"/>
        <v>0.1864760565338387</v>
      </c>
      <c r="AD82" s="282">
        <f t="shared" si="27"/>
        <v>-2.2677862518347858E-2</v>
      </c>
      <c r="AE82" s="282">
        <f t="shared" si="28"/>
        <v>0</v>
      </c>
      <c r="AG82" s="282">
        <f t="shared" si="29"/>
        <v>5.5613776920802091E-2</v>
      </c>
      <c r="AH82" s="299">
        <f t="shared" si="30"/>
        <v>1.0623110490949036E-2</v>
      </c>
      <c r="AI82" s="282">
        <f t="shared" si="31"/>
        <v>0</v>
      </c>
      <c r="AK82" s="282">
        <f t="shared" si="32"/>
        <v>0</v>
      </c>
      <c r="AM82" s="280">
        <f t="shared" si="33"/>
        <v>0</v>
      </c>
    </row>
    <row r="83" spans="1:39" x14ac:dyDescent="0.25">
      <c r="A83" s="18" t="s">
        <v>36</v>
      </c>
      <c r="B83" s="20" t="s">
        <v>177</v>
      </c>
      <c r="C83" s="287">
        <f>VLOOKUP($B$3:$B$105,'Potentialer og krav'!$B$2:$I$106,7,FALSE)</f>
        <v>0.82989062946089598</v>
      </c>
      <c r="D83" s="75"/>
      <c r="E83" s="86">
        <f>VLOOKUP($B$3:$B$105,Costdrivere!$B$3:$K$105,2,FALSE)/VLOOKUP($B$3:$B$105,Netvolumenmål!$B$3:$E$105,4,FALSE)</f>
        <v>0.14202875637541235</v>
      </c>
      <c r="F83" s="87">
        <f>VLOOKUP($B$3:$B$105,Costdrivere!$B$3:$K$105,3,FALSE)/VLOOKUP($B$3:$B$105,Netvolumenmål!$B$3:$E$105,4,FALSE)</f>
        <v>0.18941041309156165</v>
      </c>
      <c r="G83" s="87">
        <f>VLOOKUP($B$3:$B$105,Costdrivere!$B$3:$K$105,4,FALSE)/VLOOKUP($B$3:$B$105,Netvolumenmål!$B$3:$E$105,4,FALSE)</f>
        <v>1.6369875255307184E-2</v>
      </c>
      <c r="H83" s="87">
        <f>VLOOKUP($B$3:$B$105,Costdrivere!$B$3:$K$105,5,FALSE)/VLOOKUP($B$3:$B$105,Netvolumenmål!$B$3:$E$105,4,FALSE)</f>
        <v>6.9744938166964505E-4</v>
      </c>
      <c r="I83" s="87">
        <f>VLOOKUP($B$3:$B$105,Costdrivere!$B$3:$K$105,6,FALSE)/VLOOKUP($B$3:$B$105,Netvolumenmål!$B$3:$E$105,4,FALSE)</f>
        <v>0.21342055875156263</v>
      </c>
      <c r="J83" s="87">
        <f>VLOOKUP($B$3:$B$105,Costdrivere!$B$3:$K$105,7,FALSE)/VLOOKUP($B$3:$B$105,Netvolumenmål!$B$3:$E$105,4,FALSE)</f>
        <v>8.1796126519691564E-2</v>
      </c>
      <c r="K83" s="87">
        <f>VLOOKUP($B$3:$B$105,Costdrivere!$B$3:$K$105,8,FALSE)/VLOOKUP($B$3:$B$105,Netvolumenmål!$B$3:$E$105,4,FALSE)</f>
        <v>8.7447067157239849E-2</v>
      </c>
      <c r="L83" s="87">
        <f>VLOOKUP($B$3:$B$105,Costdrivere!$B$3:$K$105,9,FALSE)/VLOOKUP($B$3:$B$105,Netvolumenmål!$B$3:$E$105,4,FALSE)</f>
        <v>0.10461088885142297</v>
      </c>
      <c r="M83" s="88">
        <f>VLOOKUP($B$3:$B$105,Costdrivere!$B$3:$K$105,10,FALSE)/VLOOKUP($B$3:$B$105,Netvolumenmål!$B$3:$E$105,4,FALSE)</f>
        <v>0.16421886461613217</v>
      </c>
      <c r="O83" s="282">
        <f t="shared" si="21"/>
        <v>0.29402130194298459</v>
      </c>
      <c r="Q83" s="282">
        <f t="shared" si="22"/>
        <v>-6.3989948673433134E-2</v>
      </c>
      <c r="S83" s="282">
        <f t="shared" si="23"/>
        <v>0</v>
      </c>
      <c r="U83" s="274">
        <f>VLOOKUP($B$3:$B$105,Costdrivere!$B$3:$AO$105,38,FALSE)/VLOOKUP(Costdriveranalyse!$B$3:$B$105,Netvolumenmål!$B$3:$H$105,7,FALSE)</f>
        <v>4.2421382745945973E-4</v>
      </c>
      <c r="V83" s="271">
        <f>VLOOKUP($B$3:$B$105,Costdrivere!$B$3:$AO$105,39,FALSE)/VLOOKUP(Costdriveranalyse!$B$3:$B$105,Netvolumenmål!$B$3:$H$105,7,FALSE)</f>
        <v>0.9842259661171604</v>
      </c>
      <c r="W83" s="268">
        <f>VLOOKUP($B$3:$B$105,Costdrivere!$B$3:$AO$105,40,FALSE)/VLOOKUP(Costdriveranalyse!$B$3:$B$105,Netvolumenmål!$B$3:$H$105,7,FALSE)</f>
        <v>1.5349820055379486E-2</v>
      </c>
      <c r="Y83" s="282">
        <f t="shared" si="24"/>
        <v>-0.20211437592520065</v>
      </c>
      <c r="AA83" s="282">
        <f t="shared" si="25"/>
        <v>0</v>
      </c>
      <c r="AC83" s="282">
        <f t="shared" si="26"/>
        <v>0.18941041309156165</v>
      </c>
      <c r="AD83" s="282">
        <f t="shared" si="27"/>
        <v>-2.5612219076070808E-2</v>
      </c>
      <c r="AE83" s="282">
        <f t="shared" si="28"/>
        <v>0</v>
      </c>
      <c r="AG83" s="282">
        <f t="shared" si="29"/>
        <v>0.10461088885142297</v>
      </c>
      <c r="AH83" s="299">
        <f t="shared" si="30"/>
        <v>-3.8374001439671845E-2</v>
      </c>
      <c r="AI83" s="282">
        <f t="shared" si="31"/>
        <v>0</v>
      </c>
      <c r="AK83" s="282">
        <f t="shared" si="32"/>
        <v>0</v>
      </c>
      <c r="AM83" s="280">
        <f t="shared" si="33"/>
        <v>0</v>
      </c>
    </row>
    <row r="84" spans="1:39" x14ac:dyDescent="0.25">
      <c r="A84" s="18" t="s">
        <v>178</v>
      </c>
      <c r="B84" s="20" t="s">
        <v>179</v>
      </c>
      <c r="C84" s="287">
        <f>VLOOKUP($B$3:$B$105,'Potentialer og krav'!$B$2:$I$106,7,FALSE)</f>
        <v>1</v>
      </c>
      <c r="D84" s="75"/>
      <c r="E84" s="86">
        <f>VLOOKUP($B$3:$B$105,Costdrivere!$B$3:$K$105,2,FALSE)/VLOOKUP($B$3:$B$105,Netvolumenmål!$B$3:$E$105,4,FALSE)</f>
        <v>4.921417125780473E-2</v>
      </c>
      <c r="F84" s="87">
        <f>VLOOKUP($B$3:$B$105,Costdrivere!$B$3:$K$105,3,FALSE)/VLOOKUP($B$3:$B$105,Netvolumenmål!$B$3:$E$105,4,FALSE)</f>
        <v>0.12136041358761812</v>
      </c>
      <c r="G84" s="87">
        <f>VLOOKUP($B$3:$B$105,Costdrivere!$B$3:$K$105,4,FALSE)/VLOOKUP($B$3:$B$105,Netvolumenmål!$B$3:$E$105,4,FALSE)</f>
        <v>5.1285431372577808E-3</v>
      </c>
      <c r="H84" s="87">
        <f>VLOOKUP($B$3:$B$105,Costdrivere!$B$3:$K$105,5,FALSE)/VLOOKUP($B$3:$B$105,Netvolumenmål!$B$3:$E$105,4,FALSE)</f>
        <v>2.3831885136470156E-3</v>
      </c>
      <c r="I84" s="87">
        <f>VLOOKUP($B$3:$B$105,Costdrivere!$B$3:$K$105,6,FALSE)/VLOOKUP($B$3:$B$105,Netvolumenmål!$B$3:$E$105,4,FALSE)</f>
        <v>0.6122848590914669</v>
      </c>
      <c r="J84" s="87">
        <f>VLOOKUP($B$3:$B$105,Costdrivere!$B$3:$K$105,7,FALSE)/VLOOKUP($B$3:$B$105,Netvolumenmål!$B$3:$E$105,4,FALSE)</f>
        <v>5.9870971699352869E-2</v>
      </c>
      <c r="K84" s="87">
        <f>VLOOKUP($B$3:$B$105,Costdrivere!$B$3:$K$105,8,FALSE)/VLOOKUP($B$3:$B$105,Netvolumenmål!$B$3:$E$105,4,FALSE)</f>
        <v>3.1212574997966307E-2</v>
      </c>
      <c r="L84" s="87">
        <f>VLOOKUP($B$3:$B$105,Costdrivere!$B$3:$K$105,9,FALSE)/VLOOKUP($B$3:$B$105,Netvolumenmål!$B$3:$E$105,4,FALSE)</f>
        <v>4.5668059612275012E-2</v>
      </c>
      <c r="M84" s="88">
        <f>VLOOKUP($B$3:$B$105,Costdrivere!$B$3:$K$105,10,FALSE)/VLOOKUP($B$3:$B$105,Netvolumenmål!$B$3:$E$105,4,FALSE)</f>
        <v>7.2877218102611205E-2</v>
      </c>
      <c r="O84" s="282">
        <f t="shared" si="21"/>
        <v>0.16702847319989314</v>
      </c>
      <c r="Q84" s="282">
        <f t="shared" si="22"/>
        <v>6.3002880069658318E-2</v>
      </c>
      <c r="S84" s="282">
        <f t="shared" si="23"/>
        <v>0</v>
      </c>
      <c r="U84" s="274">
        <f>VLOOKUP($B$3:$B$105,Costdrivere!$B$3:$AO$105,38,FALSE)/VLOOKUP(Costdriveranalyse!$B$3:$B$105,Netvolumenmål!$B$3:$H$105,7,FALSE)</f>
        <v>0.1127195933402249</v>
      </c>
      <c r="V84" s="271">
        <f>VLOOKUP($B$3:$B$105,Costdrivere!$B$3:$AO$105,39,FALSE)/VLOOKUP(Costdriveranalyse!$B$3:$B$105,Netvolumenmål!$B$3:$H$105,7,FALSE)</f>
        <v>0.86443717622008998</v>
      </c>
      <c r="W84" s="268">
        <f>VLOOKUP($B$3:$B$105,Costdrivere!$B$3:$AO$105,40,FALSE)/VLOOKUP(Costdriveranalyse!$B$3:$B$105,Netvolumenmål!$B$3:$H$105,7,FALSE)</f>
        <v>2.2843230439683962E-2</v>
      </c>
      <c r="Y84" s="282">
        <f t="shared" si="24"/>
        <v>-8.2325586028130227E-2</v>
      </c>
      <c r="AA84" s="282">
        <f t="shared" si="25"/>
        <v>0</v>
      </c>
      <c r="AC84" s="282">
        <f t="shared" si="26"/>
        <v>0.12136041358761812</v>
      </c>
      <c r="AD84" s="282">
        <f t="shared" si="27"/>
        <v>4.2437780427872718E-2</v>
      </c>
      <c r="AE84" s="282">
        <f t="shared" si="28"/>
        <v>0</v>
      </c>
      <c r="AG84" s="282">
        <f t="shared" si="29"/>
        <v>4.5668059612275012E-2</v>
      </c>
      <c r="AH84" s="299">
        <f t="shared" si="30"/>
        <v>2.0568827799476115E-2</v>
      </c>
      <c r="AI84" s="282">
        <f t="shared" si="31"/>
        <v>0</v>
      </c>
      <c r="AK84" s="282">
        <f t="shared" si="32"/>
        <v>0</v>
      </c>
      <c r="AM84" s="280">
        <f t="shared" si="33"/>
        <v>0</v>
      </c>
    </row>
    <row r="85" spans="1:39" x14ac:dyDescent="0.25">
      <c r="A85" s="18" t="s">
        <v>180</v>
      </c>
      <c r="B85" s="20" t="s">
        <v>181</v>
      </c>
      <c r="C85" s="287">
        <f>VLOOKUP($B$3:$B$105,'Potentialer og krav'!$B$2:$I$106,7,FALSE)</f>
        <v>0.90475136958929503</v>
      </c>
      <c r="D85" s="75"/>
      <c r="E85" s="86">
        <f>VLOOKUP($B$3:$B$105,Costdrivere!$B$3:$K$105,2,FALSE)/VLOOKUP($B$3:$B$105,Netvolumenmål!$B$3:$E$105,4,FALSE)</f>
        <v>0.12172614349587407</v>
      </c>
      <c r="F85" s="87">
        <f>VLOOKUP($B$3:$B$105,Costdrivere!$B$3:$K$105,3,FALSE)/VLOOKUP($B$3:$B$105,Netvolumenmål!$B$3:$E$105,4,FALSE)</f>
        <v>0.24458999511486076</v>
      </c>
      <c r="G85" s="87">
        <f>VLOOKUP($B$3:$B$105,Costdrivere!$B$3:$K$105,4,FALSE)/VLOOKUP($B$3:$B$105,Netvolumenmål!$B$3:$E$105,4,FALSE)</f>
        <v>1.1101216080434203E-2</v>
      </c>
      <c r="H85" s="87">
        <f>VLOOKUP($B$3:$B$105,Costdrivere!$B$3:$K$105,5,FALSE)/VLOOKUP($B$3:$B$105,Netvolumenmål!$B$3:$E$105,4,FALSE)</f>
        <v>2.8688375647653846E-3</v>
      </c>
      <c r="I85" s="87">
        <f>VLOOKUP($B$3:$B$105,Costdrivere!$B$3:$K$105,6,FALSE)/VLOOKUP($B$3:$B$105,Netvolumenmål!$B$3:$E$105,4,FALSE)</f>
        <v>0.33095539475201674</v>
      </c>
      <c r="J85" s="87">
        <f>VLOOKUP($B$3:$B$105,Costdrivere!$B$3:$K$105,7,FALSE)/VLOOKUP($B$3:$B$105,Netvolumenmål!$B$3:$E$105,4,FALSE)</f>
        <v>7.238289215994291E-2</v>
      </c>
      <c r="K85" s="87">
        <f>VLOOKUP($B$3:$B$105,Costdrivere!$B$3:$K$105,8,FALSE)/VLOOKUP($B$3:$B$105,Netvolumenmål!$B$3:$E$105,4,FALSE)</f>
        <v>4.006925677653056E-2</v>
      </c>
      <c r="L85" s="87">
        <f>VLOOKUP($B$3:$B$105,Costdrivere!$B$3:$K$105,9,FALSE)/VLOOKUP($B$3:$B$105,Netvolumenmål!$B$3:$E$105,4,FALSE)</f>
        <v>7.7715709666401386E-2</v>
      </c>
      <c r="M85" s="88">
        <f>VLOOKUP($B$3:$B$105,Costdrivere!$B$3:$K$105,10,FALSE)/VLOOKUP($B$3:$B$105,Netvolumenmål!$B$3:$E$105,4,FALSE)</f>
        <v>9.8590554389173926E-2</v>
      </c>
      <c r="O85" s="282">
        <f t="shared" si="21"/>
        <v>0.32230570478126214</v>
      </c>
      <c r="Q85" s="282">
        <f t="shared" si="22"/>
        <v>-9.2274351511710678E-2</v>
      </c>
      <c r="S85" s="282">
        <f t="shared" si="23"/>
        <v>0</v>
      </c>
      <c r="U85" s="274">
        <f>VLOOKUP($B$3:$B$105,Costdrivere!$B$3:$AO$105,38,FALSE)/VLOOKUP(Costdriveranalyse!$B$3:$B$105,Netvolumenmål!$B$3:$H$105,7,FALSE)</f>
        <v>0.12355751360435062</v>
      </c>
      <c r="V85" s="271">
        <f>VLOOKUP($B$3:$B$105,Costdrivere!$B$3:$AO$105,39,FALSE)/VLOOKUP(Costdriveranalyse!$B$3:$B$105,Netvolumenmål!$B$3:$H$105,7,FALSE)</f>
        <v>0.8563224517113498</v>
      </c>
      <c r="W85" s="268">
        <f>VLOOKUP($B$3:$B$105,Costdrivere!$B$3:$AO$105,40,FALSE)/VLOOKUP(Costdriveranalyse!$B$3:$B$105,Netvolumenmål!$B$3:$H$105,7,FALSE)</f>
        <v>2.0120034684299366E-2</v>
      </c>
      <c r="Y85" s="282">
        <f t="shared" si="24"/>
        <v>-7.4210861519390048E-2</v>
      </c>
      <c r="AA85" s="282">
        <f t="shared" si="25"/>
        <v>0</v>
      </c>
      <c r="AC85" s="282">
        <f t="shared" si="26"/>
        <v>0.24458999511486076</v>
      </c>
      <c r="AD85" s="282">
        <f t="shared" si="27"/>
        <v>-8.0791801099369925E-2</v>
      </c>
      <c r="AE85" s="282">
        <f t="shared" si="28"/>
        <v>0</v>
      </c>
      <c r="AG85" s="282">
        <f t="shared" si="29"/>
        <v>7.7715709666401386E-2</v>
      </c>
      <c r="AH85" s="299">
        <f t="shared" si="30"/>
        <v>-1.1478822254650259E-2</v>
      </c>
      <c r="AI85" s="282">
        <f t="shared" si="31"/>
        <v>0</v>
      </c>
      <c r="AK85" s="282">
        <f t="shared" si="32"/>
        <v>0</v>
      </c>
      <c r="AM85" s="280">
        <f t="shared" si="33"/>
        <v>0</v>
      </c>
    </row>
    <row r="86" spans="1:39" x14ac:dyDescent="0.25">
      <c r="A86" s="18" t="s">
        <v>182</v>
      </c>
      <c r="B86" s="20" t="s">
        <v>183</v>
      </c>
      <c r="C86" s="287">
        <f>VLOOKUP($B$3:$B$105,'Potentialer og krav'!$B$2:$I$106,7,FALSE)</f>
        <v>1</v>
      </c>
      <c r="D86" s="75"/>
      <c r="E86" s="86">
        <f>VLOOKUP($B$3:$B$105,Costdrivere!$B$3:$K$105,2,FALSE)/VLOOKUP($B$3:$B$105,Netvolumenmål!$B$3:$E$105,4,FALSE)</f>
        <v>0.1256991963464161</v>
      </c>
      <c r="F86" s="87">
        <f>VLOOKUP($B$3:$B$105,Costdrivere!$B$3:$K$105,3,FALSE)/VLOOKUP($B$3:$B$105,Netvolumenmål!$B$3:$E$105,4,FALSE)</f>
        <v>8.564909666273704E-2</v>
      </c>
      <c r="G86" s="87">
        <f>VLOOKUP($B$3:$B$105,Costdrivere!$B$3:$K$105,4,FALSE)/VLOOKUP($B$3:$B$105,Netvolumenmål!$B$3:$E$105,4,FALSE)</f>
        <v>2.1917581344168997E-3</v>
      </c>
      <c r="H86" s="87">
        <f>VLOOKUP($B$3:$B$105,Costdrivere!$B$3:$K$105,5,FALSE)/VLOOKUP($B$3:$B$105,Netvolumenmål!$B$3:$E$105,4,FALSE)</f>
        <v>2.077415188751923E-4</v>
      </c>
      <c r="I86" s="87">
        <f>VLOOKUP($B$3:$B$105,Costdrivere!$B$3:$K$105,6,FALSE)/VLOOKUP($B$3:$B$105,Netvolumenmål!$B$3:$E$105,4,FALSE)</f>
        <v>0.38027260491995124</v>
      </c>
      <c r="J86" s="87">
        <f>VLOOKUP($B$3:$B$105,Costdrivere!$B$3:$K$105,7,FALSE)/VLOOKUP($B$3:$B$105,Netvolumenmål!$B$3:$E$105,4,FALSE)</f>
        <v>7.6986394147295009E-2</v>
      </c>
      <c r="K86" s="87">
        <f>VLOOKUP($B$3:$B$105,Costdrivere!$B$3:$K$105,8,FALSE)/VLOOKUP($B$3:$B$105,Netvolumenmål!$B$3:$E$105,4,FALSE)</f>
        <v>0.12746997002806298</v>
      </c>
      <c r="L86" s="87">
        <f>VLOOKUP($B$3:$B$105,Costdrivere!$B$3:$K$105,9,FALSE)/VLOOKUP($B$3:$B$105,Netvolumenmål!$B$3:$E$105,4,FALSE)</f>
        <v>8.1163330382224147E-2</v>
      </c>
      <c r="M86" s="88">
        <f>VLOOKUP($B$3:$B$105,Costdrivere!$B$3:$K$105,10,FALSE)/VLOOKUP($B$3:$B$105,Netvolumenmål!$B$3:$E$105,4,FALSE)</f>
        <v>0.12035990786002147</v>
      </c>
      <c r="O86" s="282">
        <f t="shared" si="21"/>
        <v>0.16681242704496119</v>
      </c>
      <c r="Q86" s="282">
        <f t="shared" si="22"/>
        <v>6.3218926224590272E-2</v>
      </c>
      <c r="S86" s="282">
        <f t="shared" si="23"/>
        <v>0</v>
      </c>
      <c r="U86" s="274">
        <f>VLOOKUP($B$3:$B$105,Costdrivere!$B$3:$AO$105,38,FALSE)/VLOOKUP(Costdriveranalyse!$B$3:$B$105,Netvolumenmål!$B$3:$H$105,7,FALSE)</f>
        <v>0.12606113339948116</v>
      </c>
      <c r="V86" s="271">
        <f>VLOOKUP($B$3:$B$105,Costdrivere!$B$3:$AO$105,39,FALSE)/VLOOKUP(Costdriveranalyse!$B$3:$B$105,Netvolumenmål!$B$3:$H$105,7,FALSE)</f>
        <v>0.87056464403580924</v>
      </c>
      <c r="W86" s="268">
        <f>VLOOKUP($B$3:$B$105,Costdrivere!$B$3:$AO$105,40,FALSE)/VLOOKUP(Costdriveranalyse!$B$3:$B$105,Netvolumenmål!$B$3:$H$105,7,FALSE)</f>
        <v>3.3742225647093722E-3</v>
      </c>
      <c r="Y86" s="282">
        <f t="shared" si="24"/>
        <v>-8.8453053843849494E-2</v>
      </c>
      <c r="AA86" s="282">
        <f t="shared" si="25"/>
        <v>0</v>
      </c>
      <c r="AC86" s="282">
        <f t="shared" si="26"/>
        <v>8.564909666273704E-2</v>
      </c>
      <c r="AD86" s="282">
        <f t="shared" si="27"/>
        <v>7.8149097352753799E-2</v>
      </c>
      <c r="AE86" s="282">
        <f t="shared" si="28"/>
        <v>0</v>
      </c>
      <c r="AG86" s="282">
        <f t="shared" si="29"/>
        <v>8.1163330382224147E-2</v>
      </c>
      <c r="AH86" s="299">
        <f t="shared" si="30"/>
        <v>-1.4926442970473019E-2</v>
      </c>
      <c r="AI86" s="282">
        <f t="shared" si="31"/>
        <v>0</v>
      </c>
      <c r="AK86" s="282">
        <f t="shared" si="32"/>
        <v>0</v>
      </c>
      <c r="AM86" s="280">
        <f t="shared" si="33"/>
        <v>0</v>
      </c>
    </row>
    <row r="87" spans="1:39" x14ac:dyDescent="0.25">
      <c r="A87" s="18" t="s">
        <v>184</v>
      </c>
      <c r="B87" s="20" t="s">
        <v>185</v>
      </c>
      <c r="C87" s="287">
        <f>VLOOKUP($B$3:$B$105,'Potentialer og krav'!$B$2:$I$106,7,FALSE)</f>
        <v>0.70677607881587101</v>
      </c>
      <c r="D87" s="75"/>
      <c r="E87" s="86">
        <f>VLOOKUP($B$3:$B$105,Costdrivere!$B$3:$K$105,2,FALSE)/VLOOKUP($B$3:$B$105,Netvolumenmål!$B$3:$E$105,4,FALSE)</f>
        <v>0.12099496586589335</v>
      </c>
      <c r="F87" s="87">
        <f>VLOOKUP($B$3:$B$105,Costdrivere!$B$3:$K$105,3,FALSE)/VLOOKUP($B$3:$B$105,Netvolumenmål!$B$3:$E$105,4,FALSE)</f>
        <v>0.16521983009663491</v>
      </c>
      <c r="G87" s="87">
        <f>VLOOKUP($B$3:$B$105,Costdrivere!$B$3:$K$105,4,FALSE)/VLOOKUP($B$3:$B$105,Netvolumenmål!$B$3:$E$105,4,FALSE)</f>
        <v>1.2197099006223924E-2</v>
      </c>
      <c r="H87" s="87">
        <f>VLOOKUP($B$3:$B$105,Costdrivere!$B$3:$K$105,5,FALSE)/VLOOKUP($B$3:$B$105,Netvolumenmål!$B$3:$E$105,4,FALSE)</f>
        <v>8.4633733429083247E-3</v>
      </c>
      <c r="I87" s="87">
        <f>VLOOKUP($B$3:$B$105,Costdrivere!$B$3:$K$105,6,FALSE)/VLOOKUP($B$3:$B$105,Netvolumenmål!$B$3:$E$105,4,FALSE)</f>
        <v>0.36469244832292119</v>
      </c>
      <c r="J87" s="87">
        <f>VLOOKUP($B$3:$B$105,Costdrivere!$B$3:$K$105,7,FALSE)/VLOOKUP($B$3:$B$105,Netvolumenmål!$B$3:$E$105,4,FALSE)</f>
        <v>6.4155763550180836E-2</v>
      </c>
      <c r="K87" s="87">
        <f>VLOOKUP($B$3:$B$105,Costdrivere!$B$3:$K$105,8,FALSE)/VLOOKUP($B$3:$B$105,Netvolumenmål!$B$3:$E$105,4,FALSE)</f>
        <v>6.1357602420737394E-2</v>
      </c>
      <c r="L87" s="87">
        <f>VLOOKUP($B$3:$B$105,Costdrivere!$B$3:$K$105,9,FALSE)/VLOOKUP($B$3:$B$105,Netvolumenmål!$B$3:$E$105,4,FALSE)</f>
        <v>5.0947740524768602E-2</v>
      </c>
      <c r="M87" s="88">
        <f>VLOOKUP($B$3:$B$105,Costdrivere!$B$3:$K$105,10,FALSE)/VLOOKUP($B$3:$B$105,Netvolumenmål!$B$3:$E$105,4,FALSE)</f>
        <v>0.15197117686973144</v>
      </c>
      <c r="O87" s="282">
        <f t="shared" si="21"/>
        <v>0.21616757062140352</v>
      </c>
      <c r="Q87" s="282">
        <f t="shared" si="22"/>
        <v>1.3863782648147943E-2</v>
      </c>
      <c r="S87" s="282">
        <f t="shared" si="23"/>
        <v>0</v>
      </c>
      <c r="U87" s="274">
        <f>VLOOKUP($B$3:$B$105,Costdrivere!$B$3:$AO$105,38,FALSE)/VLOOKUP(Costdriveranalyse!$B$3:$B$105,Netvolumenmål!$B$3:$H$105,7,FALSE)</f>
        <v>0.11140942753581529</v>
      </c>
      <c r="V87" s="271">
        <f>VLOOKUP($B$3:$B$105,Costdrivere!$B$3:$AO$105,39,FALSE)/VLOOKUP(Costdriveranalyse!$B$3:$B$105,Netvolumenmål!$B$3:$H$105,7,FALSE)</f>
        <v>0.86163570880756513</v>
      </c>
      <c r="W87" s="268">
        <f>VLOOKUP($B$3:$B$105,Costdrivere!$B$3:$AO$105,40,FALSE)/VLOOKUP(Costdriveranalyse!$B$3:$B$105,Netvolumenmål!$B$3:$H$105,7,FALSE)</f>
        <v>2.6954863656620177E-2</v>
      </c>
      <c r="Y87" s="282">
        <f t="shared" si="24"/>
        <v>-7.9524118615605377E-2</v>
      </c>
      <c r="AA87" s="282">
        <f t="shared" si="25"/>
        <v>0</v>
      </c>
      <c r="AC87" s="282">
        <f t="shared" si="26"/>
        <v>0.16521983009663491</v>
      </c>
      <c r="AD87" s="282">
        <f t="shared" si="27"/>
        <v>-1.4216360811440676E-3</v>
      </c>
      <c r="AE87" s="282">
        <f t="shared" si="28"/>
        <v>0</v>
      </c>
      <c r="AG87" s="282">
        <f t="shared" si="29"/>
        <v>5.0947740524768602E-2</v>
      </c>
      <c r="AH87" s="299">
        <f t="shared" si="30"/>
        <v>1.5289146886982526E-2</v>
      </c>
      <c r="AI87" s="282">
        <f t="shared" si="31"/>
        <v>0</v>
      </c>
      <c r="AK87" s="282">
        <f t="shared" si="32"/>
        <v>0</v>
      </c>
      <c r="AM87" s="280">
        <f t="shared" si="33"/>
        <v>0</v>
      </c>
    </row>
    <row r="88" spans="1:39" x14ac:dyDescent="0.25">
      <c r="A88" s="18" t="s">
        <v>29</v>
      </c>
      <c r="B88" s="20" t="s">
        <v>186</v>
      </c>
      <c r="C88" s="287">
        <f>VLOOKUP($B$3:$B$105,'Potentialer og krav'!$B$2:$I$106,7,FALSE)</f>
        <v>0.88509078965146604</v>
      </c>
      <c r="D88" s="75"/>
      <c r="E88" s="86">
        <f>VLOOKUP($B$3:$B$105,Costdrivere!$B$3:$K$105,2,FALSE)/VLOOKUP($B$3:$B$105,Netvolumenmål!$B$3:$E$105,4,FALSE)</f>
        <v>0.10683630279006812</v>
      </c>
      <c r="F88" s="87">
        <f>VLOOKUP($B$3:$B$105,Costdrivere!$B$3:$K$105,3,FALSE)/VLOOKUP($B$3:$B$105,Netvolumenmål!$B$3:$E$105,4,FALSE)</f>
        <v>0.28303965657394292</v>
      </c>
      <c r="G88" s="87">
        <f>VLOOKUP($B$3:$B$105,Costdrivere!$B$3:$K$105,4,FALSE)/VLOOKUP($B$3:$B$105,Netvolumenmål!$B$3:$E$105,4,FALSE)</f>
        <v>1.3735028125737021E-2</v>
      </c>
      <c r="H88" s="87">
        <f>VLOOKUP($B$3:$B$105,Costdrivere!$B$3:$K$105,5,FALSE)/VLOOKUP($B$3:$B$105,Netvolumenmål!$B$3:$E$105,4,FALSE)</f>
        <v>3.613762621615607E-3</v>
      </c>
      <c r="I88" s="87">
        <f>VLOOKUP($B$3:$B$105,Costdrivere!$B$3:$K$105,6,FALSE)/VLOOKUP($B$3:$B$105,Netvolumenmål!$B$3:$E$105,4,FALSE)</f>
        <v>0.34749209432650907</v>
      </c>
      <c r="J88" s="87">
        <f>VLOOKUP($B$3:$B$105,Costdrivere!$B$3:$K$105,7,FALSE)/VLOOKUP($B$3:$B$105,Netvolumenmål!$B$3:$E$105,4,FALSE)</f>
        <v>3.56313382156647E-2</v>
      </c>
      <c r="K88" s="87">
        <f>VLOOKUP($B$3:$B$105,Costdrivere!$B$3:$K$105,8,FALSE)/VLOOKUP($B$3:$B$105,Netvolumenmål!$B$3:$E$105,4,FALSE)</f>
        <v>3.8785543949196345E-2</v>
      </c>
      <c r="L88" s="87">
        <f>VLOOKUP($B$3:$B$105,Costdrivere!$B$3:$K$105,9,FALSE)/VLOOKUP($B$3:$B$105,Netvolumenmål!$B$3:$E$105,4,FALSE)</f>
        <v>5.7254043654614895E-2</v>
      </c>
      <c r="M88" s="88">
        <f>VLOOKUP($B$3:$B$105,Costdrivere!$B$3:$K$105,10,FALSE)/VLOOKUP($B$3:$B$105,Netvolumenmål!$B$3:$E$105,4,FALSE)</f>
        <v>0.11361222974265138</v>
      </c>
      <c r="O88" s="282">
        <f t="shared" si="21"/>
        <v>0.34029370022855782</v>
      </c>
      <c r="Q88" s="282">
        <f t="shared" si="22"/>
        <v>-0.11026234695900636</v>
      </c>
      <c r="S88" s="282">
        <f t="shared" si="23"/>
        <v>0</v>
      </c>
      <c r="U88" s="274">
        <f>VLOOKUP($B$3:$B$105,Costdrivere!$B$3:$AO$105,38,FALSE)/VLOOKUP(Costdriveranalyse!$B$3:$B$105,Netvolumenmål!$B$3:$H$105,7,FALSE)</f>
        <v>8.6861206299238936E-2</v>
      </c>
      <c r="V88" s="271">
        <f>VLOOKUP($B$3:$B$105,Costdrivere!$B$3:$AO$105,39,FALSE)/VLOOKUP(Costdriveranalyse!$B$3:$B$105,Netvolumenmål!$B$3:$H$105,7,FALSE)</f>
        <v>0.89183321951556971</v>
      </c>
      <c r="W88" s="268">
        <f>VLOOKUP($B$3:$B$105,Costdrivere!$B$3:$AO$105,40,FALSE)/VLOOKUP(Costdriveranalyse!$B$3:$B$105,Netvolumenmål!$B$3:$H$105,7,FALSE)</f>
        <v>2.1305574185191755E-2</v>
      </c>
      <c r="Y88" s="282">
        <f t="shared" si="24"/>
        <v>-0.10972162932360996</v>
      </c>
      <c r="AA88" s="282">
        <f t="shared" si="25"/>
        <v>0</v>
      </c>
      <c r="AC88" s="282">
        <f t="shared" si="26"/>
        <v>0.28303965657394292</v>
      </c>
      <c r="AD88" s="282">
        <f t="shared" si="27"/>
        <v>-0.11924146255845208</v>
      </c>
      <c r="AE88" s="282">
        <f t="shared" si="28"/>
        <v>2.4437347915311266E-3</v>
      </c>
      <c r="AG88" s="282">
        <f t="shared" si="29"/>
        <v>5.7254043654614895E-2</v>
      </c>
      <c r="AH88" s="299">
        <f t="shared" si="30"/>
        <v>8.982843757136233E-3</v>
      </c>
      <c r="AI88" s="282">
        <f t="shared" si="31"/>
        <v>0</v>
      </c>
      <c r="AK88" s="282">
        <f t="shared" si="32"/>
        <v>2.4437347915311266E-3</v>
      </c>
      <c r="AM88" s="280">
        <f t="shared" si="33"/>
        <v>2.4437347915311266E-3</v>
      </c>
    </row>
    <row r="89" spans="1:39" x14ac:dyDescent="0.25">
      <c r="A89" s="18" t="s">
        <v>187</v>
      </c>
      <c r="B89" s="20" t="s">
        <v>188</v>
      </c>
      <c r="C89" s="287">
        <f>VLOOKUP($B$3:$B$105,'Potentialer og krav'!$B$2:$I$106,7,FALSE)</f>
        <v>0.70848889764862799</v>
      </c>
      <c r="D89" s="75"/>
      <c r="E89" s="86">
        <f>VLOOKUP($B$3:$B$105,Costdrivere!$B$3:$K$105,2,FALSE)/VLOOKUP($B$3:$B$105,Netvolumenmål!$B$3:$E$105,4,FALSE)</f>
        <v>0.17621553149840319</v>
      </c>
      <c r="F89" s="87">
        <f>VLOOKUP($B$3:$B$105,Costdrivere!$B$3:$K$105,3,FALSE)/VLOOKUP($B$3:$B$105,Netvolumenmål!$B$3:$E$105,4,FALSE)</f>
        <v>0.18377058427331755</v>
      </c>
      <c r="G89" s="87">
        <f>VLOOKUP($B$3:$B$105,Costdrivere!$B$3:$K$105,4,FALSE)/VLOOKUP($B$3:$B$105,Netvolumenmål!$B$3:$E$105,4,FALSE)</f>
        <v>6.161160142455652E-3</v>
      </c>
      <c r="H89" s="87">
        <f>VLOOKUP($B$3:$B$105,Costdrivere!$B$3:$K$105,5,FALSE)/VLOOKUP($B$3:$B$105,Netvolumenmål!$B$3:$E$105,4,FALSE)</f>
        <v>2.0490046501783084E-3</v>
      </c>
      <c r="I89" s="87">
        <f>VLOOKUP($B$3:$B$105,Costdrivere!$B$3:$K$105,6,FALSE)/VLOOKUP($B$3:$B$105,Netvolumenmål!$B$3:$E$105,4,FALSE)</f>
        <v>0.2795426069253511</v>
      </c>
      <c r="J89" s="87">
        <f>VLOOKUP($B$3:$B$105,Costdrivere!$B$3:$K$105,7,FALSE)/VLOOKUP($B$3:$B$105,Netvolumenmål!$B$3:$E$105,4,FALSE)</f>
        <v>7.0155403249716849E-2</v>
      </c>
      <c r="K89" s="87">
        <f>VLOOKUP($B$3:$B$105,Costdrivere!$B$3:$K$105,8,FALSE)/VLOOKUP($B$3:$B$105,Netvolumenmål!$B$3:$E$105,4,FALSE)</f>
        <v>5.4859374950676172E-2</v>
      </c>
      <c r="L89" s="87">
        <f>VLOOKUP($B$3:$B$105,Costdrivere!$B$3:$K$105,9,FALSE)/VLOOKUP($B$3:$B$105,Netvolumenmål!$B$3:$E$105,4,FALSE)</f>
        <v>5.8605828891496854E-2</v>
      </c>
      <c r="M89" s="88">
        <f>VLOOKUP($B$3:$B$105,Costdrivere!$B$3:$K$105,10,FALSE)/VLOOKUP($B$3:$B$105,Netvolumenmål!$B$3:$E$105,4,FALSE)</f>
        <v>0.16864050541840422</v>
      </c>
      <c r="O89" s="282">
        <f t="shared" si="21"/>
        <v>0.2423764131648144</v>
      </c>
      <c r="Q89" s="282">
        <f t="shared" si="22"/>
        <v>-1.2345059895262939E-2</v>
      </c>
      <c r="S89" s="282">
        <f t="shared" si="23"/>
        <v>0</v>
      </c>
      <c r="U89" s="274">
        <f>VLOOKUP($B$3:$B$105,Costdrivere!$B$3:$AO$105,38,FALSE)/VLOOKUP(Costdriveranalyse!$B$3:$B$105,Netvolumenmål!$B$3:$H$105,7,FALSE)</f>
        <v>3.3024165608205827E-2</v>
      </c>
      <c r="V89" s="271">
        <f>VLOOKUP($B$3:$B$105,Costdrivere!$B$3:$AO$105,39,FALSE)/VLOOKUP(Costdriveranalyse!$B$3:$B$105,Netvolumenmål!$B$3:$H$105,7,FALSE)</f>
        <v>0.92005396471182477</v>
      </c>
      <c r="W89" s="268">
        <f>VLOOKUP($B$3:$B$105,Costdrivere!$B$3:$AO$105,40,FALSE)/VLOOKUP(Costdriveranalyse!$B$3:$B$105,Netvolumenmål!$B$3:$H$105,7,FALSE)</f>
        <v>4.6921869679972146E-2</v>
      </c>
      <c r="Y89" s="282">
        <f t="shared" si="24"/>
        <v>-0.13794237451986502</v>
      </c>
      <c r="AA89" s="282">
        <f t="shared" si="25"/>
        <v>0</v>
      </c>
      <c r="AC89" s="282">
        <f t="shared" si="26"/>
        <v>0.18377058427331755</v>
      </c>
      <c r="AD89" s="282">
        <f t="shared" si="27"/>
        <v>-1.9972390257826711E-2</v>
      </c>
      <c r="AE89" s="282">
        <f t="shared" si="28"/>
        <v>0</v>
      </c>
      <c r="AG89" s="282">
        <f t="shared" si="29"/>
        <v>5.8605828891496854E-2</v>
      </c>
      <c r="AH89" s="299">
        <f t="shared" si="30"/>
        <v>7.6310585202542733E-3</v>
      </c>
      <c r="AI89" s="282">
        <f t="shared" si="31"/>
        <v>0</v>
      </c>
      <c r="AK89" s="282">
        <f t="shared" si="32"/>
        <v>0</v>
      </c>
      <c r="AM89" s="280">
        <f t="shared" si="33"/>
        <v>0</v>
      </c>
    </row>
    <row r="90" spans="1:39" x14ac:dyDescent="0.25">
      <c r="A90" s="18" t="s">
        <v>189</v>
      </c>
      <c r="B90" s="20" t="s">
        <v>190</v>
      </c>
      <c r="C90" s="287">
        <f>VLOOKUP($B$3:$B$105,'Potentialer og krav'!$B$2:$I$106,7,FALSE)</f>
        <v>1</v>
      </c>
      <c r="D90" s="75"/>
      <c r="E90" s="86">
        <f>VLOOKUP($B$3:$B$105,Costdrivere!$B$3:$K$105,2,FALSE)/VLOOKUP($B$3:$B$105,Netvolumenmål!$B$3:$E$105,4,FALSE)</f>
        <v>0</v>
      </c>
      <c r="F90" s="87">
        <f>VLOOKUP($B$3:$B$105,Costdrivere!$B$3:$K$105,3,FALSE)/VLOOKUP($B$3:$B$105,Netvolumenmål!$B$3:$E$105,4,FALSE)</f>
        <v>0</v>
      </c>
      <c r="G90" s="87">
        <f>VLOOKUP($B$3:$B$105,Costdrivere!$B$3:$K$105,4,FALSE)/VLOOKUP($B$3:$B$105,Netvolumenmål!$B$3:$E$105,4,FALSE)</f>
        <v>0</v>
      </c>
      <c r="H90" s="87">
        <f>VLOOKUP($B$3:$B$105,Costdrivere!$B$3:$K$105,5,FALSE)/VLOOKUP($B$3:$B$105,Netvolumenmål!$B$3:$E$105,4,FALSE)</f>
        <v>0</v>
      </c>
      <c r="I90" s="87">
        <f>VLOOKUP($B$3:$B$105,Costdrivere!$B$3:$K$105,6,FALSE)/VLOOKUP($B$3:$B$105,Netvolumenmål!$B$3:$E$105,4,FALSE)</f>
        <v>0.78708967887645842</v>
      </c>
      <c r="J90" s="87">
        <f>VLOOKUP($B$3:$B$105,Costdrivere!$B$3:$K$105,7,FALSE)/VLOOKUP($B$3:$B$105,Netvolumenmål!$B$3:$E$105,4,FALSE)</f>
        <v>8.5126494606390435E-2</v>
      </c>
      <c r="K90" s="87">
        <f>VLOOKUP($B$3:$B$105,Costdrivere!$B$3:$K$105,8,FALSE)/VLOOKUP($B$3:$B$105,Netvolumenmål!$B$3:$E$105,4,FALSE)</f>
        <v>8.8276728483391659E-2</v>
      </c>
      <c r="L90" s="87">
        <f>VLOOKUP($B$3:$B$105,Costdrivere!$B$3:$K$105,9,FALSE)/VLOOKUP($B$3:$B$105,Netvolumenmål!$B$3:$E$105,4,FALSE)</f>
        <v>5.0296935882810307E-3</v>
      </c>
      <c r="M90" s="88">
        <f>VLOOKUP($B$3:$B$105,Costdrivere!$B$3:$K$105,10,FALSE)/VLOOKUP($B$3:$B$105,Netvolumenmål!$B$3:$E$105,4,FALSE)</f>
        <v>3.4477404445478491E-2</v>
      </c>
      <c r="O90" s="282">
        <f t="shared" si="21"/>
        <v>5.0296935882810307E-3</v>
      </c>
      <c r="Q90" s="282">
        <f t="shared" si="22"/>
        <v>0.22500165968127042</v>
      </c>
      <c r="S90" s="282">
        <f t="shared" si="23"/>
        <v>0</v>
      </c>
      <c r="U90" s="274">
        <f>VLOOKUP($B$3:$B$105,Costdrivere!$B$3:$AO$105,38,FALSE)/VLOOKUP(Costdriveranalyse!$B$3:$B$105,Netvolumenmål!$B$3:$H$105,7,FALSE)</f>
        <v>0.98381563221212198</v>
      </c>
      <c r="V90" s="271">
        <f>VLOOKUP($B$3:$B$105,Costdrivere!$B$3:$AO$105,39,FALSE)/VLOOKUP(Costdriveranalyse!$B$3:$B$105,Netvolumenmål!$B$3:$H$105,7,FALSE)</f>
        <v>0</v>
      </c>
      <c r="W90" s="268">
        <f>VLOOKUP($B$3:$B$105,Costdrivere!$B$3:$AO$105,40,FALSE)/VLOOKUP(Costdriveranalyse!$B$3:$B$105,Netvolumenmål!$B$3:$H$105,7,FALSE)</f>
        <v>1.618436778787917E-2</v>
      </c>
      <c r="Y90" s="282">
        <f t="shared" si="24"/>
        <v>0.78211159019195975</v>
      </c>
      <c r="AA90" s="282">
        <f t="shared" si="25"/>
        <v>0</v>
      </c>
      <c r="AC90" s="282">
        <f t="shared" si="26"/>
        <v>0</v>
      </c>
      <c r="AD90" s="282">
        <f t="shared" si="27"/>
        <v>0.16379819401549084</v>
      </c>
      <c r="AE90" s="282">
        <f t="shared" si="28"/>
        <v>0</v>
      </c>
      <c r="AG90" s="282">
        <f t="shared" si="29"/>
        <v>5.0296935882810307E-3</v>
      </c>
      <c r="AH90" s="299">
        <f t="shared" si="30"/>
        <v>6.1207193823470098E-2</v>
      </c>
      <c r="AI90" s="282">
        <f t="shared" si="31"/>
        <v>0</v>
      </c>
      <c r="AK90" s="282">
        <f t="shared" si="32"/>
        <v>0</v>
      </c>
      <c r="AM90" s="280">
        <f t="shared" si="33"/>
        <v>0</v>
      </c>
    </row>
    <row r="91" spans="1:39" x14ac:dyDescent="0.25">
      <c r="A91" s="18" t="s">
        <v>191</v>
      </c>
      <c r="B91" s="20" t="s">
        <v>192</v>
      </c>
      <c r="C91" s="287">
        <f>VLOOKUP($B$3:$B$105,'Potentialer og krav'!$B$2:$I$106,7,FALSE)</f>
        <v>0.97018584689863396</v>
      </c>
      <c r="D91" s="75"/>
      <c r="E91" s="86">
        <f>VLOOKUP($B$3:$B$105,Costdrivere!$B$3:$K$105,2,FALSE)/VLOOKUP($B$3:$B$105,Netvolumenmål!$B$3:$E$105,4,FALSE)</f>
        <v>0.25695275741643264</v>
      </c>
      <c r="F91" s="87">
        <f>VLOOKUP($B$3:$B$105,Costdrivere!$B$3:$K$105,3,FALSE)/VLOOKUP($B$3:$B$105,Netvolumenmål!$B$3:$E$105,4,FALSE)</f>
        <v>0.41051102321536165</v>
      </c>
      <c r="G91" s="87">
        <f>VLOOKUP($B$3:$B$105,Costdrivere!$B$3:$K$105,4,FALSE)/VLOOKUP($B$3:$B$105,Netvolumenmål!$B$3:$E$105,4,FALSE)</f>
        <v>6.7957658250606384E-3</v>
      </c>
      <c r="H91" s="87">
        <f>VLOOKUP($B$3:$B$105,Costdrivere!$B$3:$K$105,5,FALSE)/VLOOKUP($B$3:$B$105,Netvolumenmål!$B$3:$E$105,4,FALSE)</f>
        <v>8.9932480515856044E-3</v>
      </c>
      <c r="I91" s="87">
        <f>VLOOKUP($B$3:$B$105,Costdrivere!$B$3:$K$105,6,FALSE)/VLOOKUP($B$3:$B$105,Netvolumenmål!$B$3:$E$105,4,FALSE)</f>
        <v>0</v>
      </c>
      <c r="J91" s="87">
        <f>VLOOKUP($B$3:$B$105,Costdrivere!$B$3:$K$105,7,FALSE)/VLOOKUP($B$3:$B$105,Netvolumenmål!$B$3:$E$105,4,FALSE)</f>
        <v>0</v>
      </c>
      <c r="K91" s="87">
        <f>VLOOKUP($B$3:$B$105,Costdrivere!$B$3:$K$105,8,FALSE)/VLOOKUP($B$3:$B$105,Netvolumenmål!$B$3:$E$105,4,FALSE)</f>
        <v>0</v>
      </c>
      <c r="L91" s="87">
        <f>VLOOKUP($B$3:$B$105,Costdrivere!$B$3:$K$105,9,FALSE)/VLOOKUP($B$3:$B$105,Netvolumenmål!$B$3:$E$105,4,FALSE)</f>
        <v>0.11584121212168275</v>
      </c>
      <c r="M91" s="88">
        <f>VLOOKUP($B$3:$B$105,Costdrivere!$B$3:$K$105,10,FALSE)/VLOOKUP($B$3:$B$105,Netvolumenmål!$B$3:$E$105,4,FALSE)</f>
        <v>0.20090599336987658</v>
      </c>
      <c r="O91" s="282">
        <f t="shared" si="21"/>
        <v>0.52635223533704445</v>
      </c>
      <c r="Q91" s="282">
        <f t="shared" si="22"/>
        <v>-0.29632088206749296</v>
      </c>
      <c r="S91" s="282">
        <f t="shared" si="23"/>
        <v>2.1164764208617251E-2</v>
      </c>
      <c r="U91" s="274">
        <f>VLOOKUP($B$3:$B$105,Costdrivere!$B$3:$AO$105,38,FALSE)/VLOOKUP(Costdriveranalyse!$B$3:$B$105,Netvolumenmål!$B$3:$H$105,7,FALSE)</f>
        <v>0</v>
      </c>
      <c r="V91" s="271">
        <f>VLOOKUP($B$3:$B$105,Costdrivere!$B$3:$AO$105,39,FALSE)/VLOOKUP(Costdriveranalyse!$B$3:$B$105,Netvolumenmål!$B$3:$H$105,7,FALSE)</f>
        <v>1</v>
      </c>
      <c r="W91" s="268">
        <f>VLOOKUP($B$3:$B$105,Costdrivere!$B$3:$AO$105,40,FALSE)/VLOOKUP(Costdriveranalyse!$B$3:$B$105,Netvolumenmål!$B$3:$H$105,7,FALSE)</f>
        <v>0</v>
      </c>
      <c r="Y91" s="282">
        <f t="shared" si="24"/>
        <v>-0.21788840980804025</v>
      </c>
      <c r="AA91" s="282">
        <f t="shared" si="25"/>
        <v>0</v>
      </c>
      <c r="AC91" s="282">
        <f t="shared" si="26"/>
        <v>0.41051102321536165</v>
      </c>
      <c r="AD91" s="282">
        <f t="shared" si="27"/>
        <v>-0.24671282919987081</v>
      </c>
      <c r="AE91" s="282">
        <f t="shared" si="28"/>
        <v>3.9690868124153685E-2</v>
      </c>
      <c r="AG91" s="282">
        <f t="shared" si="29"/>
        <v>0.11584121212168275</v>
      </c>
      <c r="AH91" s="299">
        <f t="shared" si="30"/>
        <v>-4.9604324709931619E-2</v>
      </c>
      <c r="AI91" s="282">
        <f t="shared" si="31"/>
        <v>4.1344775142197997E-3</v>
      </c>
      <c r="AK91" s="282">
        <f t="shared" si="32"/>
        <v>4.3825345638373481E-2</v>
      </c>
      <c r="AM91" s="280">
        <f t="shared" si="33"/>
        <v>2.266058142975623E-2</v>
      </c>
    </row>
    <row r="92" spans="1:39" x14ac:dyDescent="0.25">
      <c r="A92" s="18" t="s">
        <v>193</v>
      </c>
      <c r="B92" s="20" t="s">
        <v>194</v>
      </c>
      <c r="C92" s="287">
        <f>VLOOKUP($B$3:$B$105,'Potentialer og krav'!$B$2:$I$106,7,FALSE)</f>
        <v>0.88119207474583805</v>
      </c>
      <c r="D92" s="75"/>
      <c r="E92" s="86">
        <f>VLOOKUP($B$3:$B$105,Costdrivere!$B$3:$K$105,2,FALSE)/VLOOKUP($B$3:$B$105,Netvolumenmål!$B$3:$E$105,4,FALSE)</f>
        <v>0.11363088571199906</v>
      </c>
      <c r="F92" s="87">
        <f>VLOOKUP($B$3:$B$105,Costdrivere!$B$3:$K$105,3,FALSE)/VLOOKUP($B$3:$B$105,Netvolumenmål!$B$3:$E$105,4,FALSE)</f>
        <v>0.15345744994354932</v>
      </c>
      <c r="G92" s="87">
        <f>VLOOKUP($B$3:$B$105,Costdrivere!$B$3:$K$105,4,FALSE)/VLOOKUP($B$3:$B$105,Netvolumenmål!$B$3:$E$105,4,FALSE)</f>
        <v>1.0185400578125198E-2</v>
      </c>
      <c r="H92" s="87">
        <f>VLOOKUP($B$3:$B$105,Costdrivere!$B$3:$K$105,5,FALSE)/VLOOKUP($B$3:$B$105,Netvolumenmål!$B$3:$E$105,4,FALSE)</f>
        <v>2.0565174973823622E-3</v>
      </c>
      <c r="I92" s="87">
        <f>VLOOKUP($B$3:$B$105,Costdrivere!$B$3:$K$105,6,FALSE)/VLOOKUP($B$3:$B$105,Netvolumenmål!$B$3:$E$105,4,FALSE)</f>
        <v>0.34536434894090684</v>
      </c>
      <c r="J92" s="87">
        <f>VLOOKUP($B$3:$B$105,Costdrivere!$B$3:$K$105,7,FALSE)/VLOOKUP($B$3:$B$105,Netvolumenmål!$B$3:$E$105,4,FALSE)</f>
        <v>0.10593121113161787</v>
      </c>
      <c r="K92" s="87">
        <f>VLOOKUP($B$3:$B$105,Costdrivere!$B$3:$K$105,8,FALSE)/VLOOKUP($B$3:$B$105,Netvolumenmål!$B$3:$E$105,4,FALSE)</f>
        <v>5.2951880224991671E-2</v>
      </c>
      <c r="L92" s="87">
        <f>VLOOKUP($B$3:$B$105,Costdrivere!$B$3:$K$105,9,FALSE)/VLOOKUP($B$3:$B$105,Netvolumenmål!$B$3:$E$105,4,FALSE)</f>
        <v>6.8162506383441943E-2</v>
      </c>
      <c r="M92" s="88">
        <f>VLOOKUP($B$3:$B$105,Costdrivere!$B$3:$K$105,10,FALSE)/VLOOKUP($B$3:$B$105,Netvolumenmål!$B$3:$E$105,4,FALSE)</f>
        <v>0.14825979958798582</v>
      </c>
      <c r="O92" s="282">
        <f t="shared" si="21"/>
        <v>0.22161995632699127</v>
      </c>
      <c r="Q92" s="282">
        <f t="shared" si="22"/>
        <v>8.4113969425601842E-3</v>
      </c>
      <c r="S92" s="282">
        <f t="shared" si="23"/>
        <v>0</v>
      </c>
      <c r="U92" s="274">
        <f>VLOOKUP($B$3:$B$105,Costdrivere!$B$3:$AO$105,38,FALSE)/VLOOKUP(Costdriveranalyse!$B$3:$B$105,Netvolumenmål!$B$3:$H$105,7,FALSE)</f>
        <v>8.9686479912621311E-2</v>
      </c>
      <c r="V92" s="271">
        <f>VLOOKUP($B$3:$B$105,Costdrivere!$B$3:$AO$105,39,FALSE)/VLOOKUP(Costdriveranalyse!$B$3:$B$105,Netvolumenmål!$B$3:$H$105,7,FALSE)</f>
        <v>0.89822763557896335</v>
      </c>
      <c r="W92" s="268">
        <f>VLOOKUP($B$3:$B$105,Costdrivere!$B$3:$AO$105,40,FALSE)/VLOOKUP(Costdriveranalyse!$B$3:$B$105,Netvolumenmål!$B$3:$H$105,7,FALSE)</f>
        <v>1.20858845084154E-2</v>
      </c>
      <c r="Y92" s="282">
        <f t="shared" si="24"/>
        <v>-0.1161160453870036</v>
      </c>
      <c r="AA92" s="282">
        <f t="shared" si="25"/>
        <v>0</v>
      </c>
      <c r="AC92" s="282">
        <f t="shared" si="26"/>
        <v>0.15345744994354932</v>
      </c>
      <c r="AD92" s="282">
        <f t="shared" si="27"/>
        <v>1.0340744071941521E-2</v>
      </c>
      <c r="AE92" s="282">
        <f t="shared" si="28"/>
        <v>0</v>
      </c>
      <c r="AG92" s="282">
        <f t="shared" si="29"/>
        <v>6.8162506383441943E-2</v>
      </c>
      <c r="AH92" s="299">
        <f t="shared" si="30"/>
        <v>-1.9256189716908151E-3</v>
      </c>
      <c r="AI92" s="282">
        <f t="shared" si="31"/>
        <v>0</v>
      </c>
      <c r="AK92" s="282">
        <f t="shared" si="32"/>
        <v>0</v>
      </c>
      <c r="AM92" s="280">
        <f t="shared" si="33"/>
        <v>0</v>
      </c>
    </row>
    <row r="93" spans="1:39" x14ac:dyDescent="0.25">
      <c r="A93" s="18" t="s">
        <v>195</v>
      </c>
      <c r="B93" s="20" t="s">
        <v>196</v>
      </c>
      <c r="C93" s="287">
        <f>VLOOKUP($B$3:$B$105,'Potentialer og krav'!$B$2:$I$106,7,FALSE)</f>
        <v>0.949686542873874</v>
      </c>
      <c r="D93" s="75"/>
      <c r="E93" s="86">
        <f>VLOOKUP($B$3:$B$105,Costdrivere!$B$3:$K$105,2,FALSE)/VLOOKUP($B$3:$B$105,Netvolumenmål!$B$3:$E$105,4,FALSE)</f>
        <v>0.10787211487126055</v>
      </c>
      <c r="F93" s="87">
        <f>VLOOKUP($B$3:$B$105,Costdrivere!$B$3:$K$105,3,FALSE)/VLOOKUP($B$3:$B$105,Netvolumenmål!$B$3:$E$105,4,FALSE)</f>
        <v>0.18315164574345671</v>
      </c>
      <c r="G93" s="87">
        <f>VLOOKUP($B$3:$B$105,Costdrivere!$B$3:$K$105,4,FALSE)/VLOOKUP($B$3:$B$105,Netvolumenmål!$B$3:$E$105,4,FALSE)</f>
        <v>8.0259444573759972E-4</v>
      </c>
      <c r="H93" s="87">
        <f>VLOOKUP($B$3:$B$105,Costdrivere!$B$3:$K$105,5,FALSE)/VLOOKUP($B$3:$B$105,Netvolumenmål!$B$3:$E$105,4,FALSE)</f>
        <v>3.952137911056767E-3</v>
      </c>
      <c r="I93" s="87">
        <f>VLOOKUP($B$3:$B$105,Costdrivere!$B$3:$K$105,6,FALSE)/VLOOKUP($B$3:$B$105,Netvolumenmål!$B$3:$E$105,4,FALSE)</f>
        <v>0.28273214868753271</v>
      </c>
      <c r="J93" s="87">
        <f>VLOOKUP($B$3:$B$105,Costdrivere!$B$3:$K$105,7,FALSE)/VLOOKUP($B$3:$B$105,Netvolumenmål!$B$3:$E$105,4,FALSE)</f>
        <v>5.6507966702070575E-2</v>
      </c>
      <c r="K93" s="87">
        <f>VLOOKUP($B$3:$B$105,Costdrivere!$B$3:$K$105,8,FALSE)/VLOOKUP($B$3:$B$105,Netvolumenmål!$B$3:$E$105,4,FALSE)</f>
        <v>8.2320500993967399E-2</v>
      </c>
      <c r="L93" s="87">
        <f>VLOOKUP($B$3:$B$105,Costdrivere!$B$3:$K$105,9,FALSE)/VLOOKUP($B$3:$B$105,Netvolumenmål!$B$3:$E$105,4,FALSE)</f>
        <v>6.3925080634319467E-2</v>
      </c>
      <c r="M93" s="88">
        <f>VLOOKUP($B$3:$B$105,Costdrivere!$B$3:$K$105,10,FALSE)/VLOOKUP($B$3:$B$105,Netvolumenmål!$B$3:$E$105,4,FALSE)</f>
        <v>0.21873581001059825</v>
      </c>
      <c r="O93" s="282">
        <f t="shared" si="21"/>
        <v>0.24707672637777617</v>
      </c>
      <c r="Q93" s="282">
        <f t="shared" si="22"/>
        <v>-1.704537310822471E-2</v>
      </c>
      <c r="S93" s="282">
        <f t="shared" si="23"/>
        <v>0</v>
      </c>
      <c r="U93" s="274">
        <f>VLOOKUP($B$3:$B$105,Costdrivere!$B$3:$AO$105,38,FALSE)/VLOOKUP(Costdriveranalyse!$B$3:$B$105,Netvolumenmål!$B$3:$H$105,7,FALSE)</f>
        <v>0.21069359062053164</v>
      </c>
      <c r="V93" s="271">
        <f>VLOOKUP($B$3:$B$105,Costdrivere!$B$3:$AO$105,39,FALSE)/VLOOKUP(Costdriveranalyse!$B$3:$B$105,Netvolumenmål!$B$3:$H$105,7,FALSE)</f>
        <v>0.75764753997751944</v>
      </c>
      <c r="W93" s="268">
        <f>VLOOKUP($B$3:$B$105,Costdrivere!$B$3:$AO$105,40,FALSE)/VLOOKUP(Costdriveranalyse!$B$3:$B$105,Netvolumenmål!$B$3:$H$105,7,FALSE)</f>
        <v>3.1658869401949091E-2</v>
      </c>
      <c r="Y93" s="282">
        <f t="shared" si="24"/>
        <v>2.4464050214440314E-2</v>
      </c>
      <c r="AA93" s="282">
        <f t="shared" si="25"/>
        <v>0</v>
      </c>
      <c r="AC93" s="282">
        <f t="shared" si="26"/>
        <v>0.18315164574345671</v>
      </c>
      <c r="AD93" s="282">
        <f t="shared" si="27"/>
        <v>-1.9353451727965876E-2</v>
      </c>
      <c r="AE93" s="282">
        <f t="shared" si="28"/>
        <v>0</v>
      </c>
      <c r="AG93" s="282">
        <f t="shared" si="29"/>
        <v>6.3925080634319467E-2</v>
      </c>
      <c r="AH93" s="299">
        <f t="shared" si="30"/>
        <v>2.3118067774316603E-3</v>
      </c>
      <c r="AI93" s="282">
        <f t="shared" si="31"/>
        <v>0</v>
      </c>
      <c r="AK93" s="282">
        <f t="shared" si="32"/>
        <v>0</v>
      </c>
      <c r="AM93" s="280">
        <f t="shared" si="33"/>
        <v>0</v>
      </c>
    </row>
    <row r="94" spans="1:39" x14ac:dyDescent="0.25">
      <c r="A94" s="18" t="s">
        <v>221</v>
      </c>
      <c r="B94" s="20" t="s">
        <v>197</v>
      </c>
      <c r="C94" s="287">
        <f>VLOOKUP($B$3:$B$105,'Potentialer og krav'!$B$2:$I$106,7,FALSE)</f>
        <v>0.92163179762583702</v>
      </c>
      <c r="D94" s="75"/>
      <c r="E94" s="86">
        <f>VLOOKUP($B$3:$B$105,Costdrivere!$B$3:$K$105,2,FALSE)/VLOOKUP($B$3:$B$105,Netvolumenmål!$B$3:$E$105,4,FALSE)</f>
        <v>0.12319064136023601</v>
      </c>
      <c r="F94" s="87">
        <f>VLOOKUP($B$3:$B$105,Costdrivere!$B$3:$K$105,3,FALSE)/VLOOKUP($B$3:$B$105,Netvolumenmål!$B$3:$E$105,4,FALSE)</f>
        <v>0.12351477739810909</v>
      </c>
      <c r="G94" s="87">
        <f>VLOOKUP($B$3:$B$105,Costdrivere!$B$3:$K$105,4,FALSE)/VLOOKUP($B$3:$B$105,Netvolumenmål!$B$3:$E$105,4,FALSE)</f>
        <v>1.7127902008035007E-2</v>
      </c>
      <c r="H94" s="87">
        <f>VLOOKUP($B$3:$B$105,Costdrivere!$B$3:$K$105,5,FALSE)/VLOOKUP($B$3:$B$105,Netvolumenmål!$B$3:$E$105,4,FALSE)</f>
        <v>2.9890823042162252E-3</v>
      </c>
      <c r="I94" s="87">
        <f>VLOOKUP($B$3:$B$105,Costdrivere!$B$3:$K$105,6,FALSE)/VLOOKUP($B$3:$B$105,Netvolumenmål!$B$3:$E$105,4,FALSE)</f>
        <v>0.32168488160462044</v>
      </c>
      <c r="J94" s="87">
        <f>VLOOKUP($B$3:$B$105,Costdrivere!$B$3:$K$105,7,FALSE)/VLOOKUP($B$3:$B$105,Netvolumenmål!$B$3:$E$105,4,FALSE)</f>
        <v>7.5892638890039082E-2</v>
      </c>
      <c r="K94" s="87">
        <f>VLOOKUP($B$3:$B$105,Costdrivere!$B$3:$K$105,8,FALSE)/VLOOKUP($B$3:$B$105,Netvolumenmål!$B$3:$E$105,4,FALSE)</f>
        <v>0.12635728613148139</v>
      </c>
      <c r="L94" s="87">
        <f>VLOOKUP($B$3:$B$105,Costdrivere!$B$3:$K$105,9,FALSE)/VLOOKUP($B$3:$B$105,Netvolumenmål!$B$3:$E$105,4,FALSE)</f>
        <v>2.5504481060782531E-2</v>
      </c>
      <c r="M94" s="88">
        <f>VLOOKUP($B$3:$B$105,Costdrivere!$B$3:$K$105,10,FALSE)/VLOOKUP($B$3:$B$105,Netvolumenmål!$B$3:$E$105,4,FALSE)</f>
        <v>0.18373830924248019</v>
      </c>
      <c r="O94" s="282">
        <f t="shared" si="21"/>
        <v>0.14901925845889163</v>
      </c>
      <c r="Q94" s="282">
        <f t="shared" si="22"/>
        <v>8.1012094810659824E-2</v>
      </c>
      <c r="S94" s="282">
        <f t="shared" si="23"/>
        <v>0</v>
      </c>
      <c r="U94" s="274">
        <f>VLOOKUP($B$3:$B$105,Costdrivere!$B$3:$AO$105,38,FALSE)/VLOOKUP(Costdriveranalyse!$B$3:$B$105,Netvolumenmål!$B$3:$H$105,7,FALSE)</f>
        <v>0.19591785689206004</v>
      </c>
      <c r="V94" s="271">
        <f>VLOOKUP($B$3:$B$105,Costdrivere!$B$3:$AO$105,39,FALSE)/VLOOKUP(Costdriveranalyse!$B$3:$B$105,Netvolumenmål!$B$3:$H$105,7,FALSE)</f>
        <v>0.77276924607990982</v>
      </c>
      <c r="W94" s="268">
        <f>VLOOKUP($B$3:$B$105,Costdrivere!$B$3:$AO$105,40,FALSE)/VLOOKUP(Costdriveranalyse!$B$3:$B$105,Netvolumenmål!$B$3:$H$105,7,FALSE)</f>
        <v>3.1312897028028162E-2</v>
      </c>
      <c r="Y94" s="282">
        <f t="shared" si="24"/>
        <v>9.3423441120499273E-3</v>
      </c>
      <c r="AA94" s="282">
        <f t="shared" si="25"/>
        <v>0</v>
      </c>
      <c r="AC94" s="282">
        <f t="shared" si="26"/>
        <v>0.12351477739810909</v>
      </c>
      <c r="AD94" s="282">
        <f t="shared" si="27"/>
        <v>4.0283416617381745E-2</v>
      </c>
      <c r="AE94" s="282">
        <f t="shared" si="28"/>
        <v>0</v>
      </c>
      <c r="AG94" s="282">
        <f t="shared" si="29"/>
        <v>2.5504481060782531E-2</v>
      </c>
      <c r="AH94" s="299">
        <f t="shared" si="30"/>
        <v>4.07324063509686E-2</v>
      </c>
      <c r="AI94" s="282">
        <f t="shared" si="31"/>
        <v>0</v>
      </c>
      <c r="AK94" s="282">
        <f t="shared" si="32"/>
        <v>0</v>
      </c>
      <c r="AM94" s="280">
        <f t="shared" si="33"/>
        <v>0</v>
      </c>
    </row>
    <row r="95" spans="1:39" x14ac:dyDescent="0.25">
      <c r="A95" s="18" t="s">
        <v>233</v>
      </c>
      <c r="B95" s="20" t="s">
        <v>200</v>
      </c>
      <c r="C95" s="287">
        <f>VLOOKUP($B$3:$B$105,'Potentialer og krav'!$B$2:$I$106,7,FALSE)</f>
        <v>1</v>
      </c>
      <c r="D95" s="75"/>
      <c r="E95" s="86">
        <f>VLOOKUP($B$3:$B$105,Costdrivere!$B$3:$K$105,2,FALSE)/VLOOKUP($B$3:$B$105,Netvolumenmål!$B$3:$E$105,4,FALSE)</f>
        <v>0</v>
      </c>
      <c r="F95" s="87">
        <f>VLOOKUP($B$3:$B$105,Costdrivere!$B$3:$K$105,3,FALSE)/VLOOKUP($B$3:$B$105,Netvolumenmål!$B$3:$E$105,4,FALSE)</f>
        <v>0</v>
      </c>
      <c r="G95" s="87">
        <f>VLOOKUP($B$3:$B$105,Costdrivere!$B$3:$K$105,4,FALSE)/VLOOKUP($B$3:$B$105,Netvolumenmål!$B$3:$E$105,4,FALSE)</f>
        <v>0</v>
      </c>
      <c r="H95" s="87">
        <f>VLOOKUP($B$3:$B$105,Costdrivere!$B$3:$K$105,5,FALSE)/VLOOKUP($B$3:$B$105,Netvolumenmål!$B$3:$E$105,4,FALSE)</f>
        <v>0</v>
      </c>
      <c r="I95" s="87">
        <f>VLOOKUP($B$3:$B$105,Costdrivere!$B$3:$K$105,6,FALSE)/VLOOKUP($B$3:$B$105,Netvolumenmål!$B$3:$E$105,4,FALSE)</f>
        <v>0.61537347198730652</v>
      </c>
      <c r="J95" s="87">
        <f>VLOOKUP($B$3:$B$105,Costdrivere!$B$3:$K$105,7,FALSE)/VLOOKUP($B$3:$B$105,Netvolumenmål!$B$3:$E$105,4,FALSE)</f>
        <v>9.583034073058419E-2</v>
      </c>
      <c r="K95" s="87">
        <f>VLOOKUP($B$3:$B$105,Costdrivere!$B$3:$K$105,8,FALSE)/VLOOKUP($B$3:$B$105,Netvolumenmål!$B$3:$E$105,4,FALSE)</f>
        <v>6.9390134759908934E-2</v>
      </c>
      <c r="L95" s="87">
        <f>VLOOKUP($B$3:$B$105,Costdrivere!$B$3:$K$105,9,FALSE)/VLOOKUP($B$3:$B$105,Netvolumenmål!$B$3:$E$105,4,FALSE)</f>
        <v>8.6194563045057293E-2</v>
      </c>
      <c r="M95" s="88">
        <f>VLOOKUP($B$3:$B$105,Costdrivere!$B$3:$K$105,10,FALSE)/VLOOKUP($B$3:$B$105,Netvolumenmål!$B$3:$E$105,4,FALSE)</f>
        <v>0.13321148947714312</v>
      </c>
      <c r="O95" s="282">
        <f t="shared" si="21"/>
        <v>8.6194563045057293E-2</v>
      </c>
      <c r="Q95" s="282">
        <f t="shared" si="22"/>
        <v>0.14383679022449417</v>
      </c>
      <c r="S95" s="282">
        <f t="shared" si="23"/>
        <v>0</v>
      </c>
      <c r="U95" s="274">
        <f>VLOOKUP($B$3:$B$105,Costdrivere!$B$3:$AO$105,38,FALSE)/VLOOKUP(Costdriveranalyse!$B$3:$B$105,Netvolumenmål!$B$3:$H$105,7,FALSE)</f>
        <v>0.84738634484648079</v>
      </c>
      <c r="V95" s="271">
        <f>VLOOKUP($B$3:$B$105,Costdrivere!$B$3:$AO$105,39,FALSE)/VLOOKUP(Costdriveranalyse!$B$3:$B$105,Netvolumenmål!$B$3:$H$105,7,FALSE)</f>
        <v>0</v>
      </c>
      <c r="W95" s="268">
        <f>VLOOKUP($B$3:$B$105,Costdrivere!$B$3:$AO$105,40,FALSE)/VLOOKUP(Costdriveranalyse!$B$3:$B$105,Netvolumenmål!$B$3:$H$105,7,FALSE)</f>
        <v>0.15261365515351921</v>
      </c>
      <c r="Y95" s="282">
        <f t="shared" si="24"/>
        <v>0.78211159019195975</v>
      </c>
      <c r="AA95" s="282">
        <f t="shared" si="25"/>
        <v>0</v>
      </c>
      <c r="AC95" s="282">
        <f t="shared" si="26"/>
        <v>0</v>
      </c>
      <c r="AD95" s="282">
        <f t="shared" si="27"/>
        <v>0.16379819401549084</v>
      </c>
      <c r="AE95" s="282">
        <f t="shared" si="28"/>
        <v>0</v>
      </c>
      <c r="AG95" s="282">
        <f t="shared" si="29"/>
        <v>8.6194563045057293E-2</v>
      </c>
      <c r="AH95" s="299">
        <f t="shared" si="30"/>
        <v>-1.9957675633306166E-2</v>
      </c>
      <c r="AI95" s="282">
        <f t="shared" si="31"/>
        <v>0</v>
      </c>
      <c r="AK95" s="282">
        <f t="shared" si="32"/>
        <v>0</v>
      </c>
      <c r="AM95" s="280">
        <f t="shared" si="33"/>
        <v>0</v>
      </c>
    </row>
    <row r="96" spans="1:39" x14ac:dyDescent="0.25">
      <c r="A96" s="18" t="s">
        <v>244</v>
      </c>
      <c r="B96" s="20" t="s">
        <v>201</v>
      </c>
      <c r="C96" s="287">
        <f>VLOOKUP($B$3:$B$105,'Potentialer og krav'!$B$2:$I$106,7,FALSE)</f>
        <v>0.94097847576878701</v>
      </c>
      <c r="D96" s="75"/>
      <c r="E96" s="86">
        <f>VLOOKUP($B$3:$B$105,Costdrivere!$B$3:$K$105,2,FALSE)/VLOOKUP($B$3:$B$105,Netvolumenmål!$B$3:$E$105,4,FALSE)</f>
        <v>0.30150712643172678</v>
      </c>
      <c r="F96" s="87">
        <f>VLOOKUP($B$3:$B$105,Costdrivere!$B$3:$K$105,3,FALSE)/VLOOKUP($B$3:$B$105,Netvolumenmål!$B$3:$E$105,4,FALSE)</f>
        <v>0.23628145406869086</v>
      </c>
      <c r="G96" s="87">
        <f>VLOOKUP($B$3:$B$105,Costdrivere!$B$3:$K$105,4,FALSE)/VLOOKUP($B$3:$B$105,Netvolumenmål!$B$3:$E$105,4,FALSE)</f>
        <v>7.3415805173344978E-2</v>
      </c>
      <c r="H96" s="87">
        <f>VLOOKUP($B$3:$B$105,Costdrivere!$B$3:$K$105,5,FALSE)/VLOOKUP($B$3:$B$105,Netvolumenmål!$B$3:$E$105,4,FALSE)</f>
        <v>2.1944698279965445E-2</v>
      </c>
      <c r="I96" s="87">
        <f>VLOOKUP($B$3:$B$105,Costdrivere!$B$3:$K$105,6,FALSE)/VLOOKUP($B$3:$B$105,Netvolumenmål!$B$3:$E$105,4,FALSE)</f>
        <v>0</v>
      </c>
      <c r="J96" s="87">
        <f>VLOOKUP($B$3:$B$105,Costdrivere!$B$3:$K$105,7,FALSE)/VLOOKUP($B$3:$B$105,Netvolumenmål!$B$3:$E$105,4,FALSE)</f>
        <v>0</v>
      </c>
      <c r="K96" s="87">
        <f>VLOOKUP($B$3:$B$105,Costdrivere!$B$3:$K$105,8,FALSE)/VLOOKUP($B$3:$B$105,Netvolumenmål!$B$3:$E$105,4,FALSE)</f>
        <v>0</v>
      </c>
      <c r="L96" s="87">
        <f>VLOOKUP($B$3:$B$105,Costdrivere!$B$3:$K$105,9,FALSE)/VLOOKUP($B$3:$B$105,Netvolumenmål!$B$3:$E$105,4,FALSE)</f>
        <v>0.12057187409210239</v>
      </c>
      <c r="M96" s="88">
        <f>VLOOKUP($B$3:$B$105,Costdrivere!$B$3:$K$105,10,FALSE)/VLOOKUP($B$3:$B$105,Netvolumenmål!$B$3:$E$105,4,FALSE)</f>
        <v>0.24627904195416941</v>
      </c>
      <c r="O96" s="282">
        <f t="shared" si="21"/>
        <v>0.35685332816079324</v>
      </c>
      <c r="Q96" s="282">
        <f t="shared" si="22"/>
        <v>-0.12682197489124178</v>
      </c>
      <c r="S96" s="282">
        <f t="shared" si="23"/>
        <v>0</v>
      </c>
      <c r="U96" s="274">
        <f>VLOOKUP($B$3:$B$105,Costdrivere!$B$3:$AO$105,38,FALSE)/VLOOKUP(Costdriveranalyse!$B$3:$B$105,Netvolumenmål!$B$3:$H$105,7,FALSE)</f>
        <v>0</v>
      </c>
      <c r="V96" s="271">
        <f>VLOOKUP($B$3:$B$105,Costdrivere!$B$3:$AO$105,39,FALSE)/VLOOKUP(Costdriveranalyse!$B$3:$B$105,Netvolumenmål!$B$3:$H$105,7,FALSE)</f>
        <v>0.98314677085058233</v>
      </c>
      <c r="W96" s="268">
        <f>VLOOKUP($B$3:$B$105,Costdrivere!$B$3:$AO$105,40,FALSE)/VLOOKUP(Costdriveranalyse!$B$3:$B$105,Netvolumenmål!$B$3:$H$105,7,FALSE)</f>
        <v>1.6853229149417656E-2</v>
      </c>
      <c r="Y96" s="282">
        <f t="shared" si="24"/>
        <v>-0.20103518065862258</v>
      </c>
      <c r="AA96" s="282">
        <f t="shared" si="25"/>
        <v>0</v>
      </c>
      <c r="AC96" s="282">
        <f t="shared" si="26"/>
        <v>0.23628145406869086</v>
      </c>
      <c r="AD96" s="282">
        <f t="shared" si="27"/>
        <v>-7.2483260053200022E-2</v>
      </c>
      <c r="AE96" s="282">
        <f t="shared" si="28"/>
        <v>0</v>
      </c>
      <c r="AG96" s="282">
        <f t="shared" si="29"/>
        <v>0.12057187409210239</v>
      </c>
      <c r="AH96" s="299">
        <f t="shared" si="30"/>
        <v>-5.4334986680351263E-2</v>
      </c>
      <c r="AI96" s="282">
        <f t="shared" si="31"/>
        <v>8.4876326593999567E-3</v>
      </c>
      <c r="AK96" s="282">
        <f t="shared" si="32"/>
        <v>8.4876326593999567E-3</v>
      </c>
      <c r="AM96" s="280">
        <f t="shared" si="33"/>
        <v>8.4876326593999567E-3</v>
      </c>
    </row>
    <row r="97" spans="1:39" x14ac:dyDescent="0.25">
      <c r="A97" s="18" t="s">
        <v>202</v>
      </c>
      <c r="B97" s="20" t="s">
        <v>203</v>
      </c>
      <c r="C97" s="287">
        <f>VLOOKUP($B$3:$B$105,'Potentialer og krav'!$B$2:$I$106,7,FALSE)</f>
        <v>1</v>
      </c>
      <c r="D97" s="75"/>
      <c r="E97" s="86">
        <f>VLOOKUP($B$3:$B$105,Costdrivere!$B$3:$K$105,2,FALSE)/VLOOKUP($B$3:$B$105,Netvolumenmål!$B$3:$E$105,4,FALSE)</f>
        <v>0.16264721009760946</v>
      </c>
      <c r="F97" s="87">
        <f>VLOOKUP($B$3:$B$105,Costdrivere!$B$3:$K$105,3,FALSE)/VLOOKUP($B$3:$B$105,Netvolumenmål!$B$3:$E$105,4,FALSE)</f>
        <v>0.16434713626706896</v>
      </c>
      <c r="G97" s="87">
        <f>VLOOKUP($B$3:$B$105,Costdrivere!$B$3:$K$105,4,FALSE)/VLOOKUP($B$3:$B$105,Netvolumenmål!$B$3:$E$105,4,FALSE)</f>
        <v>2.5436031920479059E-2</v>
      </c>
      <c r="H97" s="87">
        <f>VLOOKUP($B$3:$B$105,Costdrivere!$B$3:$K$105,5,FALSE)/VLOOKUP($B$3:$B$105,Netvolumenmål!$B$3:$E$105,4,FALSE)</f>
        <v>3.2641236552720986E-3</v>
      </c>
      <c r="I97" s="87">
        <f>VLOOKUP($B$3:$B$105,Costdrivere!$B$3:$K$105,6,FALSE)/VLOOKUP($B$3:$B$105,Netvolumenmål!$B$3:$E$105,4,FALSE)</f>
        <v>0.35884271827102604</v>
      </c>
      <c r="J97" s="87">
        <f>VLOOKUP($B$3:$B$105,Costdrivere!$B$3:$K$105,7,FALSE)/VLOOKUP($B$3:$B$105,Netvolumenmål!$B$3:$E$105,4,FALSE)</f>
        <v>4.3602749963341465E-2</v>
      </c>
      <c r="K97" s="87">
        <f>VLOOKUP($B$3:$B$105,Costdrivere!$B$3:$K$105,8,FALSE)/VLOOKUP($B$3:$B$105,Netvolumenmål!$B$3:$E$105,4,FALSE)</f>
        <v>4.0785579857407037E-2</v>
      </c>
      <c r="L97" s="87">
        <f>VLOOKUP($B$3:$B$105,Costdrivere!$B$3:$K$105,9,FALSE)/VLOOKUP($B$3:$B$105,Netvolumenmål!$B$3:$E$105,4,FALSE)</f>
        <v>3.5327635533008384E-2</v>
      </c>
      <c r="M97" s="88">
        <f>VLOOKUP($B$3:$B$105,Costdrivere!$B$3:$K$105,10,FALSE)/VLOOKUP($B$3:$B$105,Netvolumenmål!$B$3:$E$105,4,FALSE)</f>
        <v>0.16574681443478773</v>
      </c>
      <c r="O97" s="282">
        <f t="shared" si="21"/>
        <v>0.19967477180007734</v>
      </c>
      <c r="Q97" s="282">
        <f t="shared" ref="Q97:Q106" si="34">$O$108-O97</f>
        <v>3.035658146947412E-2</v>
      </c>
      <c r="S97" s="282">
        <f t="shared" ref="S97:S106" si="35">IF(Q97&lt;$O$111,(Q97-$O$111)*-0.1264,0)</f>
        <v>0</v>
      </c>
      <c r="U97" s="274">
        <f>VLOOKUP($B$3:$B$105,Costdrivere!$B$3:$AO$105,38,FALSE)/VLOOKUP(Costdriveranalyse!$B$3:$B$105,Netvolumenmål!$B$3:$H$105,7,FALSE)</f>
        <v>0.10123845661523898</v>
      </c>
      <c r="V97" s="271">
        <f>VLOOKUP($B$3:$B$105,Costdrivere!$B$3:$AO$105,39,FALSE)/VLOOKUP(Costdriveranalyse!$B$3:$B$105,Netvolumenmål!$B$3:$H$105,7,FALSE)</f>
        <v>0.88611088738610833</v>
      </c>
      <c r="W97" s="268">
        <f>VLOOKUP($B$3:$B$105,Costdrivere!$B$3:$AO$105,40,FALSE)/VLOOKUP(Costdriveranalyse!$B$3:$B$105,Netvolumenmål!$B$3:$H$105,7,FALSE)</f>
        <v>1.2650655998655586E-2</v>
      </c>
      <c r="Y97" s="282">
        <f t="shared" ref="Y97:Y106" si="36">$V$108-V97</f>
        <v>-0.10399929719414858</v>
      </c>
      <c r="AA97" s="282">
        <f t="shared" ref="AA97:AA106" si="37">IF(Y97&lt;$V$111,(Y97-$V$111)*-0.0347,0)</f>
        <v>0</v>
      </c>
      <c r="AC97" s="282">
        <f t="shared" si="26"/>
        <v>0.16434713626706896</v>
      </c>
      <c r="AD97" s="282">
        <f t="shared" ref="AD97:AD106" si="38">$AC$108-AC97</f>
        <v>-5.4894225157811616E-4</v>
      </c>
      <c r="AE97" s="282">
        <f t="shared" ref="AE97:AE106" si="39">IF(AD97&lt;$AC$111,(AD97-$AC$111)*-0.2922,0)</f>
        <v>0</v>
      </c>
      <c r="AG97" s="282">
        <f t="shared" si="29"/>
        <v>3.5327635533008384E-2</v>
      </c>
      <c r="AH97" s="299">
        <f t="shared" ref="AH97:AH106" si="40">$AG$108-AG97</f>
        <v>3.0909251878742744E-2</v>
      </c>
      <c r="AI97" s="282">
        <f t="shared" ref="AI97:AI106" si="41">IF(AH97&lt;$AG$111,(AH97-$AG$111)*-0.9202,0)</f>
        <v>0</v>
      </c>
      <c r="AK97" s="282">
        <f t="shared" si="32"/>
        <v>0</v>
      </c>
      <c r="AM97" s="280">
        <f t="shared" si="33"/>
        <v>0</v>
      </c>
    </row>
    <row r="98" spans="1:39" x14ac:dyDescent="0.25">
      <c r="A98" s="18" t="s">
        <v>204</v>
      </c>
      <c r="B98" s="20" t="s">
        <v>205</v>
      </c>
      <c r="C98" s="287">
        <f>VLOOKUP($B$3:$B$105,'Potentialer og krav'!$B$2:$I$106,7,FALSE)</f>
        <v>1</v>
      </c>
      <c r="D98" s="75"/>
      <c r="E98" s="86">
        <f>VLOOKUP($B$3:$B$105,Costdrivere!$B$3:$K$105,2,FALSE)/VLOOKUP($B$3:$B$105,Netvolumenmål!$B$3:$E$105,4,FALSE)</f>
        <v>0.17172066457607832</v>
      </c>
      <c r="F98" s="87">
        <f>VLOOKUP($B$3:$B$105,Costdrivere!$B$3:$K$105,3,FALSE)/VLOOKUP($B$3:$B$105,Netvolumenmål!$B$3:$E$105,4,FALSE)</f>
        <v>0.18534907391745195</v>
      </c>
      <c r="G98" s="87">
        <f>VLOOKUP($B$3:$B$105,Costdrivere!$B$3:$K$105,4,FALSE)/VLOOKUP($B$3:$B$105,Netvolumenmål!$B$3:$E$105,4,FALSE)</f>
        <v>1.8338825046031678E-2</v>
      </c>
      <c r="H98" s="87">
        <f>VLOOKUP($B$3:$B$105,Costdrivere!$B$3:$K$105,5,FALSE)/VLOOKUP($B$3:$B$105,Netvolumenmål!$B$3:$E$105,4,FALSE)</f>
        <v>1.694634423205856E-3</v>
      </c>
      <c r="I98" s="87">
        <f>VLOOKUP($B$3:$B$105,Costdrivere!$B$3:$K$105,6,FALSE)/VLOOKUP($B$3:$B$105,Netvolumenmål!$B$3:$E$105,4,FALSE)</f>
        <v>0.33157087085634535</v>
      </c>
      <c r="J98" s="87">
        <f>VLOOKUP($B$3:$B$105,Costdrivere!$B$3:$K$105,7,FALSE)/VLOOKUP($B$3:$B$105,Netvolumenmål!$B$3:$E$105,4,FALSE)</f>
        <v>5.9858246298725111E-2</v>
      </c>
      <c r="K98" s="87">
        <f>VLOOKUP($B$3:$B$105,Costdrivere!$B$3:$K$105,8,FALSE)/VLOOKUP($B$3:$B$105,Netvolumenmål!$B$3:$E$105,4,FALSE)</f>
        <v>4.6075366598168098E-2</v>
      </c>
      <c r="L98" s="87">
        <f>VLOOKUP($B$3:$B$105,Costdrivere!$B$3:$K$105,9,FALSE)/VLOOKUP($B$3:$B$105,Netvolumenmål!$B$3:$E$105,4,FALSE)</f>
        <v>3.7195576516732685E-2</v>
      </c>
      <c r="M98" s="88">
        <f>VLOOKUP($B$3:$B$105,Costdrivere!$B$3:$K$105,10,FALSE)/VLOOKUP($B$3:$B$105,Netvolumenmål!$B$3:$E$105,4,FALSE)</f>
        <v>0.148196741767261</v>
      </c>
      <c r="O98" s="282">
        <f t="shared" si="21"/>
        <v>0.22254465043418464</v>
      </c>
      <c r="Q98" s="282">
        <f t="shared" si="34"/>
        <v>7.4867028353668152E-3</v>
      </c>
      <c r="S98" s="282">
        <f t="shared" si="35"/>
        <v>0</v>
      </c>
      <c r="U98" s="274">
        <f>VLOOKUP($B$3:$B$105,Costdrivere!$B$3:$AO$105,38,FALSE)/VLOOKUP(Costdriveranalyse!$B$3:$B$105,Netvolumenmål!$B$3:$H$105,7,FALSE)</f>
        <v>0.14116451792801282</v>
      </c>
      <c r="V98" s="271">
        <f>VLOOKUP($B$3:$B$105,Costdrivere!$B$3:$AO$105,39,FALSE)/VLOOKUP(Costdriveranalyse!$B$3:$B$105,Netvolumenmål!$B$3:$H$105,7,FALSE)</f>
        <v>0.8348651603581716</v>
      </c>
      <c r="W98" s="268">
        <f>VLOOKUP($B$3:$B$105,Costdrivere!$B$3:$AO$105,40,FALSE)/VLOOKUP(Costdriveranalyse!$B$3:$B$105,Netvolumenmål!$B$3:$H$105,7,FALSE)</f>
        <v>2.3970321713809518E-2</v>
      </c>
      <c r="Y98" s="282">
        <f t="shared" si="36"/>
        <v>-5.2753570166211849E-2</v>
      </c>
      <c r="AA98" s="282">
        <f t="shared" si="37"/>
        <v>0</v>
      </c>
      <c r="AC98" s="282">
        <f t="shared" si="26"/>
        <v>0.18534907391745195</v>
      </c>
      <c r="AD98" s="282">
        <f t="shared" si="38"/>
        <v>-2.1550879901961112E-2</v>
      </c>
      <c r="AE98" s="282">
        <f t="shared" si="39"/>
        <v>0</v>
      </c>
      <c r="AG98" s="282">
        <f t="shared" si="29"/>
        <v>3.7195576516732685E-2</v>
      </c>
      <c r="AH98" s="299">
        <f t="shared" si="40"/>
        <v>2.9041310895018442E-2</v>
      </c>
      <c r="AI98" s="282">
        <f t="shared" si="41"/>
        <v>0</v>
      </c>
      <c r="AK98" s="282">
        <f t="shared" si="32"/>
        <v>0</v>
      </c>
      <c r="AM98" s="280">
        <f t="shared" si="33"/>
        <v>0</v>
      </c>
    </row>
    <row r="99" spans="1:39" x14ac:dyDescent="0.25">
      <c r="A99" s="18" t="s">
        <v>222</v>
      </c>
      <c r="B99" s="20" t="s">
        <v>206</v>
      </c>
      <c r="C99" s="287">
        <f>VLOOKUP($B$3:$B$105,'Potentialer og krav'!$B$2:$I$106,7,FALSE)</f>
        <v>0.97297975146664495</v>
      </c>
      <c r="D99" s="75"/>
      <c r="E99" s="86">
        <f>VLOOKUP($B$3:$B$105,Costdrivere!$B$3:$K$105,2,FALSE)/VLOOKUP($B$3:$B$105,Netvolumenmål!$B$3:$E$105,4,FALSE)</f>
        <v>0.11622256431948204</v>
      </c>
      <c r="F99" s="87">
        <f>VLOOKUP($B$3:$B$105,Costdrivere!$B$3:$K$105,3,FALSE)/VLOOKUP($B$3:$B$105,Netvolumenmål!$B$3:$E$105,4,FALSE)</f>
        <v>0.11148113407935564</v>
      </c>
      <c r="G99" s="87">
        <f>VLOOKUP($B$3:$B$105,Costdrivere!$B$3:$K$105,4,FALSE)/VLOOKUP($B$3:$B$105,Netvolumenmål!$B$3:$E$105,4,FALSE)</f>
        <v>2.4641662313879514E-2</v>
      </c>
      <c r="H99" s="87">
        <f>VLOOKUP($B$3:$B$105,Costdrivere!$B$3:$K$105,5,FALSE)/VLOOKUP($B$3:$B$105,Netvolumenmål!$B$3:$E$105,4,FALSE)</f>
        <v>6.1630319441821554E-3</v>
      </c>
      <c r="I99" s="87">
        <f>VLOOKUP($B$3:$B$105,Costdrivere!$B$3:$K$105,6,FALSE)/VLOOKUP($B$3:$B$105,Netvolumenmål!$B$3:$E$105,4,FALSE)</f>
        <v>0.39862390987118512</v>
      </c>
      <c r="J99" s="87">
        <f>VLOOKUP($B$3:$B$105,Costdrivere!$B$3:$K$105,7,FALSE)/VLOOKUP($B$3:$B$105,Netvolumenmål!$B$3:$E$105,4,FALSE)</f>
        <v>6.0609941481938372E-2</v>
      </c>
      <c r="K99" s="87">
        <f>VLOOKUP($B$3:$B$105,Costdrivere!$B$3:$K$105,8,FALSE)/VLOOKUP($B$3:$B$105,Netvolumenmål!$B$3:$E$105,4,FALSE)</f>
        <v>0.10034494221334628</v>
      </c>
      <c r="L99" s="87">
        <f>VLOOKUP($B$3:$B$105,Costdrivere!$B$3:$K$105,9,FALSE)/VLOOKUP($B$3:$B$105,Netvolumenmål!$B$3:$E$105,4,FALSE)</f>
        <v>5.0164073903361729E-2</v>
      </c>
      <c r="M99" s="88">
        <f>VLOOKUP($B$3:$B$105,Costdrivere!$B$3:$K$105,10,FALSE)/VLOOKUP($B$3:$B$105,Netvolumenmål!$B$3:$E$105,4,FALSE)</f>
        <v>0.13174873987326902</v>
      </c>
      <c r="O99" s="282">
        <f t="shared" si="21"/>
        <v>0.16164520798271736</v>
      </c>
      <c r="Q99" s="282">
        <f t="shared" si="34"/>
        <v>6.8386145286834094E-2</v>
      </c>
      <c r="S99" s="282">
        <f t="shared" si="35"/>
        <v>0</v>
      </c>
      <c r="U99" s="274">
        <f>VLOOKUP($B$3:$B$105,Costdrivere!$B$3:$AO$105,38,FALSE)/VLOOKUP(Costdriveranalyse!$B$3:$B$105,Netvolumenmål!$B$3:$H$105,7,FALSE)</f>
        <v>0.18489920041587732</v>
      </c>
      <c r="V99" s="271">
        <f>VLOOKUP($B$3:$B$105,Costdrivere!$B$3:$AO$105,39,FALSE)/VLOOKUP(Costdriveranalyse!$B$3:$B$105,Netvolumenmål!$B$3:$H$105,7,FALSE)</f>
        <v>0.79600089218924108</v>
      </c>
      <c r="W99" s="268">
        <f>VLOOKUP($B$3:$B$105,Costdrivere!$B$3:$AO$105,40,FALSE)/VLOOKUP(Costdriveranalyse!$B$3:$B$105,Netvolumenmål!$B$3:$H$105,7,FALSE)</f>
        <v>1.9099907394881543E-2</v>
      </c>
      <c r="Y99" s="282">
        <f t="shared" si="36"/>
        <v>-1.3889301997281334E-2</v>
      </c>
      <c r="AA99" s="282">
        <f t="shared" si="37"/>
        <v>0</v>
      </c>
      <c r="AC99" s="282">
        <f t="shared" si="26"/>
        <v>0.11148113407935564</v>
      </c>
      <c r="AD99" s="282">
        <f t="shared" si="38"/>
        <v>5.2317059936135196E-2</v>
      </c>
      <c r="AE99" s="282">
        <f t="shared" si="39"/>
        <v>0</v>
      </c>
      <c r="AG99" s="282">
        <f t="shared" si="29"/>
        <v>5.0164073903361729E-2</v>
      </c>
      <c r="AH99" s="299">
        <f t="shared" si="40"/>
        <v>1.6072813508389398E-2</v>
      </c>
      <c r="AI99" s="282">
        <f t="shared" si="41"/>
        <v>0</v>
      </c>
      <c r="AK99" s="282">
        <f t="shared" si="32"/>
        <v>0</v>
      </c>
      <c r="AM99" s="280">
        <f t="shared" si="33"/>
        <v>0</v>
      </c>
    </row>
    <row r="100" spans="1:39" x14ac:dyDescent="0.25">
      <c r="A100" s="18" t="s">
        <v>207</v>
      </c>
      <c r="B100" s="20" t="s">
        <v>208</v>
      </c>
      <c r="C100" s="287">
        <f>VLOOKUP($B$3:$B$105,'Potentialer og krav'!$B$2:$I$106,7,FALSE)</f>
        <v>1</v>
      </c>
      <c r="D100" s="75"/>
      <c r="E100" s="86">
        <f>VLOOKUP($B$3:$B$105,Costdrivere!$B$3:$K$105,2,FALSE)/VLOOKUP($B$3:$B$105,Netvolumenmål!$B$3:$E$105,4,FALSE)</f>
        <v>0</v>
      </c>
      <c r="F100" s="87">
        <f>VLOOKUP($B$3:$B$105,Costdrivere!$B$3:$K$105,3,FALSE)/VLOOKUP($B$3:$B$105,Netvolumenmål!$B$3:$E$105,4,FALSE)</f>
        <v>0</v>
      </c>
      <c r="G100" s="87">
        <f>VLOOKUP($B$3:$B$105,Costdrivere!$B$3:$K$105,4,FALSE)/VLOOKUP($B$3:$B$105,Netvolumenmål!$B$3:$E$105,4,FALSE)</f>
        <v>0</v>
      </c>
      <c r="H100" s="87">
        <f>VLOOKUP($B$3:$B$105,Costdrivere!$B$3:$K$105,5,FALSE)/VLOOKUP($B$3:$B$105,Netvolumenmål!$B$3:$E$105,4,FALSE)</f>
        <v>0</v>
      </c>
      <c r="I100" s="87">
        <f>VLOOKUP($B$3:$B$105,Costdrivere!$B$3:$K$105,6,FALSE)/VLOOKUP($B$3:$B$105,Netvolumenmål!$B$3:$E$105,4,FALSE)</f>
        <v>0.37285504422939281</v>
      </c>
      <c r="J100" s="87">
        <f>VLOOKUP($B$3:$B$105,Costdrivere!$B$3:$K$105,7,FALSE)/VLOOKUP($B$3:$B$105,Netvolumenmål!$B$3:$E$105,4,FALSE)</f>
        <v>0.39299368899801074</v>
      </c>
      <c r="K100" s="87">
        <f>VLOOKUP($B$3:$B$105,Costdrivere!$B$3:$K$105,8,FALSE)/VLOOKUP($B$3:$B$105,Netvolumenmål!$B$3:$E$105,4,FALSE)</f>
        <v>0.14994992744280256</v>
      </c>
      <c r="L100" s="87">
        <f>VLOOKUP($B$3:$B$105,Costdrivere!$B$3:$K$105,9,FALSE)/VLOOKUP($B$3:$B$105,Netvolumenmål!$B$3:$E$105,4,FALSE)</f>
        <v>4.0724408762168882E-3</v>
      </c>
      <c r="M100" s="88">
        <f>VLOOKUP($B$3:$B$105,Costdrivere!$B$3:$K$105,10,FALSE)/VLOOKUP($B$3:$B$105,Netvolumenmål!$B$3:$E$105,4,FALSE)</f>
        <v>8.0128898453577055E-2</v>
      </c>
      <c r="O100" s="282">
        <f t="shared" si="21"/>
        <v>4.0724408762168882E-3</v>
      </c>
      <c r="Q100" s="282">
        <f t="shared" si="34"/>
        <v>0.22595891239333457</v>
      </c>
      <c r="S100" s="282">
        <f t="shared" si="35"/>
        <v>0</v>
      </c>
      <c r="U100" s="274">
        <f>VLOOKUP($B$3:$B$105,Costdrivere!$B$3:$AO$105,38,FALSE)/VLOOKUP(Costdriveranalyse!$B$3:$B$105,Netvolumenmål!$B$3:$H$105,7,FALSE)</f>
        <v>0.84035986049388489</v>
      </c>
      <c r="V100" s="271">
        <f>VLOOKUP($B$3:$B$105,Costdrivere!$B$3:$AO$105,39,FALSE)/VLOOKUP(Costdriveranalyse!$B$3:$B$105,Netvolumenmål!$B$3:$H$105,7,FALSE)</f>
        <v>0</v>
      </c>
      <c r="W100" s="268">
        <f>VLOOKUP($B$3:$B$105,Costdrivere!$B$3:$AO$105,40,FALSE)/VLOOKUP(Costdriveranalyse!$B$3:$B$105,Netvolumenmål!$B$3:$H$105,7,FALSE)</f>
        <v>0.15964013950611508</v>
      </c>
      <c r="Y100" s="282">
        <f t="shared" si="36"/>
        <v>0.78211159019195975</v>
      </c>
      <c r="AA100" s="282">
        <f t="shared" si="37"/>
        <v>0</v>
      </c>
      <c r="AC100" s="282">
        <f t="shared" si="26"/>
        <v>0</v>
      </c>
      <c r="AD100" s="282">
        <f t="shared" si="38"/>
        <v>0.16379819401549084</v>
      </c>
      <c r="AE100" s="282">
        <f t="shared" si="39"/>
        <v>0</v>
      </c>
      <c r="AG100" s="282">
        <f t="shared" si="29"/>
        <v>4.0724408762168882E-3</v>
      </c>
      <c r="AH100" s="299">
        <f t="shared" si="40"/>
        <v>6.216444653553424E-2</v>
      </c>
      <c r="AI100" s="282">
        <f t="shared" si="41"/>
        <v>0</v>
      </c>
      <c r="AK100" s="282">
        <f t="shared" si="32"/>
        <v>0</v>
      </c>
      <c r="AM100" s="280">
        <f t="shared" si="33"/>
        <v>0</v>
      </c>
    </row>
    <row r="101" spans="1:39" x14ac:dyDescent="0.25">
      <c r="A101" s="18" t="s">
        <v>209</v>
      </c>
      <c r="B101" s="20" t="s">
        <v>210</v>
      </c>
      <c r="C101" s="287">
        <f>VLOOKUP($B$3:$B$105,'Potentialer og krav'!$B$2:$I$106,7,FALSE)</f>
        <v>1</v>
      </c>
      <c r="D101" s="75"/>
      <c r="E101" s="86">
        <f>VLOOKUP($B$3:$B$105,Costdrivere!$B$3:$K$105,2,FALSE)/VLOOKUP($B$3:$B$105,Netvolumenmål!$B$3:$E$105,4,FALSE)</f>
        <v>0.1668756136121135</v>
      </c>
      <c r="F101" s="87">
        <f>VLOOKUP($B$3:$B$105,Costdrivere!$B$3:$K$105,3,FALSE)/VLOOKUP($B$3:$B$105,Netvolumenmål!$B$3:$E$105,4,FALSE)</f>
        <v>0.54418866205942962</v>
      </c>
      <c r="G101" s="87">
        <f>VLOOKUP($B$3:$B$105,Costdrivere!$B$3:$K$105,4,FALSE)/VLOOKUP($B$3:$B$105,Netvolumenmål!$B$3:$E$105,4,FALSE)</f>
        <v>3.0063019201043099E-2</v>
      </c>
      <c r="H101" s="87">
        <f>VLOOKUP($B$3:$B$105,Costdrivere!$B$3:$K$105,5,FALSE)/VLOOKUP($B$3:$B$105,Netvolumenmål!$B$3:$E$105,4,FALSE)</f>
        <v>0</v>
      </c>
      <c r="I101" s="87">
        <f>VLOOKUP($B$3:$B$105,Costdrivere!$B$3:$K$105,6,FALSE)/VLOOKUP($B$3:$B$105,Netvolumenmål!$B$3:$E$105,4,FALSE)</f>
        <v>0</v>
      </c>
      <c r="J101" s="87">
        <f>VLOOKUP($B$3:$B$105,Costdrivere!$B$3:$K$105,7,FALSE)/VLOOKUP($B$3:$B$105,Netvolumenmål!$B$3:$E$105,4,FALSE)</f>
        <v>0</v>
      </c>
      <c r="K101" s="87">
        <f>VLOOKUP($B$3:$B$105,Costdrivere!$B$3:$K$105,8,FALSE)/VLOOKUP($B$3:$B$105,Netvolumenmål!$B$3:$E$105,4,FALSE)</f>
        <v>0</v>
      </c>
      <c r="L101" s="87">
        <f>VLOOKUP($B$3:$B$105,Costdrivere!$B$3:$K$105,9,FALSE)/VLOOKUP($B$3:$B$105,Netvolumenmål!$B$3:$E$105,4,FALSE)</f>
        <v>0.10414839472991844</v>
      </c>
      <c r="M101" s="88">
        <f>VLOOKUP($B$3:$B$105,Costdrivere!$B$3:$K$105,10,FALSE)/VLOOKUP($B$3:$B$105,Netvolumenmål!$B$3:$E$105,4,FALSE)</f>
        <v>0.15472431039749532</v>
      </c>
      <c r="O101" s="282">
        <f t="shared" si="21"/>
        <v>0.64833705678934805</v>
      </c>
      <c r="Q101" s="282">
        <f t="shared" si="34"/>
        <v>-0.41830570351979657</v>
      </c>
      <c r="S101" s="282">
        <f t="shared" si="35"/>
        <v>3.6583645640188435E-2</v>
      </c>
      <c r="U101" s="274">
        <f>VLOOKUP($B$3:$B$105,Costdrivere!$B$3:$AO$105,38,FALSE)/VLOOKUP(Costdriveranalyse!$B$3:$B$105,Netvolumenmål!$B$3:$H$105,7,FALSE)</f>
        <v>0</v>
      </c>
      <c r="V101" s="271">
        <f>VLOOKUP($B$3:$B$105,Costdrivere!$B$3:$AO$105,39,FALSE)/VLOOKUP(Costdriveranalyse!$B$3:$B$105,Netvolumenmål!$B$3:$H$105,7,FALSE)</f>
        <v>0.99076835602089075</v>
      </c>
      <c r="W101" s="268">
        <f>VLOOKUP($B$3:$B$105,Costdrivere!$B$3:$AO$105,40,FALSE)/VLOOKUP(Costdriveranalyse!$B$3:$B$105,Netvolumenmål!$B$3:$H$105,7,FALSE)</f>
        <v>9.2316439791092671E-3</v>
      </c>
      <c r="Y101" s="282">
        <f t="shared" si="36"/>
        <v>-0.208656765828931</v>
      </c>
      <c r="AA101" s="282">
        <f t="shared" si="37"/>
        <v>0</v>
      </c>
      <c r="AC101" s="282">
        <f t="shared" si="26"/>
        <v>0.54418866205942962</v>
      </c>
      <c r="AD101" s="282">
        <f t="shared" si="38"/>
        <v>-0.38039046804393878</v>
      </c>
      <c r="AE101" s="282">
        <f t="shared" si="39"/>
        <v>7.8751474194390353E-2</v>
      </c>
      <c r="AG101" s="282">
        <f t="shared" si="29"/>
        <v>0.10414839472991844</v>
      </c>
      <c r="AH101" s="299">
        <f t="shared" si="40"/>
        <v>-3.7911507318167309E-2</v>
      </c>
      <c r="AI101" s="282">
        <f t="shared" si="41"/>
        <v>0</v>
      </c>
      <c r="AK101" s="282">
        <f t="shared" si="32"/>
        <v>7.8751474194390353E-2</v>
      </c>
      <c r="AM101" s="280">
        <f t="shared" si="33"/>
        <v>4.2167828554201918E-2</v>
      </c>
    </row>
    <row r="102" spans="1:39" x14ac:dyDescent="0.25">
      <c r="A102" s="18" t="s">
        <v>211</v>
      </c>
      <c r="B102" s="20" t="s">
        <v>212</v>
      </c>
      <c r="C102" s="287">
        <f>VLOOKUP($B$3:$B$105,'Potentialer og krav'!$B$2:$I$106,7,FALSE)</f>
        <v>0.97277829252833103</v>
      </c>
      <c r="D102" s="75"/>
      <c r="E102" s="86">
        <f>VLOOKUP($B$3:$B$105,Costdrivere!$B$3:$K$105,2,FALSE)/VLOOKUP($B$3:$B$105,Netvolumenmål!$B$3:$E$105,4,FALSE)</f>
        <v>0.1973016433432134</v>
      </c>
      <c r="F102" s="87">
        <f>VLOOKUP($B$3:$B$105,Costdrivere!$B$3:$K$105,3,FALSE)/VLOOKUP($B$3:$B$105,Netvolumenmål!$B$3:$E$105,4,FALSE)</f>
        <v>7.8506212877187981E-2</v>
      </c>
      <c r="G102" s="87">
        <f>VLOOKUP($B$3:$B$105,Costdrivere!$B$3:$K$105,4,FALSE)/VLOOKUP($B$3:$B$105,Netvolumenmål!$B$3:$E$105,4,FALSE)</f>
        <v>2.0175039184487535E-2</v>
      </c>
      <c r="H102" s="87">
        <f>VLOOKUP($B$3:$B$105,Costdrivere!$B$3:$K$105,5,FALSE)/VLOOKUP($B$3:$B$105,Netvolumenmål!$B$3:$E$105,4,FALSE)</f>
        <v>1.6941172586543412E-3</v>
      </c>
      <c r="I102" s="87">
        <f>VLOOKUP($B$3:$B$105,Costdrivere!$B$3:$K$105,6,FALSE)/VLOOKUP($B$3:$B$105,Netvolumenmål!$B$3:$E$105,4,FALSE)</f>
        <v>0.27721579624771925</v>
      </c>
      <c r="J102" s="87">
        <f>VLOOKUP($B$3:$B$105,Costdrivere!$B$3:$K$105,7,FALSE)/VLOOKUP($B$3:$B$105,Netvolumenmål!$B$3:$E$105,4,FALSE)</f>
        <v>9.729683418044624E-2</v>
      </c>
      <c r="K102" s="87">
        <f>VLOOKUP($B$3:$B$105,Costdrivere!$B$3:$K$105,8,FALSE)/VLOOKUP($B$3:$B$105,Netvolumenmål!$B$3:$E$105,4,FALSE)</f>
        <v>7.4100063924161602E-2</v>
      </c>
      <c r="L102" s="87">
        <f>VLOOKUP($B$3:$B$105,Costdrivere!$B$3:$K$105,9,FALSE)/VLOOKUP($B$3:$B$105,Netvolumenmål!$B$3:$E$105,4,FALSE)</f>
        <v>2.7875645731423104E-2</v>
      </c>
      <c r="M102" s="88">
        <f>VLOOKUP($B$3:$B$105,Costdrivere!$B$3:$K$105,10,FALSE)/VLOOKUP($B$3:$B$105,Netvolumenmål!$B$3:$E$105,4,FALSE)</f>
        <v>0.22583464725270658</v>
      </c>
      <c r="O102" s="282">
        <f t="shared" si="21"/>
        <v>0.10638185860861109</v>
      </c>
      <c r="Q102" s="282">
        <f t="shared" si="34"/>
        <v>0.12364949466094037</v>
      </c>
      <c r="S102" s="282">
        <f t="shared" si="35"/>
        <v>0</v>
      </c>
      <c r="U102" s="274">
        <f>VLOOKUP($B$3:$B$105,Costdrivere!$B$3:$AO$105,38,FALSE)/VLOOKUP(Costdriveranalyse!$B$3:$B$105,Netvolumenmål!$B$3:$H$105,7,FALSE)</f>
        <v>0.15525937174479135</v>
      </c>
      <c r="V102" s="271">
        <f>VLOOKUP($B$3:$B$105,Costdrivere!$B$3:$AO$105,39,FALSE)/VLOOKUP(Costdriveranalyse!$B$3:$B$105,Netvolumenmål!$B$3:$H$105,7,FALSE)</f>
        <v>0.83805807217857564</v>
      </c>
      <c r="W102" s="268">
        <f>VLOOKUP($B$3:$B$105,Costdrivere!$B$3:$AO$105,40,FALSE)/VLOOKUP(Costdriveranalyse!$B$3:$B$105,Netvolumenmål!$B$3:$H$105,7,FALSE)</f>
        <v>6.6825560766310601E-3</v>
      </c>
      <c r="Y102" s="282">
        <f t="shared" si="36"/>
        <v>-5.5946481986615892E-2</v>
      </c>
      <c r="AA102" s="282">
        <f t="shared" si="37"/>
        <v>0</v>
      </c>
      <c r="AC102" s="282">
        <f t="shared" si="26"/>
        <v>7.8506212877187981E-2</v>
      </c>
      <c r="AD102" s="282">
        <f t="shared" si="38"/>
        <v>8.5291981138302858E-2</v>
      </c>
      <c r="AE102" s="282">
        <f t="shared" si="39"/>
        <v>0</v>
      </c>
      <c r="AG102" s="282">
        <f t="shared" si="29"/>
        <v>2.7875645731423104E-2</v>
      </c>
      <c r="AH102" s="299">
        <f t="shared" si="40"/>
        <v>3.836124168032802E-2</v>
      </c>
      <c r="AI102" s="282">
        <f t="shared" si="41"/>
        <v>0</v>
      </c>
      <c r="AK102" s="282">
        <f t="shared" si="32"/>
        <v>0</v>
      </c>
      <c r="AM102" s="280">
        <f t="shared" si="33"/>
        <v>0</v>
      </c>
    </row>
    <row r="103" spans="1:39" x14ac:dyDescent="0.25">
      <c r="A103" s="18" t="s">
        <v>31</v>
      </c>
      <c r="B103" s="20" t="s">
        <v>213</v>
      </c>
      <c r="C103" s="287">
        <f>VLOOKUP($B$3:$B$105,'Potentialer og krav'!$B$2:$I$106,7,FALSE)</f>
        <v>1</v>
      </c>
      <c r="D103" s="75"/>
      <c r="E103" s="86">
        <f>VLOOKUP($B$3:$B$105,Costdrivere!$B$3:$K$105,2,FALSE)/VLOOKUP($B$3:$B$105,Netvolumenmål!$B$3:$E$105,4,FALSE)</f>
        <v>0.16658609829912815</v>
      </c>
      <c r="F103" s="87">
        <f>VLOOKUP($B$3:$B$105,Costdrivere!$B$3:$K$105,3,FALSE)/VLOOKUP($B$3:$B$105,Netvolumenmål!$B$3:$E$105,4,FALSE)</f>
        <v>5.1348371782556433E-2</v>
      </c>
      <c r="G103" s="87">
        <f>VLOOKUP($B$3:$B$105,Costdrivere!$B$3:$K$105,4,FALSE)/VLOOKUP($B$3:$B$105,Netvolumenmål!$B$3:$E$105,4,FALSE)</f>
        <v>5.3836644939988527E-2</v>
      </c>
      <c r="H103" s="87">
        <f>VLOOKUP($B$3:$B$105,Costdrivere!$B$3:$K$105,5,FALSE)/VLOOKUP($B$3:$B$105,Netvolumenmål!$B$3:$E$105,4,FALSE)</f>
        <v>6.5034960153257208E-3</v>
      </c>
      <c r="I103" s="87">
        <f>VLOOKUP($B$3:$B$105,Costdrivere!$B$3:$K$105,6,FALSE)/VLOOKUP($B$3:$B$105,Netvolumenmål!$B$3:$E$105,4,FALSE)</f>
        <v>0.32025052749367416</v>
      </c>
      <c r="J103" s="87">
        <f>VLOOKUP($B$3:$B$105,Costdrivere!$B$3:$K$105,7,FALSE)/VLOOKUP($B$3:$B$105,Netvolumenmål!$B$3:$E$105,4,FALSE)</f>
        <v>7.1204729307650191E-2</v>
      </c>
      <c r="K103" s="87">
        <f>VLOOKUP($B$3:$B$105,Costdrivere!$B$3:$K$105,8,FALSE)/VLOOKUP($B$3:$B$105,Netvolumenmål!$B$3:$E$105,4,FALSE)</f>
        <v>6.7768104667247211E-2</v>
      </c>
      <c r="L103" s="87">
        <f>VLOOKUP($B$3:$B$105,Costdrivere!$B$3:$K$105,9,FALSE)/VLOOKUP($B$3:$B$105,Netvolumenmål!$B$3:$E$105,4,FALSE)</f>
        <v>2.4713538013122486E-2</v>
      </c>
      <c r="M103" s="88">
        <f>VLOOKUP($B$3:$B$105,Costdrivere!$B$3:$K$105,10,FALSE)/VLOOKUP($B$3:$B$105,Netvolumenmål!$B$3:$E$105,4,FALSE)</f>
        <v>0.23778848948130707</v>
      </c>
      <c r="O103" s="282">
        <f t="shared" si="21"/>
        <v>7.6061909795678923E-2</v>
      </c>
      <c r="Q103" s="282">
        <f t="shared" si="34"/>
        <v>0.15396944347387254</v>
      </c>
      <c r="S103" s="282">
        <f t="shared" si="35"/>
        <v>0</v>
      </c>
      <c r="U103" s="274">
        <f>VLOOKUP($B$3:$B$105,Costdrivere!$B$3:$AO$105,38,FALSE)/VLOOKUP(Costdriveranalyse!$B$3:$B$105,Netvolumenmål!$B$3:$H$105,7,FALSE)</f>
        <v>0.13256908986763366</v>
      </c>
      <c r="V103" s="271">
        <f>VLOOKUP($B$3:$B$105,Costdrivere!$B$3:$AO$105,39,FALSE)/VLOOKUP(Costdriveranalyse!$B$3:$B$105,Netvolumenmål!$B$3:$H$105,7,FALSE)</f>
        <v>0.85267334738370781</v>
      </c>
      <c r="W103" s="268">
        <f>VLOOKUP($B$3:$B$105,Costdrivere!$B$3:$AO$105,40,FALSE)/VLOOKUP(Costdriveranalyse!$B$3:$B$105,Netvolumenmål!$B$3:$H$105,7,FALSE)</f>
        <v>1.4757562748657253E-2</v>
      </c>
      <c r="Y103" s="282">
        <f t="shared" si="36"/>
        <v>-7.0561757191748065E-2</v>
      </c>
      <c r="AA103" s="282">
        <f t="shared" si="37"/>
        <v>0</v>
      </c>
      <c r="AC103" s="282">
        <f t="shared" si="26"/>
        <v>5.1348371782556433E-2</v>
      </c>
      <c r="AD103" s="282">
        <f t="shared" si="38"/>
        <v>0.1124498222329344</v>
      </c>
      <c r="AE103" s="282">
        <f t="shared" si="39"/>
        <v>0</v>
      </c>
      <c r="AG103" s="282">
        <f t="shared" si="29"/>
        <v>2.4713538013122486E-2</v>
      </c>
      <c r="AH103" s="299">
        <f t="shared" si="40"/>
        <v>4.1523349398628645E-2</v>
      </c>
      <c r="AI103" s="282">
        <f t="shared" si="41"/>
        <v>0</v>
      </c>
      <c r="AK103" s="282">
        <f t="shared" si="32"/>
        <v>0</v>
      </c>
      <c r="AM103" s="280">
        <f t="shared" si="33"/>
        <v>0</v>
      </c>
    </row>
    <row r="104" spans="1:39" s="263" customFormat="1" x14ac:dyDescent="0.25">
      <c r="A104" s="18" t="s">
        <v>234</v>
      </c>
      <c r="B104" s="20" t="s">
        <v>228</v>
      </c>
      <c r="C104" s="287">
        <f>VLOOKUP($B$3:$B$105,'Potentialer og krav'!$B$2:$I$106,7,FALSE)</f>
        <v>1</v>
      </c>
      <c r="D104" s="75"/>
      <c r="E104" s="86">
        <f>VLOOKUP($B$3:$B$105,Costdrivere!$B$3:$K$105,2,FALSE)/VLOOKUP($B$3:$B$105,Netvolumenmål!$B$3:$E$105,4,FALSE)</f>
        <v>0</v>
      </c>
      <c r="F104" s="87">
        <f>VLOOKUP($B$3:$B$105,Costdrivere!$B$3:$K$105,3,FALSE)/VLOOKUP($B$3:$B$105,Netvolumenmål!$B$3:$E$105,4,FALSE)</f>
        <v>0</v>
      </c>
      <c r="G104" s="87">
        <f>VLOOKUP($B$3:$B$105,Costdrivere!$B$3:$K$105,4,FALSE)/VLOOKUP($B$3:$B$105,Netvolumenmål!$B$3:$E$105,4,FALSE)</f>
        <v>0</v>
      </c>
      <c r="H104" s="87">
        <f>VLOOKUP($B$3:$B$105,Costdrivere!$B$3:$K$105,5,FALSE)/VLOOKUP($B$3:$B$105,Netvolumenmål!$B$3:$E$105,4,FALSE)</f>
        <v>0</v>
      </c>
      <c r="I104" s="87">
        <f>VLOOKUP($B$3:$B$105,Costdrivere!$B$3:$K$105,6,FALSE)/VLOOKUP($B$3:$B$105,Netvolumenmål!$B$3:$E$105,4,FALSE)</f>
        <v>0.71529887794060332</v>
      </c>
      <c r="J104" s="87">
        <f>VLOOKUP($B$3:$B$105,Costdrivere!$B$3:$K$105,7,FALSE)/VLOOKUP($B$3:$B$105,Netvolumenmål!$B$3:$E$105,4,FALSE)</f>
        <v>9.7222548533432429E-2</v>
      </c>
      <c r="K104" s="87">
        <f>VLOOKUP($B$3:$B$105,Costdrivere!$B$3:$K$105,8,FALSE)/VLOOKUP($B$3:$B$105,Netvolumenmål!$B$3:$E$105,4,FALSE)</f>
        <v>8.0885239779711418E-2</v>
      </c>
      <c r="L104" s="87">
        <f>VLOOKUP($B$3:$B$105,Costdrivere!$B$3:$K$105,9,FALSE)/VLOOKUP($B$3:$B$105,Netvolumenmål!$B$3:$E$105,4,FALSE)</f>
        <v>2.0143940635758673E-3</v>
      </c>
      <c r="M104" s="88">
        <f>VLOOKUP($B$3:$B$105,Costdrivere!$B$3:$K$105,10,FALSE)/VLOOKUP($B$3:$B$105,Netvolumenmål!$B$3:$E$105,4,FALSE)</f>
        <v>0.10457893968267699</v>
      </c>
      <c r="O104" s="282">
        <f t="shared" si="21"/>
        <v>2.0143940635758673E-3</v>
      </c>
      <c r="Q104" s="282">
        <f t="shared" si="34"/>
        <v>0.22801695920597559</v>
      </c>
      <c r="S104" s="282">
        <f t="shared" si="35"/>
        <v>0</v>
      </c>
      <c r="U104" s="274"/>
      <c r="V104" s="271"/>
      <c r="W104" s="268"/>
      <c r="Y104" s="282">
        <f t="shared" si="36"/>
        <v>0.78211159019195975</v>
      </c>
      <c r="AA104" s="282">
        <f t="shared" si="37"/>
        <v>0</v>
      </c>
      <c r="AC104" s="282">
        <f t="shared" si="26"/>
        <v>0</v>
      </c>
      <c r="AD104" s="282">
        <f t="shared" si="38"/>
        <v>0.16379819401549084</v>
      </c>
      <c r="AE104" s="282">
        <f t="shared" si="39"/>
        <v>0</v>
      </c>
      <c r="AG104" s="282">
        <f t="shared" si="29"/>
        <v>2.0143940635758673E-3</v>
      </c>
      <c r="AH104" s="299">
        <f t="shared" si="40"/>
        <v>6.4222493348175258E-2</v>
      </c>
      <c r="AI104" s="282">
        <f t="shared" si="41"/>
        <v>0</v>
      </c>
      <c r="AK104" s="282">
        <f t="shared" si="32"/>
        <v>0</v>
      </c>
      <c r="AM104" s="280">
        <f t="shared" si="33"/>
        <v>0</v>
      </c>
    </row>
    <row r="105" spans="1:39" ht="15.75" thickBot="1" x14ac:dyDescent="0.3">
      <c r="A105" s="19" t="s">
        <v>541</v>
      </c>
      <c r="B105" s="21" t="s">
        <v>542</v>
      </c>
      <c r="C105" s="288">
        <f>VLOOKUP($B$3:$B$105,'Potentialer og krav'!$B$2:$I$106,7,FALSE)</f>
        <v>0.99874646600431205</v>
      </c>
      <c r="D105" s="75"/>
      <c r="E105" s="89">
        <f>VLOOKUP($B$3:$B$105,Costdrivere!$B$3:$K$105,2,FALSE)/VLOOKUP($B$3:$B$105,Netvolumenmål!$B$3:$E$105,4,FALSE)</f>
        <v>0</v>
      </c>
      <c r="F105" s="90">
        <f>VLOOKUP($B$3:$B$105,Costdrivere!$B$3:$K$105,3,FALSE)/VLOOKUP($B$3:$B$105,Netvolumenmål!$B$3:$E$105,4,FALSE)</f>
        <v>0</v>
      </c>
      <c r="G105" s="90">
        <f>VLOOKUP($B$3:$B$105,Costdrivere!$B$3:$K$105,4,FALSE)/VLOOKUP($B$3:$B$105,Netvolumenmål!$B$3:$E$105,4,FALSE)</f>
        <v>0</v>
      </c>
      <c r="H105" s="90">
        <f>VLOOKUP($B$3:$B$105,Costdrivere!$B$3:$K$105,5,FALSE)/VLOOKUP($B$3:$B$105,Netvolumenmål!$B$3:$E$105,4,FALSE)</f>
        <v>0</v>
      </c>
      <c r="I105" s="90">
        <f>VLOOKUP($B$3:$B$105,Costdrivere!$B$3:$K$105,6,FALSE)/VLOOKUP($B$3:$B$105,Netvolumenmål!$B$3:$E$105,4,FALSE)</f>
        <v>0.66169460724664053</v>
      </c>
      <c r="J105" s="90">
        <f>VLOOKUP($B$3:$B$105,Costdrivere!$B$3:$K$105,7,FALSE)/VLOOKUP($B$3:$B$105,Netvolumenmål!$B$3:$E$105,4,FALSE)</f>
        <v>0.12882119184788035</v>
      </c>
      <c r="K105" s="90">
        <f>VLOOKUP($B$3:$B$105,Costdrivere!$B$3:$K$105,8,FALSE)/VLOOKUP($B$3:$B$105,Netvolumenmål!$B$3:$E$105,4,FALSE)</f>
        <v>7.577421855827203E-2</v>
      </c>
      <c r="L105" s="90">
        <f>VLOOKUP($B$3:$B$105,Costdrivere!$B$3:$K$105,9,FALSE)/VLOOKUP($B$3:$B$105,Netvolumenmål!$B$3:$E$105,4,FALSE)</f>
        <v>3.391550482644556E-3</v>
      </c>
      <c r="M105" s="91">
        <f>VLOOKUP($B$3:$B$105,Costdrivere!$B$3:$K$105,10,FALSE)/VLOOKUP($B$3:$B$105,Netvolumenmål!$B$3:$E$105,4,FALSE)</f>
        <v>0.13031843186456263</v>
      </c>
      <c r="O105" s="283">
        <f t="shared" si="21"/>
        <v>3.391550482644556E-3</v>
      </c>
      <c r="Q105" s="283">
        <f t="shared" si="34"/>
        <v>0.2266398027869069</v>
      </c>
      <c r="S105" s="283">
        <f t="shared" si="35"/>
        <v>0</v>
      </c>
      <c r="U105" s="275">
        <f>VLOOKUP($B$3:$B$105,Costdrivere!$B$3:$AO$105,38,FALSE)/VLOOKUP(Costdriveranalyse!$B$3:$B$105,Netvolumenmål!$B$3:$H$105,7,FALSE)</f>
        <v>0.95783660174478347</v>
      </c>
      <c r="V105" s="272">
        <f>VLOOKUP($B$3:$B$105,Costdrivere!$B$3:$AO$105,39,FALSE)/VLOOKUP(Costdriveranalyse!$B$3:$B$105,Netvolumenmål!$B$3:$H$105,7,FALSE)</f>
        <v>0</v>
      </c>
      <c r="W105" s="269">
        <f>VLOOKUP($B$3:$B$105,Costdrivere!$B$3:$AO$105,40,FALSE)/VLOOKUP(Costdriveranalyse!$B$3:$B$105,Netvolumenmål!$B$3:$H$105,7,FALSE)</f>
        <v>4.2163398255216554E-2</v>
      </c>
      <c r="Y105" s="283">
        <f t="shared" si="36"/>
        <v>0.78211159019195975</v>
      </c>
      <c r="AA105" s="283">
        <f t="shared" si="37"/>
        <v>0</v>
      </c>
      <c r="AC105" s="283">
        <f t="shared" si="26"/>
        <v>0</v>
      </c>
      <c r="AD105" s="283">
        <f t="shared" si="38"/>
        <v>0.16379819401549084</v>
      </c>
      <c r="AE105" s="283">
        <f t="shared" si="39"/>
        <v>0</v>
      </c>
      <c r="AG105" s="283">
        <f t="shared" si="29"/>
        <v>3.391550482644556E-3</v>
      </c>
      <c r="AH105" s="299">
        <f t="shared" si="40"/>
        <v>6.2845336929106571E-2</v>
      </c>
      <c r="AI105" s="282">
        <f t="shared" si="41"/>
        <v>0</v>
      </c>
      <c r="AK105" s="283">
        <f t="shared" si="32"/>
        <v>0</v>
      </c>
      <c r="AM105" s="280">
        <f t="shared" si="33"/>
        <v>0</v>
      </c>
    </row>
    <row r="106" spans="1:39" ht="15.75" thickBot="1" x14ac:dyDescent="0.3">
      <c r="A106" s="18" t="s">
        <v>544</v>
      </c>
      <c r="B106" s="390" t="s">
        <v>77</v>
      </c>
      <c r="C106">
        <f>VLOOKUP($B$3:$B$106,'Potentialer og krav'!$B$2:$I$106,7,FALSE)</f>
        <v>1</v>
      </c>
      <c r="D106" s="51"/>
      <c r="E106" s="89">
        <f>VLOOKUP($B$3:$B$106,Costdrivere!$B$3:$K$106,2,FALSE)/VLOOKUP($B$3:$B$106,Netvolumenmål!$B$3:$E$106,4,FALSE)</f>
        <v>0.12680925468318652</v>
      </c>
      <c r="F106" s="90">
        <f>VLOOKUP($B$3:$B$106,Costdrivere!$B$3:$K$106,3,FALSE)/VLOOKUP($B$3:$B$106,Netvolumenmål!$B$3:$E$106,4,FALSE)</f>
        <v>7.6286662914970244E-2</v>
      </c>
      <c r="G106" s="90">
        <f>VLOOKUP($B$3:$B$106,Costdrivere!$B$3:$K$106,4,FALSE)/VLOOKUP($B$3:$B$106,Netvolumenmål!$B$3:$E$106,4,FALSE)</f>
        <v>1.0263488212887065E-2</v>
      </c>
      <c r="H106" s="90">
        <f>VLOOKUP($B$3:$B$106,Costdrivere!$B$3:$K$106,5,FALSE)/VLOOKUP($B$3:$B$106,Netvolumenmål!$B$3:$E$106,4,FALSE)</f>
        <v>2.9317766130093942E-3</v>
      </c>
      <c r="I106" s="90">
        <f>VLOOKUP($B$3:$B$106,Costdrivere!$B$3:$K$106,6,FALSE)/VLOOKUP($B$3:$B$106,Netvolumenmål!$B$3:$E$106,4,FALSE)</f>
        <v>0.44203715440107266</v>
      </c>
      <c r="J106" s="90">
        <f>VLOOKUP($B$3:$B$106,Costdrivere!$B$3:$K$106,7,FALSE)/VLOOKUP($B$3:$B$106,Netvolumenmål!$B$3:$E$106,4,FALSE)</f>
        <v>7.6679000416902107E-2</v>
      </c>
      <c r="K106" s="90">
        <f>VLOOKUP($B$3:$B$106,Costdrivere!$B$3:$K$106,8,FALSE)/VLOOKUP($B$3:$B$106,Netvolumenmål!$B$3:$E$106,4,FALSE)</f>
        <v>4.7440516295186357E-2</v>
      </c>
      <c r="L106" s="90">
        <f>VLOOKUP($B$3:$B$106,Costdrivere!$B$3:$K$106,9,FALSE)/VLOOKUP($B$3:$B$106,Netvolumenmål!$B$3:$E$106,4,FALSE)</f>
        <v>3.178396331662408E-2</v>
      </c>
      <c r="M106" s="91">
        <f>VLOOKUP($B$3:$B$106,Costdrivere!$B$3:$K$106,10,FALSE)/VLOOKUP($B$3:$B$106,Netvolumenmål!$B$3:$E$106,4,FALSE)</f>
        <v>0.18576818314616159</v>
      </c>
      <c r="O106" s="283">
        <f t="shared" si="21"/>
        <v>0.10807062623159433</v>
      </c>
      <c r="Q106" s="283">
        <f t="shared" si="34"/>
        <v>0.12196072703795713</v>
      </c>
      <c r="S106" s="283">
        <f t="shared" si="35"/>
        <v>0</v>
      </c>
      <c r="U106" s="275">
        <f>VLOOKUP($B$3:$B$106,Costdrivere!$B$3:$AO$106,38,FALSE)/VLOOKUP(Costdriveranalyse!$B$3:$B$106,Netvolumenmål!$B$3:$H$106,7,FALSE)</f>
        <v>0.19338795481038462</v>
      </c>
      <c r="V106" s="272">
        <f>VLOOKUP($B$3:$B$106,Costdrivere!$B$3:$AO$106,39,FALSE)/VLOOKUP(Costdriveranalyse!$B$3:$B$106,Netvolumenmål!$B$3:$H$106,7,FALSE)</f>
        <v>0.7894441335438972</v>
      </c>
      <c r="W106" s="269">
        <f>VLOOKUP($B$3:$B$106,Costdrivere!$B$3:$AO$106,40,FALSE)/VLOOKUP(Costdriveranalyse!$B$3:$B$106,Netvolumenmål!$B$3:$H$106,7,FALSE)</f>
        <v>1.7167911645718199E-2</v>
      </c>
      <c r="Y106" s="283">
        <f t="shared" si="36"/>
        <v>-7.3325433519374483E-3</v>
      </c>
      <c r="AA106" s="283">
        <f t="shared" si="37"/>
        <v>0</v>
      </c>
      <c r="AC106" s="283">
        <f t="shared" ref="AC106" si="42">F106</f>
        <v>7.6286662914970244E-2</v>
      </c>
      <c r="AD106" s="283">
        <f t="shared" si="38"/>
        <v>8.7511531100520595E-2</v>
      </c>
      <c r="AE106" s="283">
        <f t="shared" si="39"/>
        <v>0</v>
      </c>
      <c r="AF106" s="263"/>
      <c r="AG106" s="283">
        <f t="shared" ref="AG106" si="43">L106</f>
        <v>3.178396331662408E-2</v>
      </c>
      <c r="AH106" s="299">
        <f t="shared" si="40"/>
        <v>3.4452924095127048E-2</v>
      </c>
      <c r="AI106" s="282">
        <f t="shared" si="41"/>
        <v>0</v>
      </c>
      <c r="AJ106" s="263"/>
      <c r="AK106" s="283">
        <f t="shared" ref="AK106" si="44">AE106+AI106</f>
        <v>0</v>
      </c>
      <c r="AM106" s="280">
        <f t="shared" si="33"/>
        <v>0</v>
      </c>
    </row>
    <row r="107" spans="1:39" s="263" customFormat="1" x14ac:dyDescent="0.25">
      <c r="A107" s="377"/>
      <c r="B107" s="377"/>
      <c r="D107" s="51"/>
      <c r="E107" s="9"/>
      <c r="F107" s="9"/>
      <c r="G107" s="9"/>
      <c r="H107" s="9"/>
      <c r="I107" s="9"/>
      <c r="J107" s="9"/>
      <c r="K107" s="9"/>
      <c r="L107" s="9"/>
      <c r="M107" s="9"/>
      <c r="S107" s="285"/>
      <c r="AE107" s="285"/>
      <c r="AI107" s="285"/>
      <c r="AK107" s="285"/>
    </row>
    <row r="108" spans="1:39" x14ac:dyDescent="0.25">
      <c r="D108" s="31" t="s">
        <v>48</v>
      </c>
      <c r="E108" s="39">
        <v>0.14971049300472203</v>
      </c>
      <c r="F108" s="39">
        <v>0.16379819401549084</v>
      </c>
      <c r="G108" s="39">
        <v>1.6271620562689004E-2</v>
      </c>
      <c r="H108" s="39">
        <v>6.2274874260746342E-3</v>
      </c>
      <c r="I108" s="39">
        <v>0.28946219585956201</v>
      </c>
      <c r="J108" s="39">
        <v>5.8804742835362182E-2</v>
      </c>
      <c r="K108" s="39">
        <v>6.1946616449305589E-2</v>
      </c>
      <c r="L108" s="39">
        <v>6.6236887411751127E-2</v>
      </c>
      <c r="M108" s="39">
        <v>0.18754176243504267</v>
      </c>
      <c r="O108" s="280">
        <v>0.23003135326955146</v>
      </c>
      <c r="S108" s="285">
        <f>COUNTIF(S3:S105,"&gt;0")</f>
        <v>14</v>
      </c>
      <c r="U108" s="280">
        <v>0.19168870646942779</v>
      </c>
      <c r="V108" s="280">
        <v>0.78211159019195975</v>
      </c>
      <c r="W108" s="280">
        <v>2.6132229183506796E-2</v>
      </c>
      <c r="AC108" s="280">
        <v>0.16379819401549084</v>
      </c>
      <c r="AG108" s="280">
        <v>6.6236887411751127E-2</v>
      </c>
    </row>
    <row r="109" spans="1:39" x14ac:dyDescent="0.25">
      <c r="D109" s="31" t="s">
        <v>49</v>
      </c>
      <c r="E109" s="39">
        <v>8.7502526618039745E-3</v>
      </c>
      <c r="F109" s="39">
        <v>1.2293983225187054E-2</v>
      </c>
      <c r="G109" s="39">
        <v>3.5667833635813658E-4</v>
      </c>
      <c r="H109" s="39">
        <v>5.4789200263134126E-5</v>
      </c>
      <c r="I109" s="39">
        <v>3.4908577448074775E-2</v>
      </c>
      <c r="J109" s="39">
        <v>2.4478422005389405E-3</v>
      </c>
      <c r="K109" s="39">
        <v>2.5518857340018197E-3</v>
      </c>
      <c r="L109" s="39">
        <v>2.0350297626069115E-3</v>
      </c>
      <c r="M109" s="39">
        <v>1.168400834510893E-2</v>
      </c>
      <c r="O109" s="280">
        <v>1.6609571684107219E-2</v>
      </c>
      <c r="U109" s="280">
        <v>7.400400327593977E-2</v>
      </c>
      <c r="V109" s="280">
        <v>8.3026601295152644E-2</v>
      </c>
      <c r="W109" s="280">
        <v>9.1551493388150791E-4</v>
      </c>
      <c r="AC109" s="280">
        <v>1.2293983225187054E-2</v>
      </c>
      <c r="AG109" s="280">
        <v>2.0350297626069115E-3</v>
      </c>
    </row>
    <row r="110" spans="1:39" x14ac:dyDescent="0.25">
      <c r="D110" s="31" t="s">
        <v>50</v>
      </c>
      <c r="E110" s="39">
        <v>9.3542785193749575E-2</v>
      </c>
      <c r="F110" s="39">
        <v>0.11087823603028259</v>
      </c>
      <c r="G110" s="39">
        <v>1.8885929586815065E-2</v>
      </c>
      <c r="H110" s="39">
        <v>7.4019727278026451E-3</v>
      </c>
      <c r="I110" s="39">
        <v>0.18683837252576027</v>
      </c>
      <c r="J110" s="39">
        <v>4.947567281542456E-2</v>
      </c>
      <c r="K110" s="39">
        <v>5.051619279005317E-2</v>
      </c>
      <c r="L110" s="39">
        <v>4.5111304155465416E-2</v>
      </c>
      <c r="M110" s="39">
        <v>0.10809259153664941</v>
      </c>
      <c r="O110" s="280">
        <v>0.12887812725248307</v>
      </c>
      <c r="U110" s="280">
        <v>0.27203676824271339</v>
      </c>
      <c r="V110" s="280">
        <v>0.2881433693409457</v>
      </c>
      <c r="W110" s="280">
        <v>3.0257477321837454E-2</v>
      </c>
      <c r="AC110" s="280">
        <v>0.11087823603028259</v>
      </c>
      <c r="AG110" s="280">
        <v>4.5111304155465416E-2</v>
      </c>
    </row>
    <row r="111" spans="1:39" x14ac:dyDescent="0.25">
      <c r="D111" s="31" t="s">
        <v>51</v>
      </c>
      <c r="E111" s="39">
        <v>-9.3542785193749575E-2</v>
      </c>
      <c r="F111" s="39">
        <v>-0.11087823603028259</v>
      </c>
      <c r="G111" s="39">
        <v>-1.8885929586815065E-2</v>
      </c>
      <c r="H111" s="39">
        <v>-7.4019727278026451E-3</v>
      </c>
      <c r="I111" s="39">
        <v>-0.18683837252576027</v>
      </c>
      <c r="J111" s="39">
        <v>-4.947567281542456E-2</v>
      </c>
      <c r="K111" s="39">
        <v>-5.051619279005317E-2</v>
      </c>
      <c r="L111" s="39">
        <v>-4.5111304155465416E-2</v>
      </c>
      <c r="M111" s="39">
        <v>-0.10809259153664941</v>
      </c>
      <c r="O111" s="280">
        <v>-0.12887812725248307</v>
      </c>
      <c r="U111" s="280">
        <v>-0.27203676824271339</v>
      </c>
      <c r="V111" s="280">
        <v>-0.2881433693409457</v>
      </c>
      <c r="W111" s="280">
        <v>-3.0257477321837454E-2</v>
      </c>
      <c r="AC111" s="280">
        <v>-0.11087823603028259</v>
      </c>
      <c r="AG111" s="280">
        <v>-4.5111304155465416E-2</v>
      </c>
    </row>
    <row r="112" spans="1:39" x14ac:dyDescent="0.25">
      <c r="D112" s="263"/>
      <c r="E112" s="9"/>
      <c r="F112" s="9"/>
      <c r="G112" s="9"/>
      <c r="H112" s="9"/>
      <c r="I112" s="9"/>
      <c r="J112" s="9"/>
      <c r="K112" s="9"/>
      <c r="L112" s="9"/>
      <c r="M112" s="9"/>
      <c r="AC112" s="280"/>
      <c r="AG112" s="280"/>
    </row>
    <row r="113" spans="4:33" x14ac:dyDescent="0.25">
      <c r="D113" s="30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AC113" s="56"/>
      <c r="AG113" s="56"/>
    </row>
    <row r="114" spans="4:33" x14ac:dyDescent="0.25">
      <c r="D114" s="30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AC114" s="56"/>
      <c r="AG114" s="56"/>
    </row>
    <row r="115" spans="4:33" x14ac:dyDescent="0.25">
      <c r="D115" s="30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AC115" s="56"/>
      <c r="AG115" s="56"/>
    </row>
    <row r="116" spans="4:33" x14ac:dyDescent="0.25">
      <c r="D116" s="30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AC116" s="56"/>
      <c r="AG116" s="56"/>
    </row>
    <row r="117" spans="4:33" x14ac:dyDescent="0.25">
      <c r="D117" s="263"/>
      <c r="E117" s="9"/>
      <c r="F117" s="9"/>
      <c r="G117" s="9"/>
      <c r="H117" s="9"/>
      <c r="I117" s="9"/>
      <c r="J117" s="9"/>
      <c r="K117" s="9"/>
      <c r="L117" s="9"/>
      <c r="M117" s="48"/>
    </row>
    <row r="118" spans="4:33" x14ac:dyDescent="0.25">
      <c r="D118" s="30"/>
      <c r="E118" s="48"/>
      <c r="F118" s="47"/>
      <c r="G118" s="48"/>
      <c r="H118" s="48"/>
      <c r="I118" s="48"/>
      <c r="J118" s="48"/>
      <c r="K118" s="48"/>
      <c r="L118" s="47"/>
      <c r="M118" s="48"/>
    </row>
  </sheetData>
  <customSheetViews>
    <customSheetView guid="{CA125778-F8FD-4378-B746-C94ABF8D8556}" topLeftCell="A94">
      <selection activeCell="E7" sqref="E7"/>
      <pageMargins left="0.7" right="0.7" top="0.75" bottom="0.75" header="0.3" footer="0.3"/>
      <pageSetup paperSize="9" orientation="portrait" r:id="rId1"/>
    </customSheetView>
    <customSheetView guid="{12F5703E-17C3-4A9E-A447-5910D4629E20}" scale="80">
      <pane xSplit="2" ySplit="2" topLeftCell="C87" activePane="bottomRight" state="frozen"/>
      <selection pane="bottomRight" activeCell="B108" sqref="B108"/>
      <pageMargins left="0.7" right="0.7" top="0.75" bottom="0.75" header="0.3" footer="0.3"/>
      <pageSetup paperSize="9" orientation="portrait" r:id="rId2"/>
    </customSheetView>
    <customSheetView guid="{757F3120-86C6-465D-86FC-89CC3FED19AF}" topLeftCell="A88">
      <selection activeCell="Q115" sqref="Q115"/>
      <pageMargins left="0.7" right="0.7" top="0.75" bottom="0.75" header="0.3" footer="0.3"/>
      <pageSetup paperSize="9" orientation="portrait" r:id="rId3"/>
    </customSheetView>
    <customSheetView guid="{71479B77-60BF-4E16-AFBF-66A3C3D8F820}" scale="80">
      <pane xSplit="2" ySplit="2" topLeftCell="C87" activePane="bottomRight" state="frozen"/>
      <selection pane="bottomRight" activeCell="AM114" sqref="AM114"/>
      <pageMargins left="0.7" right="0.7" top="0.75" bottom="0.75" header="0.3" footer="0.3"/>
      <pageSetup paperSize="9" orientation="portrait" r:id="rId4"/>
    </customSheetView>
    <customSheetView guid="{4A38270F-2C65-4DBD-9E0A-D49471E678AE}" scale="80">
      <pane xSplit="2" ySplit="2" topLeftCell="C90" activePane="bottomRight" state="frozen"/>
      <selection pane="bottomRight" activeCell="C108" sqref="C108"/>
      <pageMargins left="0.7" right="0.7" top="0.75" bottom="0.75" header="0.3" footer="0.3"/>
      <pageSetup paperSize="9" orientation="portrait" r:id="rId5"/>
    </customSheetView>
  </customSheetViews>
  <mergeCells count="8">
    <mergeCell ref="AA1:AA2"/>
    <mergeCell ref="U1:W1"/>
    <mergeCell ref="E1:M1"/>
    <mergeCell ref="A1:A2"/>
    <mergeCell ref="B1:B2"/>
    <mergeCell ref="C1:C2"/>
    <mergeCell ref="O1:O2"/>
    <mergeCell ref="S1:S2"/>
  </mergeCells>
  <conditionalFormatting sqref="S3:S105 AA3:AA105">
    <cfRule type="cellIs" dxfId="0" priority="2" operator="notEqual">
      <formula>0</formula>
    </cfRule>
  </conditionalFormatting>
  <pageMargins left="0.7" right="0.7" top="0.75" bottom="0.75" header="0.3" footer="0.3"/>
  <pageSetup paperSize="9" orientation="portrait" r:id="rId6"/>
  <legacy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zoomScale="90" zoomScaleNormal="90" workbookViewId="0">
      <selection activeCell="O8" sqref="O8"/>
    </sheetView>
  </sheetViews>
  <sheetFormatPr defaultRowHeight="15" x14ac:dyDescent="0.25"/>
  <cols>
    <col min="1" max="1" width="9.140625" style="57"/>
    <col min="2" max="2" width="37.140625" style="57" bestFit="1" customWidth="1"/>
    <col min="3" max="3" width="16.140625" style="57" customWidth="1"/>
    <col min="4" max="5" width="11.85546875" style="57" bestFit="1" customWidth="1"/>
    <col min="6" max="6" width="8" style="57" customWidth="1"/>
    <col min="7" max="7" width="32.28515625" style="57" bestFit="1" customWidth="1"/>
    <col min="8" max="8" width="9.140625" style="57"/>
    <col min="9" max="9" width="17.5703125" style="57" customWidth="1"/>
    <col min="10" max="10" width="13.5703125" style="57" bestFit="1" customWidth="1"/>
    <col min="11" max="11" width="15.42578125" style="57" bestFit="1" customWidth="1"/>
    <col min="12" max="12" width="27.85546875" style="57" bestFit="1" customWidth="1"/>
    <col min="13" max="13" width="9.140625" style="57"/>
    <col min="14" max="14" width="11.85546875" style="57" bestFit="1" customWidth="1"/>
    <col min="15" max="15" width="9.85546875" style="57" bestFit="1" customWidth="1"/>
    <col min="16" max="16" width="8" style="57" customWidth="1"/>
    <col min="17" max="17" width="27.85546875" style="57" bestFit="1" customWidth="1"/>
    <col min="18" max="18" width="9.140625" style="57"/>
    <col min="19" max="19" width="10" style="57" bestFit="1" customWidth="1"/>
    <col min="20" max="16384" width="9.140625" style="57"/>
  </cols>
  <sheetData>
    <row r="1" spans="1:19" ht="15.75" thickBot="1" x14ac:dyDescent="0.3">
      <c r="A1" s="394"/>
      <c r="B1" s="394"/>
      <c r="C1" s="376"/>
      <c r="D1" s="395" t="s">
        <v>439</v>
      </c>
      <c r="E1" s="292"/>
      <c r="F1" s="292"/>
      <c r="G1" s="292"/>
      <c r="I1" s="395" t="s">
        <v>440</v>
      </c>
      <c r="J1" s="292"/>
      <c r="K1" s="292"/>
      <c r="L1" s="292"/>
      <c r="N1" s="395" t="s">
        <v>441</v>
      </c>
      <c r="O1" s="292"/>
      <c r="P1" s="292"/>
      <c r="Q1" s="292"/>
    </row>
    <row r="2" spans="1:19" ht="15.75" thickBot="1" x14ac:dyDescent="0.3">
      <c r="A2" s="396" t="s">
        <v>360</v>
      </c>
      <c r="B2" s="397" t="s">
        <v>0</v>
      </c>
      <c r="C2" s="398"/>
      <c r="D2" s="399" t="s">
        <v>215</v>
      </c>
      <c r="E2" s="400" t="s">
        <v>442</v>
      </c>
      <c r="F2" s="400" t="s">
        <v>443</v>
      </c>
      <c r="G2" s="401" t="s">
        <v>444</v>
      </c>
      <c r="I2" s="399" t="s">
        <v>215</v>
      </c>
      <c r="J2" s="400" t="s">
        <v>275</v>
      </c>
      <c r="K2" s="400" t="s">
        <v>1</v>
      </c>
      <c r="L2" s="402" t="s">
        <v>445</v>
      </c>
      <c r="N2" s="399" t="s">
        <v>215</v>
      </c>
      <c r="O2" s="400" t="s">
        <v>275</v>
      </c>
      <c r="P2" s="400" t="s">
        <v>446</v>
      </c>
      <c r="Q2" s="401" t="s">
        <v>445</v>
      </c>
      <c r="S2" s="43" t="s">
        <v>447</v>
      </c>
    </row>
    <row r="3" spans="1:19" x14ac:dyDescent="0.25">
      <c r="A3" s="394" t="s">
        <v>55</v>
      </c>
      <c r="B3" s="322" t="s">
        <v>448</v>
      </c>
      <c r="C3" s="377"/>
      <c r="D3" s="403">
        <v>0</v>
      </c>
      <c r="E3" s="404">
        <v>42.242706791766992</v>
      </c>
      <c r="F3" s="404">
        <v>16.533348614559813</v>
      </c>
      <c r="G3" s="405">
        <v>38.934762359971195</v>
      </c>
      <c r="I3" s="406">
        <v>0</v>
      </c>
      <c r="J3" s="407">
        <v>1984129.9178954002</v>
      </c>
      <c r="K3" s="407">
        <v>1242454.461228</v>
      </c>
      <c r="L3" s="408">
        <v>958086.8591</v>
      </c>
      <c r="N3" s="409">
        <v>0</v>
      </c>
      <c r="O3" s="410">
        <v>0.47414236506133789</v>
      </c>
      <c r="P3" s="410">
        <v>0.29690611053963784</v>
      </c>
      <c r="Q3" s="411">
        <v>0.2289515243990243</v>
      </c>
      <c r="S3" s="412">
        <v>33.852082330615062</v>
      </c>
    </row>
    <row r="4" spans="1:19" x14ac:dyDescent="0.25">
      <c r="A4" s="18" t="s">
        <v>56</v>
      </c>
      <c r="B4" s="323" t="s">
        <v>419</v>
      </c>
      <c r="C4" s="377"/>
      <c r="D4" s="409">
        <v>17.793124446017515</v>
      </c>
      <c r="E4" s="410">
        <v>34.130417070881315</v>
      </c>
      <c r="F4" s="410">
        <v>24.548761097375628</v>
      </c>
      <c r="G4" s="411">
        <v>25.359408321411976</v>
      </c>
      <c r="I4" s="413">
        <v>4942034.4555000002</v>
      </c>
      <c r="J4" s="414">
        <v>2056364.1278350002</v>
      </c>
      <c r="K4" s="414">
        <v>2268415.2391000004</v>
      </c>
      <c r="L4" s="415">
        <v>235230.3173</v>
      </c>
      <c r="N4" s="409">
        <v>0.52010224145704997</v>
      </c>
      <c r="O4" s="410">
        <v>0.21641281576832894</v>
      </c>
      <c r="P4" s="410">
        <v>0.23872918350422054</v>
      </c>
      <c r="Q4" s="411">
        <v>2.4755759270400555E-2</v>
      </c>
      <c r="S4" s="412">
        <v>23.12880066901613</v>
      </c>
    </row>
    <row r="5" spans="1:19" x14ac:dyDescent="0.25">
      <c r="A5" s="18" t="s">
        <v>58</v>
      </c>
      <c r="B5" s="323" t="s">
        <v>449</v>
      </c>
      <c r="C5" s="377"/>
      <c r="D5" s="409">
        <v>18.729478770676174</v>
      </c>
      <c r="E5" s="410">
        <v>27.698315135277245</v>
      </c>
      <c r="F5" s="410">
        <v>19.384686709749928</v>
      </c>
      <c r="G5" s="411">
        <v>25.353607962399778</v>
      </c>
      <c r="I5" s="413">
        <v>3597316.8218999999</v>
      </c>
      <c r="J5" s="414">
        <v>3217968.9287212002</v>
      </c>
      <c r="K5" s="414">
        <v>6849941.3273999998</v>
      </c>
      <c r="L5" s="415">
        <v>473323.12800000003</v>
      </c>
      <c r="N5" s="409">
        <v>0.25443321765537225</v>
      </c>
      <c r="O5" s="410">
        <v>0.22760246855796859</v>
      </c>
      <c r="P5" s="410">
        <v>0.48448682697910628</v>
      </c>
      <c r="Q5" s="411">
        <v>3.347748680755297E-2</v>
      </c>
      <c r="S5" s="412">
        <v>21.310006880392674</v>
      </c>
    </row>
    <row r="6" spans="1:19" x14ac:dyDescent="0.25">
      <c r="A6" s="18" t="s">
        <v>60</v>
      </c>
      <c r="B6" s="323" t="s">
        <v>450</v>
      </c>
      <c r="C6" s="377"/>
      <c r="D6" s="409">
        <v>17.025255168036882</v>
      </c>
      <c r="E6" s="410">
        <v>31.857546127018598</v>
      </c>
      <c r="F6" s="410">
        <v>22.754615166145982</v>
      </c>
      <c r="G6" s="411">
        <v>24.631932426806916</v>
      </c>
      <c r="I6" s="413">
        <v>8925715.1837499999</v>
      </c>
      <c r="J6" s="414">
        <v>5480753.7852881243</v>
      </c>
      <c r="K6" s="414">
        <v>6115885.3066999996</v>
      </c>
      <c r="L6" s="415">
        <v>781947.78700000001</v>
      </c>
      <c r="N6" s="409">
        <v>0.41896304124232958</v>
      </c>
      <c r="O6" s="410">
        <v>0.25726042416916961</v>
      </c>
      <c r="P6" s="410">
        <v>0.28707278411137765</v>
      </c>
      <c r="Q6" s="411">
        <v>3.6703750477123147E-2</v>
      </c>
      <c r="S6" s="412">
        <v>22.764953541444495</v>
      </c>
    </row>
    <row r="7" spans="1:19" x14ac:dyDescent="0.25">
      <c r="A7" s="18" t="s">
        <v>62</v>
      </c>
      <c r="B7" s="323" t="s">
        <v>451</v>
      </c>
      <c r="C7" s="377"/>
      <c r="D7" s="409">
        <v>17.300921850305283</v>
      </c>
      <c r="E7" s="410">
        <v>0</v>
      </c>
      <c r="F7" s="410">
        <v>0</v>
      </c>
      <c r="G7" s="411">
        <v>21.5</v>
      </c>
      <c r="I7" s="413">
        <v>12331094.943499997</v>
      </c>
      <c r="J7" s="414">
        <v>5994.4285</v>
      </c>
      <c r="K7" s="414">
        <v>171559.08900000001</v>
      </c>
      <c r="L7" s="415">
        <v>34277.600000000006</v>
      </c>
      <c r="N7" s="409">
        <v>0.9972279363295028</v>
      </c>
      <c r="O7" s="410">
        <v>0</v>
      </c>
      <c r="P7" s="410">
        <v>0</v>
      </c>
      <c r="Q7" s="411">
        <v>2.7720636704972085E-3</v>
      </c>
      <c r="S7" s="412">
        <v>17.312561962293632</v>
      </c>
    </row>
    <row r="8" spans="1:19" x14ac:dyDescent="0.25">
      <c r="A8" s="18" t="s">
        <v>64</v>
      </c>
      <c r="B8" s="323" t="s">
        <v>452</v>
      </c>
      <c r="C8" s="377"/>
      <c r="D8" s="409">
        <v>2.9801979947211064</v>
      </c>
      <c r="E8" s="410">
        <v>26.86226976193641</v>
      </c>
      <c r="F8" s="410">
        <v>12.66514689987226</v>
      </c>
      <c r="G8" s="411">
        <v>28.18521598555256</v>
      </c>
      <c r="I8" s="413">
        <v>2454075.2526000002</v>
      </c>
      <c r="J8" s="414">
        <v>4082894.8648199998</v>
      </c>
      <c r="K8" s="414">
        <v>6839612.7410000004</v>
      </c>
      <c r="L8" s="415">
        <v>598607.95390000008</v>
      </c>
      <c r="N8" s="409">
        <v>0.17560227159378605</v>
      </c>
      <c r="O8" s="410">
        <v>0.2921530675073627</v>
      </c>
      <c r="P8" s="410">
        <v>0.48941104510504835</v>
      </c>
      <c r="Q8" s="411">
        <v>4.2833615793802966E-2</v>
      </c>
      <c r="S8" s="412">
        <v>15.776961542098224</v>
      </c>
    </row>
    <row r="9" spans="1:19" x14ac:dyDescent="0.25">
      <c r="A9" s="18" t="s">
        <v>65</v>
      </c>
      <c r="B9" s="323" t="s">
        <v>453</v>
      </c>
      <c r="C9" s="377"/>
      <c r="D9" s="409">
        <v>19.829643168550426</v>
      </c>
      <c r="E9" s="410">
        <v>42.99559459408021</v>
      </c>
      <c r="F9" s="410">
        <v>19.604718810601163</v>
      </c>
      <c r="G9" s="411">
        <v>14.975660684858127</v>
      </c>
      <c r="I9" s="413">
        <v>1840015.2051500001</v>
      </c>
      <c r="J9" s="414">
        <v>1604069.7470620002</v>
      </c>
      <c r="K9" s="414">
        <v>843973.61009999993</v>
      </c>
      <c r="L9" s="415">
        <v>144797.92300000001</v>
      </c>
      <c r="N9" s="409">
        <v>0.41508567020989245</v>
      </c>
      <c r="O9" s="410">
        <v>0.36185916516291183</v>
      </c>
      <c r="P9" s="410">
        <v>0.1903904655827354</v>
      </c>
      <c r="Q9" s="411">
        <v>3.2664699044460177E-2</v>
      </c>
      <c r="S9" s="412">
        <v>28.01107768136945</v>
      </c>
    </row>
    <row r="10" spans="1:19" x14ac:dyDescent="0.25">
      <c r="A10" s="18" t="s">
        <v>67</v>
      </c>
      <c r="B10" s="323" t="s">
        <v>454</v>
      </c>
      <c r="C10" s="377"/>
      <c r="D10" s="409">
        <v>18.090463737390763</v>
      </c>
      <c r="E10" s="410">
        <v>0</v>
      </c>
      <c r="F10" s="410">
        <v>0</v>
      </c>
      <c r="G10" s="411">
        <v>0</v>
      </c>
      <c r="I10" s="413">
        <v>83854693.435399994</v>
      </c>
      <c r="J10" s="414">
        <v>6983.9567999999999</v>
      </c>
      <c r="K10" s="414">
        <v>3217849.5</v>
      </c>
      <c r="L10" s="415">
        <v>0</v>
      </c>
      <c r="N10" s="409">
        <v>1</v>
      </c>
      <c r="O10" s="410">
        <v>0</v>
      </c>
      <c r="P10" s="410">
        <v>0</v>
      </c>
      <c r="Q10" s="411">
        <v>0</v>
      </c>
      <c r="S10" s="412">
        <v>18.090463737390763</v>
      </c>
    </row>
    <row r="11" spans="1:19" x14ac:dyDescent="0.25">
      <c r="A11" s="18" t="s">
        <v>69</v>
      </c>
      <c r="B11" s="323" t="s">
        <v>455</v>
      </c>
      <c r="C11" s="377"/>
      <c r="D11" s="409">
        <v>23.084529633264253</v>
      </c>
      <c r="E11" s="410">
        <v>36.309693580522399</v>
      </c>
      <c r="F11" s="410">
        <v>0</v>
      </c>
      <c r="G11" s="411">
        <v>32.676577156036316</v>
      </c>
      <c r="I11" s="413">
        <v>21101056.614950001</v>
      </c>
      <c r="J11" s="414">
        <v>216728.46752400001</v>
      </c>
      <c r="K11" s="414">
        <v>4303122.8747000005</v>
      </c>
      <c r="L11" s="415">
        <v>1166338.1870000002</v>
      </c>
      <c r="N11" s="409">
        <v>0.93848696531557696</v>
      </c>
      <c r="O11" s="410">
        <v>9.6391780513961842E-3</v>
      </c>
      <c r="P11" s="410">
        <v>0</v>
      </c>
      <c r="Q11" s="411">
        <v>5.1873856633026981E-2</v>
      </c>
      <c r="S11" s="412">
        <v>23.709585841324241</v>
      </c>
    </row>
    <row r="12" spans="1:19" x14ac:dyDescent="0.25">
      <c r="A12" s="18" t="s">
        <v>70</v>
      </c>
      <c r="B12" s="323" t="s">
        <v>456</v>
      </c>
      <c r="C12" s="377"/>
      <c r="D12" s="409">
        <v>16.54657622173087</v>
      </c>
      <c r="E12" s="410">
        <v>35.903528309098654</v>
      </c>
      <c r="F12" s="410">
        <v>21.042530668161156</v>
      </c>
      <c r="G12" s="411">
        <v>28.762186698243536</v>
      </c>
      <c r="I12" s="413">
        <v>12329084.705249999</v>
      </c>
      <c r="J12" s="414">
        <v>2934217.7057599993</v>
      </c>
      <c r="K12" s="414">
        <v>3338513.4672000003</v>
      </c>
      <c r="L12" s="415">
        <v>277983.7</v>
      </c>
      <c r="N12" s="409">
        <v>0.6530304865884029</v>
      </c>
      <c r="O12" s="410">
        <v>0.15541572322338149</v>
      </c>
      <c r="P12" s="410">
        <v>0.17682992096235625</v>
      </c>
      <c r="Q12" s="411">
        <v>1.4723869225859431E-2</v>
      </c>
      <c r="S12" s="412">
        <v>20.529831250372311</v>
      </c>
    </row>
    <row r="13" spans="1:19" x14ac:dyDescent="0.25">
      <c r="A13" s="18" t="s">
        <v>71</v>
      </c>
      <c r="B13" s="323" t="s">
        <v>457</v>
      </c>
      <c r="C13" s="377"/>
      <c r="D13" s="409">
        <v>0</v>
      </c>
      <c r="E13" s="410">
        <v>47.130791408421821</v>
      </c>
      <c r="F13" s="410">
        <v>12.235584708972388</v>
      </c>
      <c r="G13" s="411">
        <v>19.425882991833241</v>
      </c>
      <c r="I13" s="413">
        <v>0</v>
      </c>
      <c r="J13" s="414">
        <v>1828103.1347999999</v>
      </c>
      <c r="K13" s="414">
        <v>447682.96030000004</v>
      </c>
      <c r="L13" s="415">
        <v>324962.99470000004</v>
      </c>
      <c r="N13" s="409">
        <v>0</v>
      </c>
      <c r="O13" s="410">
        <v>0.70291407270686868</v>
      </c>
      <c r="P13" s="410">
        <v>0.17213615956102371</v>
      </c>
      <c r="Q13" s="411">
        <v>0.1249497677321075</v>
      </c>
      <c r="S13" s="412">
        <v>37.662342668398438</v>
      </c>
    </row>
    <row r="14" spans="1:19" x14ac:dyDescent="0.25">
      <c r="A14" s="18" t="s">
        <v>73</v>
      </c>
      <c r="B14" s="323" t="s">
        <v>458</v>
      </c>
      <c r="C14" s="377"/>
      <c r="D14" s="409">
        <v>24.56736231098969</v>
      </c>
      <c r="E14" s="410">
        <v>27.957649899821426</v>
      </c>
      <c r="F14" s="410">
        <v>13.883237208440461</v>
      </c>
      <c r="G14" s="411">
        <v>28.984746831978935</v>
      </c>
      <c r="I14" s="413">
        <v>5774869.5395499999</v>
      </c>
      <c r="J14" s="414">
        <v>2720300.0390999997</v>
      </c>
      <c r="K14" s="414">
        <v>3095656.1890000002</v>
      </c>
      <c r="L14" s="415">
        <v>246550.55000000002</v>
      </c>
      <c r="N14" s="409">
        <v>0.4878504648821072</v>
      </c>
      <c r="O14" s="410">
        <v>0.22980599468177113</v>
      </c>
      <c r="P14" s="410">
        <v>0.26151539884596325</v>
      </c>
      <c r="Q14" s="411">
        <v>2.0828141590158226E-2</v>
      </c>
      <c r="S14" s="412">
        <v>22.644413395346433</v>
      </c>
    </row>
    <row r="15" spans="1:19" x14ac:dyDescent="0.25">
      <c r="A15" s="18" t="s">
        <v>75</v>
      </c>
      <c r="B15" s="323" t="s">
        <v>459</v>
      </c>
      <c r="C15" s="377"/>
      <c r="D15" s="409">
        <v>21.858765317821074</v>
      </c>
      <c r="E15" s="410">
        <v>30.522831910884914</v>
      </c>
      <c r="F15" s="410">
        <v>18.349481326797761</v>
      </c>
      <c r="G15" s="411">
        <v>22.850119862921829</v>
      </c>
      <c r="I15" s="413">
        <v>5141334.0131999999</v>
      </c>
      <c r="J15" s="414">
        <v>3038337.463674</v>
      </c>
      <c r="K15" s="414">
        <v>4399176.9519000007</v>
      </c>
      <c r="L15" s="415">
        <v>712857.50100000005</v>
      </c>
      <c r="N15" s="409">
        <v>0.38680768596325832</v>
      </c>
      <c r="O15" s="410">
        <v>0.22858897719577079</v>
      </c>
      <c r="P15" s="410">
        <v>0.3309715829663108</v>
      </c>
      <c r="Q15" s="411">
        <v>5.3631753874660154E-2</v>
      </c>
      <c r="S15" s="412">
        <v>22.730970244063638</v>
      </c>
    </row>
    <row r="16" spans="1:19" x14ac:dyDescent="0.25">
      <c r="A16" s="18" t="s">
        <v>76</v>
      </c>
      <c r="B16" s="323" t="s">
        <v>460</v>
      </c>
      <c r="C16" s="377"/>
      <c r="D16" s="409">
        <v>19.842312646044949</v>
      </c>
      <c r="E16" s="410">
        <v>33.386166448343154</v>
      </c>
      <c r="F16" s="410">
        <v>27.496151337247227</v>
      </c>
      <c r="G16" s="411">
        <v>27.352748783676617</v>
      </c>
      <c r="I16" s="413">
        <v>20621298.754799999</v>
      </c>
      <c r="J16" s="414">
        <v>7880160.1209100001</v>
      </c>
      <c r="K16" s="414">
        <v>5949972.6831999999</v>
      </c>
      <c r="L16" s="415">
        <v>1849643.3791</v>
      </c>
      <c r="N16" s="409">
        <v>0.5680630336708824</v>
      </c>
      <c r="O16" s="410">
        <v>0.2170778726075373</v>
      </c>
      <c r="P16" s="410">
        <v>0.16390623950834921</v>
      </c>
      <c r="Q16" s="411">
        <v>5.0952854213231084E-2</v>
      </c>
      <c r="S16" s="412">
        <v>24.419573691632344</v>
      </c>
    </row>
    <row r="17" spans="1:19" x14ac:dyDescent="0.25">
      <c r="A17" s="18" t="s">
        <v>77</v>
      </c>
      <c r="B17" s="17" t="s">
        <v>546</v>
      </c>
      <c r="C17" s="377"/>
      <c r="D17" s="409">
        <v>21.32988753240415</v>
      </c>
      <c r="E17" s="410">
        <v>35.604520581228201</v>
      </c>
      <c r="F17" s="410">
        <v>26.826661106477619</v>
      </c>
      <c r="G17" s="411">
        <v>19.946815222767626</v>
      </c>
      <c r="I17" s="413">
        <v>36202234.177499995</v>
      </c>
      <c r="J17" s="414">
        <v>10385503.318460001</v>
      </c>
      <c r="K17" s="414">
        <v>6247772.6317139994</v>
      </c>
      <c r="L17" s="415">
        <v>1080674.0168899999</v>
      </c>
      <c r="N17" s="409">
        <v>0.67145393821699118</v>
      </c>
      <c r="O17" s="410">
        <v>0.19262311462201467</v>
      </c>
      <c r="P17" s="410">
        <v>0.1158793547956216</v>
      </c>
      <c r="Q17" s="411">
        <v>2.0043592365372485E-2</v>
      </c>
      <c r="S17" s="412">
        <v>24.68875264799005</v>
      </c>
    </row>
    <row r="18" spans="1:19" x14ac:dyDescent="0.25">
      <c r="A18" s="18" t="s">
        <v>79</v>
      </c>
      <c r="B18" s="323" t="s">
        <v>461</v>
      </c>
      <c r="C18" s="377"/>
      <c r="D18" s="409">
        <v>17.288954843258278</v>
      </c>
      <c r="E18" s="410">
        <v>28.429508689538523</v>
      </c>
      <c r="F18" s="410">
        <v>12.46990625173351</v>
      </c>
      <c r="G18" s="411">
        <v>23.441368694636072</v>
      </c>
      <c r="I18" s="413">
        <v>11466711.731800001</v>
      </c>
      <c r="J18" s="414">
        <v>3426525.2560440004</v>
      </c>
      <c r="K18" s="414">
        <v>2687595.7537000002</v>
      </c>
      <c r="L18" s="415">
        <v>1091406.24</v>
      </c>
      <c r="N18" s="409">
        <v>0.61410480784516097</v>
      </c>
      <c r="O18" s="410">
        <v>0.18350907244872156</v>
      </c>
      <c r="P18" s="410">
        <v>0.14393537681027282</v>
      </c>
      <c r="Q18" s="411">
        <v>5.8450742895844843E-2</v>
      </c>
      <c r="S18" s="412">
        <v>18.99932913148179</v>
      </c>
    </row>
    <row r="19" spans="1:19" x14ac:dyDescent="0.25">
      <c r="A19" s="18" t="s">
        <v>81</v>
      </c>
      <c r="B19" s="323" t="s">
        <v>420</v>
      </c>
      <c r="C19" s="377"/>
      <c r="D19" s="409">
        <v>0</v>
      </c>
      <c r="E19" s="410">
        <v>31.573994298614284</v>
      </c>
      <c r="F19" s="410">
        <v>8.1892717875153505</v>
      </c>
      <c r="G19" s="411">
        <v>19.656109878707142</v>
      </c>
      <c r="I19" s="413">
        <v>107634.87950000001</v>
      </c>
      <c r="J19" s="414">
        <v>2056895.9741</v>
      </c>
      <c r="K19" s="414">
        <v>1977788.8183000002</v>
      </c>
      <c r="L19" s="415">
        <v>263876.95740000001</v>
      </c>
      <c r="N19" s="409">
        <v>0</v>
      </c>
      <c r="O19" s="410">
        <v>0.47850795075718089</v>
      </c>
      <c r="P19" s="410">
        <v>0.4601047823477285</v>
      </c>
      <c r="Q19" s="411">
        <v>6.1387266895090539E-2</v>
      </c>
      <c r="S19" s="412">
        <v>20.082965285673396</v>
      </c>
    </row>
    <row r="20" spans="1:19" x14ac:dyDescent="0.25">
      <c r="A20" s="18" t="s">
        <v>83</v>
      </c>
      <c r="B20" s="323" t="s">
        <v>421</v>
      </c>
      <c r="C20" s="377"/>
      <c r="D20" s="409">
        <v>24.191167848435818</v>
      </c>
      <c r="E20" s="410">
        <v>0</v>
      </c>
      <c r="F20" s="410">
        <v>0</v>
      </c>
      <c r="G20" s="411">
        <v>0</v>
      </c>
      <c r="I20" s="413">
        <v>15160465.767299999</v>
      </c>
      <c r="J20" s="414">
        <v>0</v>
      </c>
      <c r="K20" s="414">
        <v>110584.35500000001</v>
      </c>
      <c r="L20" s="415">
        <v>24484</v>
      </c>
      <c r="N20" s="409">
        <v>1</v>
      </c>
      <c r="O20" s="410">
        <v>0</v>
      </c>
      <c r="P20" s="410">
        <v>0</v>
      </c>
      <c r="Q20" s="411">
        <v>0</v>
      </c>
      <c r="S20" s="412">
        <v>24.191167848435818</v>
      </c>
    </row>
    <row r="21" spans="1:19" x14ac:dyDescent="0.25">
      <c r="A21" s="18" t="s">
        <v>84</v>
      </c>
      <c r="B21" s="323" t="s">
        <v>462</v>
      </c>
      <c r="C21" s="377"/>
      <c r="D21" s="409">
        <v>26.002232822672394</v>
      </c>
      <c r="E21" s="410">
        <v>33.330020895356846</v>
      </c>
      <c r="F21" s="410">
        <v>15.156171809841535</v>
      </c>
      <c r="G21" s="411">
        <v>27.17779497125251</v>
      </c>
      <c r="I21" s="413">
        <v>12416473.8389</v>
      </c>
      <c r="J21" s="414">
        <v>4129368.9601419996</v>
      </c>
      <c r="K21" s="414">
        <v>6688854.2403999995</v>
      </c>
      <c r="L21" s="415">
        <v>514890.32300000003</v>
      </c>
      <c r="N21" s="409">
        <v>0.52280798185721844</v>
      </c>
      <c r="O21" s="410">
        <v>0.1738711876178638</v>
      </c>
      <c r="P21" s="410">
        <v>0.28164086130514704</v>
      </c>
      <c r="Q21" s="411">
        <v>2.1679969219770799E-2</v>
      </c>
      <c r="S21" s="412">
        <v>24.247116223257347</v>
      </c>
    </row>
    <row r="22" spans="1:19" x14ac:dyDescent="0.25">
      <c r="A22" s="18" t="s">
        <v>86</v>
      </c>
      <c r="B22" s="323" t="s">
        <v>463</v>
      </c>
      <c r="C22" s="377"/>
      <c r="D22" s="409">
        <v>13.763790261320324</v>
      </c>
      <c r="E22" s="410">
        <v>40.182028728431177</v>
      </c>
      <c r="F22" s="410">
        <v>25.566512440093568</v>
      </c>
      <c r="G22" s="411">
        <v>22.442813583531535</v>
      </c>
      <c r="I22" s="413">
        <v>8843306.9945999999</v>
      </c>
      <c r="J22" s="414">
        <v>4081045.7966599995</v>
      </c>
      <c r="K22" s="414">
        <v>5832537.0267000003</v>
      </c>
      <c r="L22" s="415">
        <v>581278.2169</v>
      </c>
      <c r="N22" s="409">
        <v>0.4572980738743499</v>
      </c>
      <c r="O22" s="410">
        <v>0.21103580180414666</v>
      </c>
      <c r="P22" s="410">
        <v>0.30160752643094019</v>
      </c>
      <c r="Q22" s="411">
        <v>3.0058597890563227E-2</v>
      </c>
      <c r="S22" s="412">
        <v>23.159653512096778</v>
      </c>
    </row>
    <row r="23" spans="1:19" x14ac:dyDescent="0.25">
      <c r="A23" s="18" t="s">
        <v>87</v>
      </c>
      <c r="B23" s="323" t="s">
        <v>464</v>
      </c>
      <c r="C23" s="377"/>
      <c r="D23" s="409">
        <v>7.5279927347524405</v>
      </c>
      <c r="E23" s="410">
        <v>32.264027437230226</v>
      </c>
      <c r="F23" s="410">
        <v>15.549410800082729</v>
      </c>
      <c r="G23" s="411">
        <v>17.071495766698025</v>
      </c>
      <c r="I23" s="413">
        <v>4086619.8819500003</v>
      </c>
      <c r="J23" s="414">
        <v>2751600.7035692995</v>
      </c>
      <c r="K23" s="414">
        <v>2349414.8903000001</v>
      </c>
      <c r="L23" s="415">
        <v>114743.00870000001</v>
      </c>
      <c r="N23" s="409">
        <v>0.43930913892084833</v>
      </c>
      <c r="O23" s="410">
        <v>0.29579539341991073</v>
      </c>
      <c r="P23" s="410">
        <v>0.25256066437307573</v>
      </c>
      <c r="Q23" s="411">
        <v>1.233480328616508E-2</v>
      </c>
      <c r="S23" s="412">
        <v>16.988409759574399</v>
      </c>
    </row>
    <row r="24" spans="1:19" x14ac:dyDescent="0.25">
      <c r="A24" s="18" t="s">
        <v>88</v>
      </c>
      <c r="B24" s="323" t="s">
        <v>465</v>
      </c>
      <c r="C24" s="377"/>
      <c r="D24" s="409">
        <v>20.12896327475557</v>
      </c>
      <c r="E24" s="410">
        <v>38.40106751388219</v>
      </c>
      <c r="F24" s="410">
        <v>16.981454840312836</v>
      </c>
      <c r="G24" s="411">
        <v>25.565946253670592</v>
      </c>
      <c r="I24" s="413">
        <v>21019637.12875</v>
      </c>
      <c r="J24" s="414">
        <v>5480795.3050065003</v>
      </c>
      <c r="K24" s="414">
        <v>4265226.0608999999</v>
      </c>
      <c r="L24" s="415">
        <v>1083455.1107999999</v>
      </c>
      <c r="N24" s="409">
        <v>0.65997557700157916</v>
      </c>
      <c r="O24" s="410">
        <v>0.17208627445341246</v>
      </c>
      <c r="P24" s="410">
        <v>0.13391977289343671</v>
      </c>
      <c r="Q24" s="411">
        <v>3.401837565157162E-2</v>
      </c>
      <c r="S24" s="412">
        <v>23.036785334358459</v>
      </c>
    </row>
    <row r="25" spans="1:19" x14ac:dyDescent="0.25">
      <c r="A25" s="18" t="s">
        <v>90</v>
      </c>
      <c r="B25" s="323" t="s">
        <v>422</v>
      </c>
      <c r="C25" s="377"/>
      <c r="D25" s="409">
        <v>0</v>
      </c>
      <c r="E25" s="410">
        <v>68.337477194780448</v>
      </c>
      <c r="F25" s="410">
        <v>0</v>
      </c>
      <c r="G25" s="411">
        <v>12.185562782315364</v>
      </c>
      <c r="I25" s="413">
        <v>0</v>
      </c>
      <c r="J25" s="414">
        <v>2650032.5889299996</v>
      </c>
      <c r="K25" s="414">
        <v>952787.41890000005</v>
      </c>
      <c r="L25" s="415">
        <v>71045.011299999998</v>
      </c>
      <c r="N25" s="409">
        <v>0</v>
      </c>
      <c r="O25" s="410">
        <v>0.97389085438283907</v>
      </c>
      <c r="P25" s="410">
        <v>0</v>
      </c>
      <c r="Q25" s="411">
        <v>2.6109145617160975E-2</v>
      </c>
      <c r="S25" s="412">
        <v>66.871398684703038</v>
      </c>
    </row>
    <row r="26" spans="1:19" x14ac:dyDescent="0.25">
      <c r="A26" s="18" t="s">
        <v>91</v>
      </c>
      <c r="B26" s="323" t="s">
        <v>423</v>
      </c>
      <c r="C26" s="377"/>
      <c r="D26" s="409">
        <v>14.434966430625165</v>
      </c>
      <c r="E26" s="410">
        <v>32.063284265941512</v>
      </c>
      <c r="F26" s="410">
        <v>21.474701087402206</v>
      </c>
      <c r="G26" s="411">
        <v>34.101133073910411</v>
      </c>
      <c r="I26" s="413">
        <v>26658138.261999998</v>
      </c>
      <c r="J26" s="414">
        <v>4797588.5301999999</v>
      </c>
      <c r="K26" s="414">
        <v>7165313.7786000017</v>
      </c>
      <c r="L26" s="415">
        <v>318385.16899999999</v>
      </c>
      <c r="N26" s="409">
        <v>0.68460532623501702</v>
      </c>
      <c r="O26" s="410">
        <v>0.12320645307556201</v>
      </c>
      <c r="P26" s="410">
        <v>0.18401179890221989</v>
      </c>
      <c r="Q26" s="411">
        <v>8.1764217872010991E-3</v>
      </c>
      <c r="S26" s="412">
        <v>18.063082056203889</v>
      </c>
    </row>
    <row r="27" spans="1:19" x14ac:dyDescent="0.25">
      <c r="A27" s="18" t="s">
        <v>93</v>
      </c>
      <c r="B27" s="323" t="s">
        <v>466</v>
      </c>
      <c r="C27" s="377"/>
      <c r="D27" s="409">
        <v>29.68307405594393</v>
      </c>
      <c r="E27" s="410">
        <v>32.358888356189638</v>
      </c>
      <c r="F27" s="410">
        <v>26.934437515865877</v>
      </c>
      <c r="G27" s="411">
        <v>34.930772087061229</v>
      </c>
      <c r="I27" s="413">
        <v>11376500.2217</v>
      </c>
      <c r="J27" s="414">
        <v>2667475.0111589995</v>
      </c>
      <c r="K27" s="414">
        <v>10688865.0908</v>
      </c>
      <c r="L27" s="415">
        <v>744443</v>
      </c>
      <c r="N27" s="409">
        <v>0.44653505937720711</v>
      </c>
      <c r="O27" s="410">
        <v>0.10470013530374721</v>
      </c>
      <c r="P27" s="410">
        <v>0.41954493165580126</v>
      </c>
      <c r="Q27" s="411">
        <v>2.9219873663244425E-2</v>
      </c>
      <c r="S27" s="412">
        <v>28.963392719365778</v>
      </c>
    </row>
    <row r="28" spans="1:19" x14ac:dyDescent="0.25">
      <c r="A28" s="18" t="s">
        <v>95</v>
      </c>
      <c r="B28" s="323" t="s">
        <v>467</v>
      </c>
      <c r="C28" s="377"/>
      <c r="D28" s="409">
        <v>16.91211479339028</v>
      </c>
      <c r="E28" s="410">
        <v>43.803941387528909</v>
      </c>
      <c r="F28" s="410">
        <v>36.829585290490641</v>
      </c>
      <c r="G28" s="411">
        <v>40.612417843437214</v>
      </c>
      <c r="I28" s="413">
        <v>2822890.6461999998</v>
      </c>
      <c r="J28" s="414">
        <v>2223700.2969479999</v>
      </c>
      <c r="K28" s="414">
        <v>3030284.6227000002</v>
      </c>
      <c r="L28" s="415">
        <v>519322.58400000003</v>
      </c>
      <c r="N28" s="409">
        <v>0.32838827083690647</v>
      </c>
      <c r="O28" s="410">
        <v>0.25868415992566662</v>
      </c>
      <c r="P28" s="410">
        <v>0.35251451512359355</v>
      </c>
      <c r="Q28" s="411">
        <v>6.0413054113833187E-2</v>
      </c>
      <c r="S28" s="412">
        <v>32.321609510212276</v>
      </c>
    </row>
    <row r="29" spans="1:19" x14ac:dyDescent="0.25">
      <c r="A29" s="18" t="s">
        <v>96</v>
      </c>
      <c r="B29" s="323" t="s">
        <v>468</v>
      </c>
      <c r="C29" s="377"/>
      <c r="D29" s="409">
        <v>22.552256710151447</v>
      </c>
      <c r="E29" s="410">
        <v>65.905123248920447</v>
      </c>
      <c r="F29" s="410">
        <v>29.666666666666668</v>
      </c>
      <c r="G29" s="411">
        <v>51.174362845002726</v>
      </c>
      <c r="I29" s="413">
        <v>0</v>
      </c>
      <c r="J29" s="414">
        <v>6877355.0714637004</v>
      </c>
      <c r="K29" s="414">
        <v>1977837.9236000001</v>
      </c>
      <c r="L29" s="415">
        <v>125235.66</v>
      </c>
      <c r="N29" s="409">
        <v>0</v>
      </c>
      <c r="O29" s="410">
        <v>0.76581590207120442</v>
      </c>
      <c r="P29" s="410">
        <v>0.2202386990163078</v>
      </c>
      <c r="Q29" s="411">
        <v>1.3945398912487845E-2</v>
      </c>
      <c r="S29" s="412">
        <v>57.718586386769012</v>
      </c>
    </row>
    <row r="30" spans="1:19" x14ac:dyDescent="0.25">
      <c r="A30" s="18" t="s">
        <v>98</v>
      </c>
      <c r="B30" s="323" t="s">
        <v>469</v>
      </c>
      <c r="C30" s="377"/>
      <c r="D30" s="409">
        <v>0</v>
      </c>
      <c r="E30" s="410">
        <v>54.497691147680875</v>
      </c>
      <c r="F30" s="410">
        <v>38.385869565217384</v>
      </c>
      <c r="G30" s="411">
        <v>28.892300767024892</v>
      </c>
      <c r="I30" s="413">
        <v>0</v>
      </c>
      <c r="J30" s="414">
        <v>3589488.3842591997</v>
      </c>
      <c r="K30" s="414">
        <v>2650836.9224000005</v>
      </c>
      <c r="L30" s="415">
        <v>517166.24460000003</v>
      </c>
      <c r="N30" s="409">
        <v>0</v>
      </c>
      <c r="O30" s="410">
        <v>0.53118651455662269</v>
      </c>
      <c r="P30" s="410">
        <v>0.39228120409651712</v>
      </c>
      <c r="Q30" s="411">
        <v>7.6532281346860229E-2</v>
      </c>
      <c r="S30" s="412">
        <v>46.217687436515291</v>
      </c>
    </row>
    <row r="31" spans="1:19" x14ac:dyDescent="0.25">
      <c r="A31" s="18" t="s">
        <v>100</v>
      </c>
      <c r="B31" s="323" t="s">
        <v>470</v>
      </c>
      <c r="C31" s="377"/>
      <c r="D31" s="409">
        <v>0</v>
      </c>
      <c r="E31" s="410">
        <v>42.953847274624479</v>
      </c>
      <c r="F31" s="410">
        <v>29.163320347617621</v>
      </c>
      <c r="G31" s="411">
        <v>34.853651189891671</v>
      </c>
      <c r="I31" s="413">
        <v>0</v>
      </c>
      <c r="J31" s="414">
        <v>1213203.2652908</v>
      </c>
      <c r="K31" s="414">
        <v>105425.6905</v>
      </c>
      <c r="L31" s="415">
        <v>184086.30900000001</v>
      </c>
      <c r="N31" s="409">
        <v>0</v>
      </c>
      <c r="O31" s="410">
        <v>0.80734074758979424</v>
      </c>
      <c r="P31" s="410">
        <v>7.0156797478647295E-2</v>
      </c>
      <c r="Q31" s="411">
        <v>0.12250245493155852</v>
      </c>
      <c r="S31" s="412">
        <v>40.994054164075862</v>
      </c>
    </row>
    <row r="32" spans="1:19" x14ac:dyDescent="0.25">
      <c r="A32" s="18" t="s">
        <v>102</v>
      </c>
      <c r="B32" s="323" t="s">
        <v>424</v>
      </c>
      <c r="C32" s="377"/>
      <c r="D32" s="409">
        <v>19.08472603708633</v>
      </c>
      <c r="E32" s="410">
        <v>38.667017735433227</v>
      </c>
      <c r="F32" s="410">
        <v>22.036372745599174</v>
      </c>
      <c r="G32" s="411">
        <v>25.292312789052566</v>
      </c>
      <c r="I32" s="413">
        <v>4497798.2442000005</v>
      </c>
      <c r="J32" s="414">
        <v>3272008.1255699992</v>
      </c>
      <c r="K32" s="414">
        <v>3300430.2938000001</v>
      </c>
      <c r="L32" s="415">
        <v>849438.69160000002</v>
      </c>
      <c r="N32" s="409">
        <v>0.37734234450010756</v>
      </c>
      <c r="O32" s="410">
        <v>0.27450480219252021</v>
      </c>
      <c r="P32" s="410">
        <v>0.27688927722083323</v>
      </c>
      <c r="Q32" s="411">
        <v>7.126357608653891E-2</v>
      </c>
      <c r="S32" s="412">
        <v>25.719813300761185</v>
      </c>
    </row>
    <row r="33" spans="1:19" x14ac:dyDescent="0.25">
      <c r="A33" s="18" t="s">
        <v>103</v>
      </c>
      <c r="B33" s="323" t="s">
        <v>471</v>
      </c>
      <c r="C33" s="377"/>
      <c r="D33" s="409">
        <v>18.824116483295025</v>
      </c>
      <c r="E33" s="410">
        <v>34.273925485170587</v>
      </c>
      <c r="F33" s="410">
        <v>21.930529335709235</v>
      </c>
      <c r="G33" s="411">
        <v>21.505527580039907</v>
      </c>
      <c r="I33" s="413">
        <v>9666383.1117499992</v>
      </c>
      <c r="J33" s="414">
        <v>3706063.6159400004</v>
      </c>
      <c r="K33" s="414">
        <v>7636887.120000001</v>
      </c>
      <c r="L33" s="415">
        <v>262618.39750000002</v>
      </c>
      <c r="N33" s="409">
        <v>0.45441918072826409</v>
      </c>
      <c r="O33" s="410">
        <v>0.1742230131594063</v>
      </c>
      <c r="P33" s="410">
        <v>0.35901204703610823</v>
      </c>
      <c r="Q33" s="411">
        <v>1.2345759076221275E-2</v>
      </c>
      <c r="S33" s="412">
        <v>22.664172452808323</v>
      </c>
    </row>
    <row r="34" spans="1:19" x14ac:dyDescent="0.25">
      <c r="A34" s="18" t="s">
        <v>104</v>
      </c>
      <c r="B34" s="323" t="s">
        <v>472</v>
      </c>
      <c r="C34" s="377"/>
      <c r="D34" s="409">
        <v>23.787797232288472</v>
      </c>
      <c r="E34" s="410">
        <v>38.564890644794559</v>
      </c>
      <c r="F34" s="410">
        <v>19.292156804646062</v>
      </c>
      <c r="G34" s="411">
        <v>33.269754768392367</v>
      </c>
      <c r="I34" s="413">
        <v>6260561.9874</v>
      </c>
      <c r="J34" s="414">
        <v>6056096.2370627997</v>
      </c>
      <c r="K34" s="414">
        <v>13582798.378799999</v>
      </c>
      <c r="L34" s="415">
        <v>292804.0686</v>
      </c>
      <c r="N34" s="409">
        <v>0.23902335372392841</v>
      </c>
      <c r="O34" s="410">
        <v>0.23121701150327204</v>
      </c>
      <c r="P34" s="410">
        <v>0.51858060474296541</v>
      </c>
      <c r="Q34" s="411">
        <v>1.117903002983422E-2</v>
      </c>
      <c r="S34" s="412">
        <v>24.979159766196812</v>
      </c>
    </row>
    <row r="35" spans="1:19" x14ac:dyDescent="0.25">
      <c r="A35" s="18" t="s">
        <v>106</v>
      </c>
      <c r="B35" s="323" t="s">
        <v>473</v>
      </c>
      <c r="C35" s="377"/>
      <c r="D35" s="409">
        <v>23.600435185109848</v>
      </c>
      <c r="E35" s="410">
        <v>32.229698010332562</v>
      </c>
      <c r="F35" s="410">
        <v>15.561484698163145</v>
      </c>
      <c r="G35" s="411">
        <v>20.228775066715031</v>
      </c>
      <c r="I35" s="413">
        <v>10408763.593049999</v>
      </c>
      <c r="J35" s="414">
        <v>3981997.0600199997</v>
      </c>
      <c r="K35" s="414">
        <v>3771603.2403000002</v>
      </c>
      <c r="L35" s="415">
        <v>728795.88820000016</v>
      </c>
      <c r="N35" s="409">
        <v>0.55098594863427452</v>
      </c>
      <c r="O35" s="410">
        <v>0.21078626754852769</v>
      </c>
      <c r="P35" s="410">
        <v>0.19964911016101475</v>
      </c>
      <c r="Q35" s="411">
        <v>3.8578673656183095E-2</v>
      </c>
      <c r="S35" s="412">
        <v>23.684321800999324</v>
      </c>
    </row>
    <row r="36" spans="1:19" x14ac:dyDescent="0.25">
      <c r="A36" s="18" t="s">
        <v>107</v>
      </c>
      <c r="B36" s="323" t="s">
        <v>474</v>
      </c>
      <c r="C36" s="377"/>
      <c r="D36" s="409">
        <v>20.078403268658359</v>
      </c>
      <c r="E36" s="410">
        <v>34.648341611515491</v>
      </c>
      <c r="F36" s="410">
        <v>21.832936120917413</v>
      </c>
      <c r="G36" s="411">
        <v>29.453737112682028</v>
      </c>
      <c r="I36" s="413">
        <v>4803291.3537999997</v>
      </c>
      <c r="J36" s="414">
        <v>2560022.5984999998</v>
      </c>
      <c r="K36" s="414">
        <v>7530525.8515000008</v>
      </c>
      <c r="L36" s="415">
        <v>228676.39500000002</v>
      </c>
      <c r="N36" s="409">
        <v>0.31762514191792701</v>
      </c>
      <c r="O36" s="410">
        <v>0.16928549223198336</v>
      </c>
      <c r="P36" s="410">
        <v>0.49796778211403486</v>
      </c>
      <c r="Q36" s="411">
        <v>1.5121583736054846E-2</v>
      </c>
      <c r="S36" s="412">
        <v>23.560353181680107</v>
      </c>
    </row>
    <row r="37" spans="1:19" x14ac:dyDescent="0.25">
      <c r="A37" s="18" t="s">
        <v>109</v>
      </c>
      <c r="B37" s="323" t="s">
        <v>475</v>
      </c>
      <c r="C37" s="377"/>
      <c r="D37" s="409">
        <v>14.419965881592292</v>
      </c>
      <c r="E37" s="410">
        <v>26.618021036767924</v>
      </c>
      <c r="F37" s="410">
        <v>12.282352941176471</v>
      </c>
      <c r="G37" s="411">
        <v>14.766209498172273</v>
      </c>
      <c r="I37" s="413">
        <v>10106103.3895</v>
      </c>
      <c r="J37" s="414">
        <v>3250814.2364989999</v>
      </c>
      <c r="K37" s="414">
        <v>14033258.0974</v>
      </c>
      <c r="L37" s="415">
        <v>645416.84299999999</v>
      </c>
      <c r="N37" s="409">
        <v>0.36047404261439758</v>
      </c>
      <c r="O37" s="410">
        <v>0.11595311312931338</v>
      </c>
      <c r="P37" s="410">
        <v>0.50055150659519265</v>
      </c>
      <c r="Q37" s="411">
        <v>2.3021337661096559E-2</v>
      </c>
      <c r="S37" s="412">
        <v>14.772353964325747</v>
      </c>
    </row>
    <row r="38" spans="1:19" x14ac:dyDescent="0.25">
      <c r="A38" s="18" t="s">
        <v>111</v>
      </c>
      <c r="B38" s="323" t="s">
        <v>476</v>
      </c>
      <c r="C38" s="377"/>
      <c r="D38" s="409">
        <v>26.460930033896584</v>
      </c>
      <c r="E38" s="410">
        <v>0</v>
      </c>
      <c r="F38" s="410">
        <v>0</v>
      </c>
      <c r="G38" s="411">
        <v>0</v>
      </c>
      <c r="I38" s="413">
        <v>19048708.310400002</v>
      </c>
      <c r="J38" s="414">
        <v>0</v>
      </c>
      <c r="K38" s="414">
        <v>0</v>
      </c>
      <c r="L38" s="415">
        <v>0</v>
      </c>
      <c r="N38" s="409">
        <v>1</v>
      </c>
      <c r="O38" s="410">
        <v>0</v>
      </c>
      <c r="P38" s="410">
        <v>0</v>
      </c>
      <c r="Q38" s="411">
        <v>0</v>
      </c>
      <c r="S38" s="412">
        <v>26.460930033896584</v>
      </c>
    </row>
    <row r="39" spans="1:19" x14ac:dyDescent="0.25">
      <c r="A39" s="18" t="s">
        <v>112</v>
      </c>
      <c r="B39" s="323" t="s">
        <v>477</v>
      </c>
      <c r="C39" s="377"/>
      <c r="D39" s="409">
        <v>0</v>
      </c>
      <c r="E39" s="410">
        <v>31.877242524380748</v>
      </c>
      <c r="F39" s="410">
        <v>19.602442925694344</v>
      </c>
      <c r="G39" s="411">
        <v>19.502516378150897</v>
      </c>
      <c r="I39" s="413">
        <v>0</v>
      </c>
      <c r="J39" s="414">
        <v>7279994.8806938007</v>
      </c>
      <c r="K39" s="414">
        <v>3131091.1266000001</v>
      </c>
      <c r="L39" s="415">
        <v>2348448.7761000004</v>
      </c>
      <c r="N39" s="409">
        <v>0</v>
      </c>
      <c r="O39" s="410">
        <v>0.57055331595384828</v>
      </c>
      <c r="P39" s="410">
        <v>0.24539226388371405</v>
      </c>
      <c r="Q39" s="411">
        <v>0.18405442016243762</v>
      </c>
      <c r="S39" s="412">
        <v>26.587478616626896</v>
      </c>
    </row>
    <row r="40" spans="1:19" x14ac:dyDescent="0.25">
      <c r="A40" s="18" t="s">
        <v>113</v>
      </c>
      <c r="B40" s="323" t="s">
        <v>425</v>
      </c>
      <c r="C40" s="377"/>
      <c r="D40" s="409">
        <v>19.553784676524149</v>
      </c>
      <c r="E40" s="410">
        <v>31.415725611573301</v>
      </c>
      <c r="F40" s="410">
        <v>19.607385605805646</v>
      </c>
      <c r="G40" s="411">
        <v>20.334920754275593</v>
      </c>
      <c r="I40" s="413">
        <v>8896320.8801499996</v>
      </c>
      <c r="J40" s="414">
        <v>2635315.5756200003</v>
      </c>
      <c r="K40" s="414">
        <v>9570975.1033000015</v>
      </c>
      <c r="L40" s="415">
        <v>820054.27670000005</v>
      </c>
      <c r="N40" s="409">
        <v>0.40580470216511555</v>
      </c>
      <c r="O40" s="410">
        <v>0.12020963122651358</v>
      </c>
      <c r="P40" s="410">
        <v>0.43657898063125011</v>
      </c>
      <c r="Q40" s="411">
        <v>3.7406685977120664E-2</v>
      </c>
      <c r="S40" s="412">
        <v>21.032324972989546</v>
      </c>
    </row>
    <row r="41" spans="1:19" x14ac:dyDescent="0.25">
      <c r="A41" s="18" t="s">
        <v>114</v>
      </c>
      <c r="B41" s="323" t="s">
        <v>478</v>
      </c>
      <c r="C41" s="377"/>
      <c r="D41" s="409">
        <v>17.197673229162113</v>
      </c>
      <c r="E41" s="410">
        <v>33.266325982833926</v>
      </c>
      <c r="F41" s="410">
        <v>23.346777980096427</v>
      </c>
      <c r="G41" s="411">
        <v>24.70736961939431</v>
      </c>
      <c r="I41" s="413">
        <v>16803541.497500002</v>
      </c>
      <c r="J41" s="414">
        <v>5610022.2142000003</v>
      </c>
      <c r="K41" s="414">
        <v>4924508.9797</v>
      </c>
      <c r="L41" s="415">
        <v>588383.29320000007</v>
      </c>
      <c r="N41" s="409">
        <v>0.60170690855890507</v>
      </c>
      <c r="O41" s="410">
        <v>0.20088557664795123</v>
      </c>
      <c r="P41" s="410">
        <v>0.17633848643077418</v>
      </c>
      <c r="Q41" s="411">
        <v>2.1069028362369468E-2</v>
      </c>
      <c r="S41" s="412">
        <v>21.66817963446179</v>
      </c>
    </row>
    <row r="42" spans="1:19" x14ac:dyDescent="0.25">
      <c r="A42" s="18" t="s">
        <v>116</v>
      </c>
      <c r="B42" s="323" t="s">
        <v>479</v>
      </c>
      <c r="C42" s="377"/>
      <c r="D42" s="409">
        <v>0</v>
      </c>
      <c r="E42" s="410">
        <v>39.689735908760056</v>
      </c>
      <c r="F42" s="410">
        <v>0</v>
      </c>
      <c r="G42" s="411">
        <v>37.799217555073966</v>
      </c>
      <c r="I42" s="413">
        <v>0</v>
      </c>
      <c r="J42" s="414">
        <v>4333119.0305000003</v>
      </c>
      <c r="K42" s="414">
        <v>551642.15560000006</v>
      </c>
      <c r="L42" s="415">
        <v>295623.04109999997</v>
      </c>
      <c r="N42" s="409">
        <v>0</v>
      </c>
      <c r="O42" s="410">
        <v>0.9361331790522921</v>
      </c>
      <c r="P42" s="410">
        <v>0</v>
      </c>
      <c r="Q42" s="411">
        <v>6.3866820947707945E-2</v>
      </c>
      <c r="S42" s="412">
        <v>39.568994511566835</v>
      </c>
    </row>
    <row r="43" spans="1:19" x14ac:dyDescent="0.25">
      <c r="A43" s="18" t="s">
        <v>118</v>
      </c>
      <c r="B43" s="323" t="s">
        <v>480</v>
      </c>
      <c r="C43" s="377"/>
      <c r="D43" s="409">
        <v>26.65</v>
      </c>
      <c r="E43" s="410">
        <v>50.403726645219706</v>
      </c>
      <c r="F43" s="410">
        <v>0</v>
      </c>
      <c r="G43" s="411">
        <v>41.74670859873936</v>
      </c>
      <c r="I43" s="413">
        <v>0</v>
      </c>
      <c r="J43" s="414">
        <v>1459294.6576</v>
      </c>
      <c r="K43" s="414">
        <v>360511.32200000004</v>
      </c>
      <c r="L43" s="415">
        <v>213384.18900000001</v>
      </c>
      <c r="N43" s="409">
        <v>0</v>
      </c>
      <c r="O43" s="410">
        <v>0.87242967205943978</v>
      </c>
      <c r="P43" s="410">
        <v>0</v>
      </c>
      <c r="Q43" s="411">
        <v>0.12757032794056022</v>
      </c>
      <c r="S43" s="412">
        <v>49.299348014042856</v>
      </c>
    </row>
    <row r="44" spans="1:19" x14ac:dyDescent="0.25">
      <c r="A44" s="18" t="s">
        <v>120</v>
      </c>
      <c r="B44" s="323" t="s">
        <v>481</v>
      </c>
      <c r="C44" s="377"/>
      <c r="D44" s="409">
        <v>0</v>
      </c>
      <c r="E44" s="410">
        <v>54.189450930170295</v>
      </c>
      <c r="F44" s="410">
        <v>10.112787768784843</v>
      </c>
      <c r="G44" s="411">
        <v>29.436592628557356</v>
      </c>
      <c r="I44" s="413">
        <v>0</v>
      </c>
      <c r="J44" s="414">
        <v>2599364.7737999996</v>
      </c>
      <c r="K44" s="414">
        <v>3109809.7597000003</v>
      </c>
      <c r="L44" s="415">
        <v>627251.2317</v>
      </c>
      <c r="N44" s="409">
        <v>0</v>
      </c>
      <c r="O44" s="410">
        <v>0.41022571243173939</v>
      </c>
      <c r="P44" s="410">
        <v>0.49078295476595762</v>
      </c>
      <c r="Q44" s="411">
        <v>9.8991332802302892E-2</v>
      </c>
      <c r="S44" s="412">
        <v>30.107057513658493</v>
      </c>
    </row>
    <row r="45" spans="1:19" x14ac:dyDescent="0.25">
      <c r="A45" s="18" t="s">
        <v>122</v>
      </c>
      <c r="B45" s="323" t="s">
        <v>482</v>
      </c>
      <c r="C45" s="377"/>
      <c r="D45" s="409">
        <v>0</v>
      </c>
      <c r="E45" s="410">
        <v>66.186355115949553</v>
      </c>
      <c r="F45" s="410">
        <v>24.916541294727228</v>
      </c>
      <c r="G45" s="411">
        <v>33.548059644962258</v>
      </c>
      <c r="I45" s="413">
        <v>0</v>
      </c>
      <c r="J45" s="414">
        <v>13346096.107000001</v>
      </c>
      <c r="K45" s="414">
        <v>6994860.5226000007</v>
      </c>
      <c r="L45" s="415">
        <v>1346620</v>
      </c>
      <c r="N45" s="409">
        <v>0</v>
      </c>
      <c r="O45" s="410">
        <v>0.61537977870633809</v>
      </c>
      <c r="P45" s="410">
        <v>0.32252845221319737</v>
      </c>
      <c r="Q45" s="411">
        <v>6.2091769080464411E-2</v>
      </c>
      <c r="S45" s="412">
        <v>50.849096435499376</v>
      </c>
    </row>
    <row r="46" spans="1:19" x14ac:dyDescent="0.25">
      <c r="A46" s="18" t="s">
        <v>124</v>
      </c>
      <c r="B46" s="323" t="s">
        <v>483</v>
      </c>
      <c r="C46" s="377"/>
      <c r="D46" s="409">
        <v>0</v>
      </c>
      <c r="E46" s="410">
        <v>56.963346651617449</v>
      </c>
      <c r="F46" s="410">
        <v>21.243952046623512</v>
      </c>
      <c r="G46" s="411">
        <v>49.005332028195213</v>
      </c>
      <c r="I46" s="413">
        <v>0</v>
      </c>
      <c r="J46" s="414">
        <v>1483406.6014</v>
      </c>
      <c r="K46" s="414">
        <v>333642.33130000002</v>
      </c>
      <c r="L46" s="415">
        <v>210329.74040000001</v>
      </c>
      <c r="N46" s="409">
        <v>0</v>
      </c>
      <c r="O46" s="410">
        <v>0.73168699122782543</v>
      </c>
      <c r="P46" s="410">
        <v>0.16456833433580426</v>
      </c>
      <c r="Q46" s="411">
        <v>0.10374467443637035</v>
      </c>
      <c r="S46" s="412">
        <v>50.259463741723472</v>
      </c>
    </row>
    <row r="47" spans="1:19" x14ac:dyDescent="0.25">
      <c r="A47" s="18" t="s">
        <v>126</v>
      </c>
      <c r="B47" s="323" t="s">
        <v>484</v>
      </c>
      <c r="C47" s="377"/>
      <c r="D47" s="409">
        <v>20.015952570279204</v>
      </c>
      <c r="E47" s="410">
        <v>31.431406543125007</v>
      </c>
      <c r="F47" s="410">
        <v>20.807390236625277</v>
      </c>
      <c r="G47" s="411">
        <v>23.856806766559355</v>
      </c>
      <c r="I47" s="413">
        <v>13702801.749149997</v>
      </c>
      <c r="J47" s="414">
        <v>4754501.5399521999</v>
      </c>
      <c r="K47" s="414">
        <v>3739782.6511999997</v>
      </c>
      <c r="L47" s="415">
        <v>1086513.7835000001</v>
      </c>
      <c r="N47" s="409">
        <v>0.58851732170700355</v>
      </c>
      <c r="O47" s="410">
        <v>0.20419959097182902</v>
      </c>
      <c r="P47" s="410">
        <v>0.16061874862832831</v>
      </c>
      <c r="Q47" s="411">
        <v>4.6664338692839077E-2</v>
      </c>
      <c r="S47" s="412">
        <v>22.653334250962917</v>
      </c>
    </row>
    <row r="48" spans="1:19" x14ac:dyDescent="0.25">
      <c r="A48" s="18" t="s">
        <v>127</v>
      </c>
      <c r="B48" s="323" t="s">
        <v>426</v>
      </c>
      <c r="C48" s="377"/>
      <c r="D48" s="409">
        <v>19.514316097301233</v>
      </c>
      <c r="E48" s="410">
        <v>32.549117093962629</v>
      </c>
      <c r="F48" s="410">
        <v>19.055332778492346</v>
      </c>
      <c r="G48" s="411">
        <v>20.310686254680682</v>
      </c>
      <c r="I48" s="413">
        <v>20711068.22295</v>
      </c>
      <c r="J48" s="414">
        <v>15480838.487522</v>
      </c>
      <c r="K48" s="414">
        <v>8231731.9080999997</v>
      </c>
      <c r="L48" s="415">
        <v>1007246.5357799999</v>
      </c>
      <c r="N48" s="409">
        <v>0.4558807989891433</v>
      </c>
      <c r="O48" s="410">
        <v>0.34075581919493003</v>
      </c>
      <c r="P48" s="410">
        <v>0.1811924174519732</v>
      </c>
      <c r="Q48" s="411">
        <v>2.2170964363953445E-2</v>
      </c>
      <c r="S48" s="412">
        <v>23.890492386236144</v>
      </c>
    </row>
    <row r="49" spans="1:19" x14ac:dyDescent="0.25">
      <c r="A49" s="18" t="s">
        <v>128</v>
      </c>
      <c r="B49" s="323" t="s">
        <v>427</v>
      </c>
      <c r="C49" s="377"/>
      <c r="D49" s="409">
        <v>14.927225701879651</v>
      </c>
      <c r="E49" s="410">
        <v>36.974704186219697</v>
      </c>
      <c r="F49" s="410">
        <v>24.264153691774837</v>
      </c>
      <c r="G49" s="411">
        <v>32.116795953567241</v>
      </c>
      <c r="I49" s="413">
        <v>1523759.8315999999</v>
      </c>
      <c r="J49" s="414">
        <v>2728224.81384</v>
      </c>
      <c r="K49" s="414">
        <v>2185556.6184999999</v>
      </c>
      <c r="L49" s="415">
        <v>1354432.267</v>
      </c>
      <c r="N49" s="409">
        <v>0.19555505746387952</v>
      </c>
      <c r="O49" s="410">
        <v>0.35013271066782942</v>
      </c>
      <c r="P49" s="410">
        <v>0.28048819850602613</v>
      </c>
      <c r="Q49" s="411">
        <v>0.17382403336226496</v>
      </c>
      <c r="S49" s="412">
        <v>28.253627651370813</v>
      </c>
    </row>
    <row r="50" spans="1:19" x14ac:dyDescent="0.25">
      <c r="A50" s="18" t="s">
        <v>130</v>
      </c>
      <c r="B50" s="323" t="s">
        <v>485</v>
      </c>
      <c r="C50" s="377"/>
      <c r="D50" s="409">
        <v>20.596341139627913</v>
      </c>
      <c r="E50" s="410">
        <v>0</v>
      </c>
      <c r="F50" s="410">
        <v>0</v>
      </c>
      <c r="G50" s="411">
        <v>0</v>
      </c>
      <c r="I50" s="413">
        <v>2269590.0400999999</v>
      </c>
      <c r="J50" s="414">
        <v>1163.9928</v>
      </c>
      <c r="K50" s="414">
        <v>0</v>
      </c>
      <c r="L50" s="415">
        <v>0</v>
      </c>
      <c r="N50" s="409">
        <v>1</v>
      </c>
      <c r="O50" s="410">
        <v>0</v>
      </c>
      <c r="P50" s="410">
        <v>0</v>
      </c>
      <c r="Q50" s="411">
        <v>0</v>
      </c>
      <c r="S50" s="412">
        <v>20.596341139627913</v>
      </c>
    </row>
    <row r="51" spans="1:19" x14ac:dyDescent="0.25">
      <c r="A51" s="18" t="s">
        <v>132</v>
      </c>
      <c r="B51" s="323" t="s">
        <v>486</v>
      </c>
      <c r="C51" s="377"/>
      <c r="D51" s="409">
        <v>16.977785620742893</v>
      </c>
      <c r="E51" s="410">
        <v>47.292739618312204</v>
      </c>
      <c r="F51" s="410">
        <v>22.737076529625661</v>
      </c>
      <c r="G51" s="411">
        <v>16.813855796945223</v>
      </c>
      <c r="I51" s="413">
        <v>3730734.1319499998</v>
      </c>
      <c r="J51" s="414">
        <v>1501680.0832727402</v>
      </c>
      <c r="K51" s="414">
        <v>1680776.3124000002</v>
      </c>
      <c r="L51" s="415">
        <v>128468.337</v>
      </c>
      <c r="N51" s="409">
        <v>0.52980898445580626</v>
      </c>
      <c r="O51" s="410">
        <v>0.21325657947123419</v>
      </c>
      <c r="P51" s="410">
        <v>0.23869039166952719</v>
      </c>
      <c r="Q51" s="411">
        <v>1.8244044403432306E-2</v>
      </c>
      <c r="S51" s="412">
        <v>24.814345676887903</v>
      </c>
    </row>
    <row r="52" spans="1:19" x14ac:dyDescent="0.25">
      <c r="A52" s="18" t="s">
        <v>133</v>
      </c>
      <c r="B52" s="323" t="s">
        <v>487</v>
      </c>
      <c r="C52" s="377"/>
      <c r="D52" s="409">
        <v>19.759097232483935</v>
      </c>
      <c r="E52" s="410">
        <v>31.444985129738342</v>
      </c>
      <c r="F52" s="410">
        <v>24.130188411956368</v>
      </c>
      <c r="G52" s="411">
        <v>21.999516889501166</v>
      </c>
      <c r="I52" s="413">
        <v>5957255.4693</v>
      </c>
      <c r="J52" s="414">
        <v>5462064.6039000005</v>
      </c>
      <c r="K52" s="414">
        <v>2060243.9936000002</v>
      </c>
      <c r="L52" s="415">
        <v>690606.50729999994</v>
      </c>
      <c r="N52" s="409">
        <v>0.42040816926992897</v>
      </c>
      <c r="O52" s="410">
        <v>0.38546216330546296</v>
      </c>
      <c r="P52" s="410">
        <v>0.14539302705118309</v>
      </c>
      <c r="Q52" s="411">
        <v>4.8736640373424928E-2</v>
      </c>
      <c r="S52" s="412">
        <v>25.008281566714572</v>
      </c>
    </row>
    <row r="53" spans="1:19" x14ac:dyDescent="0.25">
      <c r="A53" s="18" t="s">
        <v>134</v>
      </c>
      <c r="B53" s="323" t="s">
        <v>428</v>
      </c>
      <c r="C53" s="377"/>
      <c r="D53" s="409">
        <v>0</v>
      </c>
      <c r="E53" s="410">
        <v>35.632404628776435</v>
      </c>
      <c r="F53" s="410">
        <v>28.881634709096684</v>
      </c>
      <c r="G53" s="411">
        <v>34.207657742428594</v>
      </c>
      <c r="I53" s="413">
        <v>0</v>
      </c>
      <c r="J53" s="414">
        <v>960946.39229999995</v>
      </c>
      <c r="K53" s="414">
        <v>767193.43310000002</v>
      </c>
      <c r="L53" s="415">
        <v>98784.727000000014</v>
      </c>
      <c r="N53" s="409">
        <v>0</v>
      </c>
      <c r="O53" s="410">
        <v>0.52599128466340928</v>
      </c>
      <c r="P53" s="410">
        <v>0.41993711896430042</v>
      </c>
      <c r="Q53" s="411">
        <v>5.4071596372290351E-2</v>
      </c>
      <c r="S53" s="412">
        <v>32.720467419343983</v>
      </c>
    </row>
    <row r="54" spans="1:19" x14ac:dyDescent="0.25">
      <c r="A54" s="18" t="s">
        <v>135</v>
      </c>
      <c r="B54" s="323" t="s">
        <v>488</v>
      </c>
      <c r="C54" s="377"/>
      <c r="D54" s="409">
        <v>22.574122285683011</v>
      </c>
      <c r="E54" s="410">
        <v>29.957475237878512</v>
      </c>
      <c r="F54" s="410">
        <v>22.856474428726877</v>
      </c>
      <c r="G54" s="411">
        <v>16.058119012489929</v>
      </c>
      <c r="I54" s="413">
        <v>7226774.6878499994</v>
      </c>
      <c r="J54" s="414">
        <v>3391450.7010323</v>
      </c>
      <c r="K54" s="414">
        <v>5431123.1236000005</v>
      </c>
      <c r="L54" s="415">
        <v>205395.80000000002</v>
      </c>
      <c r="N54" s="409">
        <v>0.44459479330600316</v>
      </c>
      <c r="O54" s="410">
        <v>0.20864374337946034</v>
      </c>
      <c r="P54" s="410">
        <v>0.33412541096874382</v>
      </c>
      <c r="Q54" s="411">
        <v>1.2636052345792546E-2</v>
      </c>
      <c r="S54" s="412">
        <v>24.126617151707883</v>
      </c>
    </row>
    <row r="55" spans="1:19" x14ac:dyDescent="0.25">
      <c r="A55" s="18" t="s">
        <v>137</v>
      </c>
      <c r="B55" s="323" t="s">
        <v>429</v>
      </c>
      <c r="C55" s="377"/>
      <c r="D55" s="409">
        <v>21.597533959954582</v>
      </c>
      <c r="E55" s="410">
        <v>31.579328238346545</v>
      </c>
      <c r="F55" s="410">
        <v>0</v>
      </c>
      <c r="G55" s="411">
        <v>0</v>
      </c>
      <c r="I55" s="413">
        <v>9372261.7097999994</v>
      </c>
      <c r="J55" s="414">
        <v>30612.7418</v>
      </c>
      <c r="K55" s="414">
        <v>667811.03289999999</v>
      </c>
      <c r="L55" s="415">
        <v>0</v>
      </c>
      <c r="N55" s="409">
        <v>0.99674432090340293</v>
      </c>
      <c r="O55" s="410">
        <v>3.2556790965969891E-3</v>
      </c>
      <c r="P55" s="410">
        <v>0</v>
      </c>
      <c r="Q55" s="411">
        <v>0</v>
      </c>
      <c r="S55" s="412">
        <v>21.630031478933272</v>
      </c>
    </row>
    <row r="56" spans="1:19" x14ac:dyDescent="0.25">
      <c r="A56" s="18" t="s">
        <v>138</v>
      </c>
      <c r="B56" s="323" t="s">
        <v>489</v>
      </c>
      <c r="C56" s="377"/>
      <c r="D56" s="409">
        <v>0</v>
      </c>
      <c r="E56" s="410">
        <v>30.706420065221828</v>
      </c>
      <c r="F56" s="410">
        <v>28.073411532650663</v>
      </c>
      <c r="G56" s="411">
        <v>30.048489319668171</v>
      </c>
      <c r="I56" s="413">
        <v>21526.975900000001</v>
      </c>
      <c r="J56" s="414">
        <v>3452987.254588</v>
      </c>
      <c r="K56" s="414">
        <v>5113687.6454000007</v>
      </c>
      <c r="L56" s="415">
        <v>719507.2659</v>
      </c>
      <c r="N56" s="409">
        <v>0</v>
      </c>
      <c r="O56" s="410">
        <v>0.37184142986902141</v>
      </c>
      <c r="P56" s="410">
        <v>0.55067707633226248</v>
      </c>
      <c r="Q56" s="411">
        <v>7.7481493798716189E-2</v>
      </c>
      <c r="S56" s="412">
        <v>29.205505167566042</v>
      </c>
    </row>
    <row r="57" spans="1:19" x14ac:dyDescent="0.25">
      <c r="A57" s="18" t="s">
        <v>139</v>
      </c>
      <c r="B57" s="323" t="s">
        <v>490</v>
      </c>
      <c r="C57" s="377"/>
      <c r="D57" s="409">
        <v>15.014742903353035</v>
      </c>
      <c r="E57" s="410">
        <v>34.185409740601543</v>
      </c>
      <c r="F57" s="410">
        <v>20.971213723416756</v>
      </c>
      <c r="G57" s="411">
        <v>31.380612662023211</v>
      </c>
      <c r="I57" s="413">
        <v>1879685.3499</v>
      </c>
      <c r="J57" s="414">
        <v>1855390.1277700001</v>
      </c>
      <c r="K57" s="414">
        <v>3185728.4961100002</v>
      </c>
      <c r="L57" s="415">
        <v>139837.04689999999</v>
      </c>
      <c r="N57" s="409">
        <v>0.26622021207345986</v>
      </c>
      <c r="O57" s="410">
        <v>0.26277927490375513</v>
      </c>
      <c r="P57" s="410">
        <v>0.45119536410069278</v>
      </c>
      <c r="Q57" s="411">
        <v>1.980514892209213E-2</v>
      </c>
      <c r="S57" s="412">
        <v>23.064057342490493</v>
      </c>
    </row>
    <row r="58" spans="1:19" x14ac:dyDescent="0.25">
      <c r="A58" s="18" t="s">
        <v>140</v>
      </c>
      <c r="B58" s="323" t="s">
        <v>491</v>
      </c>
      <c r="C58" s="377"/>
      <c r="D58" s="409">
        <v>19.033052603056852</v>
      </c>
      <c r="E58" s="410">
        <v>33.636028106552381</v>
      </c>
      <c r="F58" s="410">
        <v>23.240593254774481</v>
      </c>
      <c r="G58" s="411">
        <v>19.839473957406476</v>
      </c>
      <c r="I58" s="413">
        <v>9453635.4397</v>
      </c>
      <c r="J58" s="414">
        <v>7551504.9697171003</v>
      </c>
      <c r="K58" s="414">
        <v>11108959.7936</v>
      </c>
      <c r="L58" s="415">
        <v>900007.80670000007</v>
      </c>
      <c r="N58" s="409">
        <v>0.32582891869479108</v>
      </c>
      <c r="O58" s="410">
        <v>0.26027010608728796</v>
      </c>
      <c r="P58" s="410">
        <v>0.38288131380359874</v>
      </c>
      <c r="Q58" s="411">
        <v>3.1019661414322264E-2</v>
      </c>
      <c r="S58" s="412">
        <v>24.4697741965226</v>
      </c>
    </row>
    <row r="59" spans="1:19" x14ac:dyDescent="0.25">
      <c r="A59" s="18" t="s">
        <v>141</v>
      </c>
      <c r="B59" s="323" t="s">
        <v>430</v>
      </c>
      <c r="C59" s="377"/>
      <c r="D59" s="409">
        <v>22.579662435940708</v>
      </c>
      <c r="E59" s="410">
        <v>36.388624899370917</v>
      </c>
      <c r="F59" s="410">
        <v>21.357239356013249</v>
      </c>
      <c r="G59" s="411">
        <v>19.175383835955209</v>
      </c>
      <c r="I59" s="413">
        <v>8502039.0133500006</v>
      </c>
      <c r="J59" s="414">
        <v>3687027.0212639999</v>
      </c>
      <c r="K59" s="414">
        <v>6048641.3091000002</v>
      </c>
      <c r="L59" s="415">
        <v>745825.23349999997</v>
      </c>
      <c r="N59" s="409">
        <v>0.44786390408469223</v>
      </c>
      <c r="O59" s="410">
        <v>0.19422238754917256</v>
      </c>
      <c r="P59" s="410">
        <v>0.31862569753535785</v>
      </c>
      <c r="Q59" s="411">
        <v>3.9288010830777438E-2</v>
      </c>
      <c r="S59" s="412">
        <v>24.738429354132609</v>
      </c>
    </row>
    <row r="60" spans="1:19" x14ac:dyDescent="0.25">
      <c r="A60" s="18" t="s">
        <v>143</v>
      </c>
      <c r="B60" s="323" t="s">
        <v>492</v>
      </c>
      <c r="C60" s="377"/>
      <c r="D60" s="409">
        <v>15.621838892392269</v>
      </c>
      <c r="E60" s="410">
        <v>32.008451660690326</v>
      </c>
      <c r="F60" s="410">
        <v>17.097795978934073</v>
      </c>
      <c r="G60" s="411">
        <v>19.989998420799957</v>
      </c>
      <c r="I60" s="413">
        <v>7675000.6412499994</v>
      </c>
      <c r="J60" s="414">
        <v>2069817.6199099999</v>
      </c>
      <c r="K60" s="414">
        <v>1871119.8635</v>
      </c>
      <c r="L60" s="415">
        <v>170875.71520000001</v>
      </c>
      <c r="N60" s="409">
        <v>0.65115142612120536</v>
      </c>
      <c r="O60" s="410">
        <v>0.17560450585131024</v>
      </c>
      <c r="P60" s="410">
        <v>0.158746875018281</v>
      </c>
      <c r="Q60" s="411">
        <v>1.4497193009203378E-2</v>
      </c>
      <c r="S60" s="412">
        <v>18.797031557073936</v>
      </c>
    </row>
    <row r="61" spans="1:19" x14ac:dyDescent="0.25">
      <c r="A61" s="18" t="s">
        <v>144</v>
      </c>
      <c r="B61" s="323" t="s">
        <v>493</v>
      </c>
      <c r="C61" s="377"/>
      <c r="D61" s="409">
        <v>25.979288765168246</v>
      </c>
      <c r="E61" s="410">
        <v>25.663911680316424</v>
      </c>
      <c r="F61" s="410">
        <v>18.396347092179877</v>
      </c>
      <c r="G61" s="411">
        <v>27.081911143684781</v>
      </c>
      <c r="I61" s="413">
        <v>8268033.4655499998</v>
      </c>
      <c r="J61" s="414">
        <v>1939918.7302999999</v>
      </c>
      <c r="K61" s="414">
        <v>5324321.9748</v>
      </c>
      <c r="L61" s="415">
        <v>196758.45600000001</v>
      </c>
      <c r="N61" s="409">
        <v>0.52565428922445701</v>
      </c>
      <c r="O61" s="410">
        <v>0.12333363254731627</v>
      </c>
      <c r="P61" s="410">
        <v>0.3385028247559802</v>
      </c>
      <c r="Q61" s="411">
        <v>1.25092534722465E-2</v>
      </c>
      <c r="S61" s="412">
        <v>23.387337970221921</v>
      </c>
    </row>
    <row r="62" spans="1:19" x14ac:dyDescent="0.25">
      <c r="A62" s="18" t="s">
        <v>145</v>
      </c>
      <c r="B62" s="323" t="s">
        <v>494</v>
      </c>
      <c r="C62" s="377"/>
      <c r="D62" s="409">
        <v>21.699120936102755</v>
      </c>
      <c r="E62" s="410">
        <v>33.782662920310742</v>
      </c>
      <c r="F62" s="410">
        <v>23.067593386405388</v>
      </c>
      <c r="G62" s="411">
        <v>12.001700016537125</v>
      </c>
      <c r="I62" s="413">
        <v>10678654.1383</v>
      </c>
      <c r="J62" s="414">
        <v>4662634.2743239999</v>
      </c>
      <c r="K62" s="414">
        <v>14928745.780000001</v>
      </c>
      <c r="L62" s="415">
        <v>278669.82460000005</v>
      </c>
      <c r="N62" s="409">
        <v>0.34956160930032087</v>
      </c>
      <c r="O62" s="410">
        <v>0.15262952797261412</v>
      </c>
      <c r="P62" s="410">
        <v>0.48868671389735091</v>
      </c>
      <c r="Q62" s="411">
        <v>9.122148829714025E-3</v>
      </c>
      <c r="S62" s="412">
        <v>24.123719233294473</v>
      </c>
    </row>
    <row r="63" spans="1:19" x14ac:dyDescent="0.25">
      <c r="A63" s="18" t="s">
        <v>146</v>
      </c>
      <c r="B63" s="323" t="s">
        <v>495</v>
      </c>
      <c r="C63" s="377"/>
      <c r="D63" s="409">
        <v>0</v>
      </c>
      <c r="E63" s="410">
        <v>53.10907213649476</v>
      </c>
      <c r="F63" s="410">
        <v>30.187800620498457</v>
      </c>
      <c r="G63" s="411">
        <v>37.410975546980801</v>
      </c>
      <c r="I63" s="413">
        <v>0</v>
      </c>
      <c r="J63" s="414">
        <v>2726577.0768010002</v>
      </c>
      <c r="K63" s="414">
        <v>893451.54960000003</v>
      </c>
      <c r="L63" s="415">
        <v>141364.92000000001</v>
      </c>
      <c r="N63" s="409">
        <v>0</v>
      </c>
      <c r="O63" s="410">
        <v>0.72488481813073258</v>
      </c>
      <c r="P63" s="410">
        <v>0.23753205788713011</v>
      </c>
      <c r="Q63" s="411">
        <v>3.7583123982137333E-2</v>
      </c>
      <c r="S63" s="412">
        <v>47.074551833503229</v>
      </c>
    </row>
    <row r="64" spans="1:19" x14ac:dyDescent="0.25">
      <c r="A64" s="18" t="s">
        <v>147</v>
      </c>
      <c r="B64" s="323" t="s">
        <v>496</v>
      </c>
      <c r="C64" s="377"/>
      <c r="D64" s="409">
        <v>15.142302133366476</v>
      </c>
      <c r="E64" s="410">
        <v>31.343881977430385</v>
      </c>
      <c r="F64" s="410">
        <v>22.336619619408751</v>
      </c>
      <c r="G64" s="411">
        <v>22.966990161949447</v>
      </c>
      <c r="I64" s="413">
        <v>6842449.4407000002</v>
      </c>
      <c r="J64" s="414">
        <v>3902096.2714999998</v>
      </c>
      <c r="K64" s="414">
        <v>5934977.6612000009</v>
      </c>
      <c r="L64" s="415">
        <v>501543.37200000003</v>
      </c>
      <c r="N64" s="409">
        <v>0.39825521558677213</v>
      </c>
      <c r="O64" s="410">
        <v>0.22711606498733455</v>
      </c>
      <c r="P64" s="410">
        <v>0.3454370877634248</v>
      </c>
      <c r="Q64" s="411">
        <v>2.9191631662468305E-2</v>
      </c>
      <c r="S64" s="412">
        <v>21.535540685756427</v>
      </c>
    </row>
    <row r="65" spans="1:19" x14ac:dyDescent="0.25">
      <c r="A65" s="18" t="s">
        <v>149</v>
      </c>
      <c r="B65" s="323" t="s">
        <v>431</v>
      </c>
      <c r="C65" s="377"/>
      <c r="D65" s="409">
        <v>21.314890044022622</v>
      </c>
      <c r="E65" s="410">
        <v>30.885330596516869</v>
      </c>
      <c r="F65" s="410">
        <v>20.011532270512227</v>
      </c>
      <c r="G65" s="411">
        <v>12.367639300295359</v>
      </c>
      <c r="I65" s="413">
        <v>6606795.1022499995</v>
      </c>
      <c r="J65" s="414">
        <v>3889680.4438511995</v>
      </c>
      <c r="K65" s="414">
        <v>4613214.7814999996</v>
      </c>
      <c r="L65" s="415">
        <v>353269.52270000003</v>
      </c>
      <c r="N65" s="409">
        <v>0.4272658770514306</v>
      </c>
      <c r="O65" s="410">
        <v>0.2515482470049506</v>
      </c>
      <c r="P65" s="410">
        <v>0.29833969861922266</v>
      </c>
      <c r="Q65" s="411">
        <v>2.2846177324396196E-2</v>
      </c>
      <c r="S65" s="412">
        <v>23.1290637456685</v>
      </c>
    </row>
    <row r="66" spans="1:19" x14ac:dyDescent="0.25">
      <c r="A66" s="18" t="s">
        <v>150</v>
      </c>
      <c r="B66" s="323" t="s">
        <v>497</v>
      </c>
      <c r="C66" s="377"/>
      <c r="D66" s="409">
        <v>24.692728709802143</v>
      </c>
      <c r="E66" s="410">
        <v>31.762982430105978</v>
      </c>
      <c r="F66" s="410">
        <v>18.775981524249424</v>
      </c>
      <c r="G66" s="411">
        <v>31.210420628409942</v>
      </c>
      <c r="I66" s="413">
        <v>6183507.7383999992</v>
      </c>
      <c r="J66" s="414">
        <v>2493512.7002694001</v>
      </c>
      <c r="K66" s="414">
        <v>4911810.3068000004</v>
      </c>
      <c r="L66" s="415">
        <v>108388.48460000001</v>
      </c>
      <c r="N66" s="409">
        <v>0.45144256177380826</v>
      </c>
      <c r="O66" s="410">
        <v>0.18204517708203219</v>
      </c>
      <c r="P66" s="410">
        <v>0.35859908674142715</v>
      </c>
      <c r="Q66" s="411">
        <v>7.9131744027324622E-3</v>
      </c>
      <c r="S66" s="412">
        <v>23.909669795965865</v>
      </c>
    </row>
    <row r="67" spans="1:19" x14ac:dyDescent="0.25">
      <c r="A67" s="18" t="s">
        <v>152</v>
      </c>
      <c r="B67" s="323" t="s">
        <v>498</v>
      </c>
      <c r="C67" s="377"/>
      <c r="D67" s="409">
        <v>22.203864307729781</v>
      </c>
      <c r="E67" s="410">
        <v>45.702056238985072</v>
      </c>
      <c r="F67" s="410">
        <v>36.564615675554869</v>
      </c>
      <c r="G67" s="411">
        <v>0</v>
      </c>
      <c r="I67" s="413">
        <v>8576614.1182000004</v>
      </c>
      <c r="J67" s="414">
        <v>29200.020214</v>
      </c>
      <c r="K67" s="414">
        <v>0</v>
      </c>
      <c r="L67" s="415">
        <v>0</v>
      </c>
      <c r="N67" s="409">
        <v>0.99660694273146577</v>
      </c>
      <c r="O67" s="410">
        <v>3.3930572685341989E-3</v>
      </c>
      <c r="P67" s="410">
        <v>0</v>
      </c>
      <c r="Q67" s="411">
        <v>0</v>
      </c>
      <c r="S67" s="412">
        <v>22.283595018659536</v>
      </c>
    </row>
    <row r="68" spans="1:19" x14ac:dyDescent="0.25">
      <c r="A68" s="18" t="s">
        <v>154</v>
      </c>
      <c r="B68" s="323" t="s">
        <v>499</v>
      </c>
      <c r="C68" s="377"/>
      <c r="D68" s="409">
        <v>22.473510682510511</v>
      </c>
      <c r="E68" s="410">
        <v>0</v>
      </c>
      <c r="F68" s="410">
        <v>0</v>
      </c>
      <c r="G68" s="411">
        <v>46</v>
      </c>
      <c r="I68" s="413">
        <v>4985138.3426999999</v>
      </c>
      <c r="J68" s="414">
        <v>3170.3744396000002</v>
      </c>
      <c r="K68" s="414">
        <v>289155.79610000004</v>
      </c>
      <c r="L68" s="415">
        <v>24484</v>
      </c>
      <c r="N68" s="409">
        <v>0.99511260563669479</v>
      </c>
      <c r="O68" s="410">
        <v>0</v>
      </c>
      <c r="P68" s="410">
        <v>0</v>
      </c>
      <c r="Q68" s="411">
        <v>4.8873943633052459E-3</v>
      </c>
      <c r="S68" s="412">
        <v>22.588493913789172</v>
      </c>
    </row>
    <row r="69" spans="1:19" x14ac:dyDescent="0.25">
      <c r="A69" s="18" t="s">
        <v>155</v>
      </c>
      <c r="B69" s="323" t="s">
        <v>432</v>
      </c>
      <c r="C69" s="377"/>
      <c r="D69" s="409">
        <v>22.695299207907635</v>
      </c>
      <c r="E69" s="410">
        <v>37.522817663563401</v>
      </c>
      <c r="F69" s="410">
        <v>25.061838094746086</v>
      </c>
      <c r="G69" s="411">
        <v>18.963397243229267</v>
      </c>
      <c r="I69" s="413">
        <v>9742278.557</v>
      </c>
      <c r="J69" s="414">
        <v>2453312.6967680003</v>
      </c>
      <c r="K69" s="414">
        <v>5854431.4267100012</v>
      </c>
      <c r="L69" s="415">
        <v>234499.71740000002</v>
      </c>
      <c r="N69" s="409">
        <v>0.53281558823382957</v>
      </c>
      <c r="O69" s="410">
        <v>0.13417428376760432</v>
      </c>
      <c r="P69" s="410">
        <v>0.32018508874967572</v>
      </c>
      <c r="Q69" s="411">
        <v>1.2825039248890347E-2</v>
      </c>
      <c r="S69" s="412">
        <v>25.394639551088101</v>
      </c>
    </row>
    <row r="70" spans="1:19" x14ac:dyDescent="0.25">
      <c r="A70" s="18" t="s">
        <v>156</v>
      </c>
      <c r="B70" s="323" t="s">
        <v>500</v>
      </c>
      <c r="C70" s="377"/>
      <c r="D70" s="409">
        <v>17.786865548047281</v>
      </c>
      <c r="E70" s="410">
        <v>34.00972793342774</v>
      </c>
      <c r="F70" s="410">
        <v>19.349838365875669</v>
      </c>
      <c r="G70" s="411">
        <v>17.783893144885962</v>
      </c>
      <c r="I70" s="413">
        <v>10527573.973650001</v>
      </c>
      <c r="J70" s="414">
        <v>6035563.3910099994</v>
      </c>
      <c r="K70" s="414">
        <v>9063229.9169000015</v>
      </c>
      <c r="L70" s="415">
        <v>1183997.0155</v>
      </c>
      <c r="N70" s="409">
        <v>0.39266806884845062</v>
      </c>
      <c r="O70" s="410">
        <v>0.22512052891694026</v>
      </c>
      <c r="P70" s="410">
        <v>0.33804948774582166</v>
      </c>
      <c r="Q70" s="411">
        <v>4.4161914488787299E-2</v>
      </c>
      <c r="S70" s="412">
        <v>21.967195802204152</v>
      </c>
    </row>
    <row r="71" spans="1:19" x14ac:dyDescent="0.25">
      <c r="A71" s="18" t="s">
        <v>157</v>
      </c>
      <c r="B71" s="323" t="s">
        <v>501</v>
      </c>
      <c r="C71" s="377"/>
      <c r="D71" s="409">
        <v>18.940490205405744</v>
      </c>
      <c r="E71" s="410">
        <v>29.903542785336423</v>
      </c>
      <c r="F71" s="410">
        <v>22.349895297924995</v>
      </c>
      <c r="G71" s="411">
        <v>29.744075565470702</v>
      </c>
      <c r="I71" s="413">
        <v>3628806.0794500001</v>
      </c>
      <c r="J71" s="414">
        <v>1666465.5783126699</v>
      </c>
      <c r="K71" s="414">
        <v>1436657.5331999999</v>
      </c>
      <c r="L71" s="415">
        <v>232951.68959999998</v>
      </c>
      <c r="N71" s="409">
        <v>0.52101480867779615</v>
      </c>
      <c r="O71" s="410">
        <v>0.23926691739457881</v>
      </c>
      <c r="P71" s="410">
        <v>0.20627165888929561</v>
      </c>
      <c r="Q71" s="411">
        <v>3.3446615038329353E-2</v>
      </c>
      <c r="S71" s="412">
        <v>22.628193006271822</v>
      </c>
    </row>
    <row r="72" spans="1:19" x14ac:dyDescent="0.25">
      <c r="A72" s="18" t="s">
        <v>159</v>
      </c>
      <c r="B72" s="323" t="s">
        <v>502</v>
      </c>
      <c r="C72" s="377"/>
      <c r="D72" s="409">
        <v>19.259721443158764</v>
      </c>
      <c r="E72" s="410">
        <v>30.307144021252146</v>
      </c>
      <c r="F72" s="410">
        <v>16.746138281813561</v>
      </c>
      <c r="G72" s="411">
        <v>14.131749829197602</v>
      </c>
      <c r="I72" s="413">
        <v>10849879.416649999</v>
      </c>
      <c r="J72" s="414">
        <v>2382928.4754999997</v>
      </c>
      <c r="K72" s="414">
        <v>2596168.6661000005</v>
      </c>
      <c r="L72" s="415">
        <v>253238.95</v>
      </c>
      <c r="N72" s="409">
        <v>0.67465079118509075</v>
      </c>
      <c r="O72" s="410">
        <v>0.14817165422746534</v>
      </c>
      <c r="P72" s="410">
        <v>0.16143103322848737</v>
      </c>
      <c r="Q72" s="411">
        <v>1.5746521358956496E-2</v>
      </c>
      <c r="S72" s="412">
        <v>20.410118280115665</v>
      </c>
    </row>
    <row r="73" spans="1:19" x14ac:dyDescent="0.25">
      <c r="A73" s="18" t="s">
        <v>161</v>
      </c>
      <c r="B73" s="323" t="s">
        <v>503</v>
      </c>
      <c r="C73" s="377"/>
      <c r="D73" s="409">
        <v>24.361013522375242</v>
      </c>
      <c r="E73" s="410">
        <v>31.780628511064897</v>
      </c>
      <c r="F73" s="410">
        <v>22.394774580368484</v>
      </c>
      <c r="G73" s="411">
        <v>31.234004465373467</v>
      </c>
      <c r="I73" s="413">
        <v>10444827.701000001</v>
      </c>
      <c r="J73" s="414">
        <v>7661233.1148914136</v>
      </c>
      <c r="K73" s="414">
        <v>8109873.6934000002</v>
      </c>
      <c r="L73" s="415">
        <v>1148438.6956000002</v>
      </c>
      <c r="N73" s="409">
        <v>0.38169438864154126</v>
      </c>
      <c r="O73" s="410">
        <v>0.27997107982440317</v>
      </c>
      <c r="P73" s="410">
        <v>0.29636614121131599</v>
      </c>
      <c r="Q73" s="411">
        <v>4.1968390322739621E-2</v>
      </c>
      <c r="S73" s="412">
        <v>26.144012861278448</v>
      </c>
    </row>
    <row r="74" spans="1:19" x14ac:dyDescent="0.25">
      <c r="A74" s="18" t="s">
        <v>162</v>
      </c>
      <c r="B74" s="323" t="s">
        <v>504</v>
      </c>
      <c r="C74" s="377"/>
      <c r="D74" s="409">
        <v>20.655708352539826</v>
      </c>
      <c r="E74" s="410">
        <v>29.975150476939845</v>
      </c>
      <c r="F74" s="410">
        <v>21.309860143131111</v>
      </c>
      <c r="G74" s="411">
        <v>20.876806063567098</v>
      </c>
      <c r="I74" s="413">
        <v>3687617.880295</v>
      </c>
      <c r="J74" s="414">
        <v>2372392.45016</v>
      </c>
      <c r="K74" s="414">
        <v>1987697.2575999999</v>
      </c>
      <c r="L74" s="415">
        <v>380779.38500000007</v>
      </c>
      <c r="N74" s="409">
        <v>0.43751836979566233</v>
      </c>
      <c r="O74" s="410">
        <v>0.28147311109862222</v>
      </c>
      <c r="P74" s="410">
        <v>0.23583085124939532</v>
      </c>
      <c r="Q74" s="411">
        <v>4.5177667856320158E-2</v>
      </c>
      <c r="S74" s="412">
        <v>23.443138573572295</v>
      </c>
    </row>
    <row r="75" spans="1:19" x14ac:dyDescent="0.25">
      <c r="A75" s="18" t="s">
        <v>164</v>
      </c>
      <c r="B75" s="323" t="s">
        <v>505</v>
      </c>
      <c r="C75" s="377"/>
      <c r="D75" s="409">
        <v>0</v>
      </c>
      <c r="E75" s="410">
        <v>29.179571772144325</v>
      </c>
      <c r="F75" s="410">
        <v>27.176820122302988</v>
      </c>
      <c r="G75" s="411">
        <v>31.588103974632052</v>
      </c>
      <c r="I75" s="413">
        <v>0</v>
      </c>
      <c r="J75" s="414">
        <v>4707994.3628810002</v>
      </c>
      <c r="K75" s="414">
        <v>4882919.7970000003</v>
      </c>
      <c r="L75" s="415">
        <v>605255.09670000011</v>
      </c>
      <c r="N75" s="409">
        <v>0</v>
      </c>
      <c r="O75" s="410">
        <v>0.46174148784773061</v>
      </c>
      <c r="P75" s="410">
        <v>0.47889748337086269</v>
      </c>
      <c r="Q75" s="411">
        <v>5.9361028781406824E-2</v>
      </c>
      <c r="S75" s="412">
        <v>28.363431996611286</v>
      </c>
    </row>
    <row r="76" spans="1:19" x14ac:dyDescent="0.25">
      <c r="A76" s="18" t="s">
        <v>166</v>
      </c>
      <c r="B76" s="323" t="s">
        <v>433</v>
      </c>
      <c r="C76" s="377"/>
      <c r="D76" s="409">
        <v>19</v>
      </c>
      <c r="E76" s="410">
        <v>36</v>
      </c>
      <c r="F76" s="410">
        <v>0</v>
      </c>
      <c r="G76" s="411">
        <v>36</v>
      </c>
      <c r="I76" s="413">
        <v>7997217.0069500003</v>
      </c>
      <c r="J76" s="414">
        <v>2199.8657399999997</v>
      </c>
      <c r="K76" s="414">
        <v>0</v>
      </c>
      <c r="L76" s="415">
        <v>8123.84</v>
      </c>
      <c r="N76" s="409">
        <v>0.9987107520135815</v>
      </c>
      <c r="O76" s="410">
        <v>2.7472426540570052E-4</v>
      </c>
      <c r="P76" s="410">
        <v>0</v>
      </c>
      <c r="Q76" s="411">
        <v>1.0145237210128315E-3</v>
      </c>
      <c r="S76" s="412">
        <v>19.021917215769115</v>
      </c>
    </row>
    <row r="77" spans="1:19" x14ac:dyDescent="0.25">
      <c r="A77" s="18" t="s">
        <v>168</v>
      </c>
      <c r="B77" s="323" t="s">
        <v>506</v>
      </c>
      <c r="C77" s="377"/>
      <c r="D77" s="409">
        <v>20.376811594202898</v>
      </c>
      <c r="E77" s="410">
        <v>32.914626695829099</v>
      </c>
      <c r="F77" s="410">
        <v>17.843627372343839</v>
      </c>
      <c r="G77" s="411">
        <v>24.136814597995954</v>
      </c>
      <c r="I77" s="413">
        <v>352833.44870000001</v>
      </c>
      <c r="J77" s="414">
        <v>2402250.2182999998</v>
      </c>
      <c r="K77" s="414">
        <v>6528432.6242000004</v>
      </c>
      <c r="L77" s="415">
        <v>527125.13520000002</v>
      </c>
      <c r="N77" s="409">
        <v>3.5964360877622219E-2</v>
      </c>
      <c r="O77" s="410">
        <v>0.24486168782355569</v>
      </c>
      <c r="P77" s="410">
        <v>0.66544401537622999</v>
      </c>
      <c r="Q77" s="411">
        <v>5.3729935922592148E-2</v>
      </c>
      <c r="S77" s="412">
        <v>21.963174601787706</v>
      </c>
    </row>
    <row r="78" spans="1:19" x14ac:dyDescent="0.25">
      <c r="A78" s="18" t="s">
        <v>170</v>
      </c>
      <c r="B78" s="323" t="s">
        <v>507</v>
      </c>
      <c r="C78" s="377"/>
      <c r="D78" s="409">
        <v>20.926473641826167</v>
      </c>
      <c r="E78" s="410">
        <v>36.005810777246602</v>
      </c>
      <c r="F78" s="410">
        <v>20.702937715743094</v>
      </c>
      <c r="G78" s="411">
        <v>25.620480380825274</v>
      </c>
      <c r="I78" s="413">
        <v>13252819.411600001</v>
      </c>
      <c r="J78" s="414">
        <v>6989563.8461760003</v>
      </c>
      <c r="K78" s="414">
        <v>6925560.2862</v>
      </c>
      <c r="L78" s="415">
        <v>746021.18709999998</v>
      </c>
      <c r="N78" s="409">
        <v>0.47477381086055215</v>
      </c>
      <c r="O78" s="410">
        <v>0.2503966711111687</v>
      </c>
      <c r="P78" s="410">
        <v>0.24810378435743763</v>
      </c>
      <c r="Q78" s="411">
        <v>2.6725733670841498E-2</v>
      </c>
      <c r="S78" s="412">
        <v>24.77228012785304</v>
      </c>
    </row>
    <row r="79" spans="1:19" x14ac:dyDescent="0.25">
      <c r="A79" s="18" t="s">
        <v>171</v>
      </c>
      <c r="B79" s="323" t="s">
        <v>508</v>
      </c>
      <c r="C79" s="377"/>
      <c r="D79" s="409">
        <v>16.25041188851079</v>
      </c>
      <c r="E79" s="410">
        <v>54.500348875335348</v>
      </c>
      <c r="F79" s="410">
        <v>35.832273183316047</v>
      </c>
      <c r="G79" s="411">
        <v>23.016520619352857</v>
      </c>
      <c r="I79" s="413">
        <v>4726252.3739999998</v>
      </c>
      <c r="J79" s="414">
        <v>2704286.498993</v>
      </c>
      <c r="K79" s="414">
        <v>1880382.7764000001</v>
      </c>
      <c r="L79" s="415">
        <v>191080.68200000003</v>
      </c>
      <c r="N79" s="409">
        <v>0.49739541300524265</v>
      </c>
      <c r="O79" s="410">
        <v>0.28460175073400029</v>
      </c>
      <c r="P79" s="410">
        <v>0.19789331877845737</v>
      </c>
      <c r="Q79" s="411">
        <v>2.0109517482299701E-2</v>
      </c>
      <c r="S79" s="412">
        <v>31.147593621724692</v>
      </c>
    </row>
    <row r="80" spans="1:19" x14ac:dyDescent="0.25">
      <c r="A80" s="18" t="s">
        <v>172</v>
      </c>
      <c r="B80" s="323" t="s">
        <v>509</v>
      </c>
      <c r="C80" s="377"/>
      <c r="D80" s="409">
        <v>23.783489352806182</v>
      </c>
      <c r="E80" s="410">
        <v>31.432486546967361</v>
      </c>
      <c r="F80" s="410">
        <v>22.825136529810891</v>
      </c>
      <c r="G80" s="411">
        <v>14.524666532165211</v>
      </c>
      <c r="I80" s="413">
        <v>13752628.38515</v>
      </c>
      <c r="J80" s="414">
        <v>6929576.6386309005</v>
      </c>
      <c r="K80" s="414">
        <v>4531677.9470000006</v>
      </c>
      <c r="L80" s="415">
        <v>1879524.6021999998</v>
      </c>
      <c r="N80" s="409">
        <v>0.50760054260819187</v>
      </c>
      <c r="O80" s="410">
        <v>0.25576615344396442</v>
      </c>
      <c r="P80" s="410">
        <v>0.16726127692846024</v>
      </c>
      <c r="Q80" s="411">
        <v>6.937202701938347E-2</v>
      </c>
      <c r="S80" s="412">
        <v>24.937245319057087</v>
      </c>
    </row>
    <row r="81" spans="1:19" x14ac:dyDescent="0.25">
      <c r="A81" s="18" t="s">
        <v>174</v>
      </c>
      <c r="B81" s="323" t="s">
        <v>510</v>
      </c>
      <c r="C81" s="377"/>
      <c r="D81" s="409">
        <v>21.045723451376713</v>
      </c>
      <c r="E81" s="410">
        <v>36.670271837163689</v>
      </c>
      <c r="F81" s="410">
        <v>26.108223153007522</v>
      </c>
      <c r="G81" s="411">
        <v>26.461805915319538</v>
      </c>
      <c r="I81" s="413">
        <v>17565629.1611</v>
      </c>
      <c r="J81" s="414">
        <v>5243363.9367800001</v>
      </c>
      <c r="K81" s="414">
        <v>6607094.9232999999</v>
      </c>
      <c r="L81" s="415">
        <v>1156792.9904</v>
      </c>
      <c r="N81" s="409">
        <v>0.57454935812057484</v>
      </c>
      <c r="O81" s="410">
        <v>0.17150375637788232</v>
      </c>
      <c r="P81" s="410">
        <v>0.21610966008723387</v>
      </c>
      <c r="Q81" s="411">
        <v>3.7837225414309006E-2</v>
      </c>
      <c r="S81" s="412">
        <v>25.024376814009003</v>
      </c>
    </row>
    <row r="82" spans="1:19" x14ac:dyDescent="0.25">
      <c r="A82" s="18" t="s">
        <v>175</v>
      </c>
      <c r="B82" s="323" t="s">
        <v>511</v>
      </c>
      <c r="C82" s="377"/>
      <c r="D82" s="409">
        <v>12.948362352425328</v>
      </c>
      <c r="E82" s="410">
        <v>29.639702191806048</v>
      </c>
      <c r="F82" s="410">
        <v>16.607029228354474</v>
      </c>
      <c r="G82" s="411">
        <v>21.539441813244313</v>
      </c>
      <c r="I82" s="413">
        <v>11739913.83065</v>
      </c>
      <c r="J82" s="414">
        <v>5384519.7139420006</v>
      </c>
      <c r="K82" s="414">
        <v>5511943.4248000002</v>
      </c>
      <c r="L82" s="415">
        <v>602242.06799999997</v>
      </c>
      <c r="N82" s="409">
        <v>0.50518982267233437</v>
      </c>
      <c r="O82" s="410">
        <v>0.23170566655781319</v>
      </c>
      <c r="P82" s="410">
        <v>0.23718894035532107</v>
      </c>
      <c r="Q82" s="411">
        <v>2.5915570414531301E-2</v>
      </c>
      <c r="S82" s="412">
        <v>17.906278419770452</v>
      </c>
    </row>
    <row r="83" spans="1:19" x14ac:dyDescent="0.25">
      <c r="A83" s="18" t="s">
        <v>176</v>
      </c>
      <c r="B83" s="323" t="s">
        <v>512</v>
      </c>
      <c r="C83" s="377"/>
      <c r="D83" s="409">
        <v>18.670812912966948</v>
      </c>
      <c r="E83" s="410">
        <v>33.49611923776623</v>
      </c>
      <c r="F83" s="410">
        <v>26.220957772514588</v>
      </c>
      <c r="G83" s="411">
        <v>25.280957168113289</v>
      </c>
      <c r="I83" s="413">
        <v>8548786.3625999987</v>
      </c>
      <c r="J83" s="414">
        <v>4211068.1839119997</v>
      </c>
      <c r="K83" s="414">
        <v>4855477.5103000002</v>
      </c>
      <c r="L83" s="415">
        <v>487650.92800000001</v>
      </c>
      <c r="N83" s="409">
        <v>0.47223081244523296</v>
      </c>
      <c r="O83" s="410">
        <v>0.23261736407999678</v>
      </c>
      <c r="P83" s="410">
        <v>0.26821422272636714</v>
      </c>
      <c r="Q83" s="411">
        <v>2.6937600748403085E-2</v>
      </c>
      <c r="S83" s="412">
        <v>24.322554253729788</v>
      </c>
    </row>
    <row r="84" spans="1:19" x14ac:dyDescent="0.25">
      <c r="A84" s="18" t="s">
        <v>177</v>
      </c>
      <c r="B84" s="323" t="s">
        <v>513</v>
      </c>
      <c r="C84" s="377"/>
      <c r="D84" s="409">
        <v>16.466798357685182</v>
      </c>
      <c r="E84" s="410">
        <v>37.595660880447227</v>
      </c>
      <c r="F84" s="410">
        <v>29.279748025343963</v>
      </c>
      <c r="G84" s="411">
        <v>37.654124266899942</v>
      </c>
      <c r="I84" s="413">
        <v>2191451.1806999999</v>
      </c>
      <c r="J84" s="414">
        <v>1458383.8017900002</v>
      </c>
      <c r="K84" s="414">
        <v>1944909.5056000003</v>
      </c>
      <c r="L84" s="415">
        <v>175251.1986</v>
      </c>
      <c r="N84" s="409">
        <v>0.37980118178513605</v>
      </c>
      <c r="O84" s="410">
        <v>0.25275301421006996</v>
      </c>
      <c r="P84" s="410">
        <v>0.33707295658581532</v>
      </c>
      <c r="Q84" s="411">
        <v>3.0372847418978593E-2</v>
      </c>
      <c r="S84" s="412">
        <v>26.769600291263206</v>
      </c>
    </row>
    <row r="85" spans="1:19" x14ac:dyDescent="0.25">
      <c r="A85" s="18" t="s">
        <v>179</v>
      </c>
      <c r="B85" s="323" t="s">
        <v>514</v>
      </c>
      <c r="C85" s="377"/>
      <c r="D85" s="409">
        <v>11.660611300380499</v>
      </c>
      <c r="E85" s="410">
        <v>31.458624101194001</v>
      </c>
      <c r="F85" s="410">
        <v>19.706689430632675</v>
      </c>
      <c r="G85" s="411">
        <v>20.562090793749874</v>
      </c>
      <c r="I85" s="413">
        <v>16156863.800349999</v>
      </c>
      <c r="J85" s="414">
        <v>1298654.7850281999</v>
      </c>
      <c r="K85" s="414">
        <v>3202436.9767999998</v>
      </c>
      <c r="L85" s="415">
        <v>198218.23680000001</v>
      </c>
      <c r="N85" s="409">
        <v>0.77468014776236516</v>
      </c>
      <c r="O85" s="410">
        <v>6.2267163552876828E-2</v>
      </c>
      <c r="P85" s="410">
        <v>0.15354863301709235</v>
      </c>
      <c r="Q85" s="411">
        <v>9.5040556676657187E-3</v>
      </c>
      <c r="S85" s="412">
        <v>14.213441856149217</v>
      </c>
    </row>
    <row r="86" spans="1:19" x14ac:dyDescent="0.25">
      <c r="A86" s="18" t="s">
        <v>181</v>
      </c>
      <c r="B86" s="323" t="s">
        <v>515</v>
      </c>
      <c r="C86" s="377"/>
      <c r="D86" s="409">
        <v>21.880018561647397</v>
      </c>
      <c r="E86" s="410">
        <v>27.487191930115081</v>
      </c>
      <c r="F86" s="410">
        <v>18.459063809887237</v>
      </c>
      <c r="G86" s="411">
        <v>16.312454820388563</v>
      </c>
      <c r="I86" s="413">
        <v>5052374.3701999998</v>
      </c>
      <c r="J86" s="414">
        <v>1858274.7322873001</v>
      </c>
      <c r="K86" s="414">
        <v>3733917.7488000002</v>
      </c>
      <c r="L86" s="415">
        <v>213267.23210000002</v>
      </c>
      <c r="N86" s="409">
        <v>0.46532064603291662</v>
      </c>
      <c r="O86" s="410">
        <v>0.17114598712928364</v>
      </c>
      <c r="P86" s="410">
        <v>0.34389158280775056</v>
      </c>
      <c r="Q86" s="411">
        <v>1.964178403004915E-2</v>
      </c>
      <c r="S86" s="412">
        <v>21.553869353922995</v>
      </c>
    </row>
    <row r="87" spans="1:19" x14ac:dyDescent="0.25">
      <c r="A87" s="18" t="s">
        <v>183</v>
      </c>
      <c r="B87" s="323" t="s">
        <v>516</v>
      </c>
      <c r="C87" s="377"/>
      <c r="D87" s="409">
        <v>33.881135551658538</v>
      </c>
      <c r="E87" s="410">
        <v>33.644919514803448</v>
      </c>
      <c r="F87" s="410">
        <v>18.932307959680223</v>
      </c>
      <c r="G87" s="411">
        <v>4</v>
      </c>
      <c r="I87" s="413">
        <v>5434202.9664999992</v>
      </c>
      <c r="J87" s="414">
        <v>1796277.0308320001</v>
      </c>
      <c r="K87" s="414">
        <v>1223949.7905999999</v>
      </c>
      <c r="L87" s="415">
        <v>34289.527999999998</v>
      </c>
      <c r="N87" s="409">
        <v>0.64016758762430148</v>
      </c>
      <c r="O87" s="410">
        <v>0.21160754219551925</v>
      </c>
      <c r="P87" s="410">
        <v>0.14418544718551801</v>
      </c>
      <c r="Q87" s="411">
        <v>4.0394229946611512E-3</v>
      </c>
      <c r="S87" s="412">
        <v>31.555044519369904</v>
      </c>
    </row>
    <row r="88" spans="1:19" x14ac:dyDescent="0.25">
      <c r="A88" s="18" t="s">
        <v>185</v>
      </c>
      <c r="B88" s="323" t="s">
        <v>517</v>
      </c>
      <c r="C88" s="377"/>
      <c r="D88" s="409">
        <v>15.383550155893094</v>
      </c>
      <c r="E88" s="410">
        <v>31.510165862210751</v>
      </c>
      <c r="F88" s="410">
        <v>18.776328020687206</v>
      </c>
      <c r="G88" s="411">
        <v>14.767402577463434</v>
      </c>
      <c r="I88" s="413">
        <v>11840888.15925</v>
      </c>
      <c r="J88" s="414">
        <v>3928482.3835499999</v>
      </c>
      <c r="K88" s="414">
        <v>5364381.7931000004</v>
      </c>
      <c r="L88" s="415">
        <v>670807.2611</v>
      </c>
      <c r="N88" s="409">
        <v>0.54304642598143271</v>
      </c>
      <c r="O88" s="410">
        <v>0.18016793075199294</v>
      </c>
      <c r="P88" s="410">
        <v>0.24602110256966911</v>
      </c>
      <c r="Q88" s="411">
        <v>3.0764540696905134E-2</v>
      </c>
      <c r="S88" s="412">
        <v>19.10478859155165</v>
      </c>
    </row>
    <row r="89" spans="1:19" x14ac:dyDescent="0.25">
      <c r="A89" s="18" t="s">
        <v>186</v>
      </c>
      <c r="B89" s="323" t="s">
        <v>518</v>
      </c>
      <c r="C89" s="377"/>
      <c r="D89" s="409">
        <v>16.612991823408969</v>
      </c>
      <c r="E89" s="410">
        <v>40.899746918354559</v>
      </c>
      <c r="F89" s="410">
        <v>19.307433478521148</v>
      </c>
      <c r="G89" s="411">
        <v>21.27370922108345</v>
      </c>
      <c r="I89" s="413">
        <v>9027685.4778499994</v>
      </c>
      <c r="J89" s="414">
        <v>2775558.2211859999</v>
      </c>
      <c r="K89" s="414">
        <v>7353240.6607999997</v>
      </c>
      <c r="L89" s="415">
        <v>450713.63880000002</v>
      </c>
      <c r="N89" s="409">
        <v>0.46042710837509898</v>
      </c>
      <c r="O89" s="410">
        <v>0.14155812683582253</v>
      </c>
      <c r="P89" s="410">
        <v>0.37502761288540765</v>
      </c>
      <c r="Q89" s="411">
        <v>2.2987151903671017E-2</v>
      </c>
      <c r="S89" s="412">
        <v>21.168606022345994</v>
      </c>
    </row>
    <row r="90" spans="1:19" x14ac:dyDescent="0.25">
      <c r="A90" s="18" t="s">
        <v>188</v>
      </c>
      <c r="B90" s="323" t="s">
        <v>519</v>
      </c>
      <c r="C90" s="377"/>
      <c r="D90" s="409">
        <v>20.076675190835619</v>
      </c>
      <c r="E90" s="410">
        <v>34.823692339951961</v>
      </c>
      <c r="F90" s="410">
        <v>13.334446721830005</v>
      </c>
      <c r="G90" s="411">
        <v>18.058524101703021</v>
      </c>
      <c r="I90" s="413">
        <v>9878981.9298999999</v>
      </c>
      <c r="J90" s="414">
        <v>6227422.9699278707</v>
      </c>
      <c r="K90" s="414">
        <v>6494417.0810000002</v>
      </c>
      <c r="L90" s="415">
        <v>290145.64370000002</v>
      </c>
      <c r="N90" s="409">
        <v>0.43156681237513894</v>
      </c>
      <c r="O90" s="410">
        <v>0.27204717039812387</v>
      </c>
      <c r="P90" s="410">
        <v>0.28371090237536206</v>
      </c>
      <c r="Q90" s="411">
        <v>1.2675114851375109E-2</v>
      </c>
      <c r="S90" s="412">
        <v>22.150135458260706</v>
      </c>
    </row>
    <row r="91" spans="1:19" x14ac:dyDescent="0.25">
      <c r="A91" s="18" t="s">
        <v>190</v>
      </c>
      <c r="B91" s="323" t="s">
        <v>520</v>
      </c>
      <c r="C91" s="377"/>
      <c r="D91" s="409">
        <v>16.710786781525673</v>
      </c>
      <c r="E91" s="410">
        <v>0</v>
      </c>
      <c r="F91" s="410">
        <v>0</v>
      </c>
      <c r="G91" s="411">
        <v>0</v>
      </c>
      <c r="I91" s="413">
        <v>19170193.70095</v>
      </c>
      <c r="J91" s="414">
        <v>0</v>
      </c>
      <c r="K91" s="414">
        <v>0</v>
      </c>
      <c r="L91" s="415">
        <v>0</v>
      </c>
      <c r="N91" s="409">
        <v>1</v>
      </c>
      <c r="O91" s="410">
        <v>0</v>
      </c>
      <c r="P91" s="410">
        <v>0</v>
      </c>
      <c r="Q91" s="411">
        <v>0</v>
      </c>
      <c r="S91" s="412">
        <v>16.710786781525673</v>
      </c>
    </row>
    <row r="92" spans="1:19" x14ac:dyDescent="0.25">
      <c r="A92" s="18" t="s">
        <v>192</v>
      </c>
      <c r="B92" s="323" t="s">
        <v>521</v>
      </c>
      <c r="C92" s="377"/>
      <c r="D92" s="409">
        <v>0</v>
      </c>
      <c r="E92" s="410">
        <v>33.131661239047403</v>
      </c>
      <c r="F92" s="410">
        <v>19.796481645357176</v>
      </c>
      <c r="G92" s="411">
        <v>21.15354343683358</v>
      </c>
      <c r="I92" s="413">
        <v>0</v>
      </c>
      <c r="J92" s="414">
        <v>3374806.5755155003</v>
      </c>
      <c r="K92" s="414">
        <v>5391634.3004000001</v>
      </c>
      <c r="L92" s="415">
        <v>207372.236</v>
      </c>
      <c r="N92" s="409">
        <v>0</v>
      </c>
      <c r="O92" s="410">
        <v>0.37607275005921453</v>
      </c>
      <c r="P92" s="410">
        <v>0.60081865235648213</v>
      </c>
      <c r="Q92" s="411">
        <v>2.3108597584303319E-2</v>
      </c>
      <c r="S92" s="412">
        <v>24.842839102526039</v>
      </c>
    </row>
    <row r="93" spans="1:19" x14ac:dyDescent="0.25">
      <c r="A93" s="18" t="s">
        <v>194</v>
      </c>
      <c r="B93" s="323" t="s">
        <v>522</v>
      </c>
      <c r="C93" s="377"/>
      <c r="D93" s="409">
        <v>16.010167937340675</v>
      </c>
      <c r="E93" s="410">
        <v>33.513334904899679</v>
      </c>
      <c r="F93" s="410">
        <v>25.918192219679632</v>
      </c>
      <c r="G93" s="411">
        <v>16.57010890427728</v>
      </c>
      <c r="I93" s="413">
        <v>7814394.6442499999</v>
      </c>
      <c r="J93" s="414">
        <v>2571071.9344722</v>
      </c>
      <c r="K93" s="414">
        <v>3472208.6359999999</v>
      </c>
      <c r="L93" s="415">
        <v>276992.05009999999</v>
      </c>
      <c r="N93" s="409">
        <v>0.55285310208172755</v>
      </c>
      <c r="O93" s="410">
        <v>0.18189829914645264</v>
      </c>
      <c r="P93" s="410">
        <v>0.24565195423039743</v>
      </c>
      <c r="Q93" s="411">
        <v>1.959664454142241E-2</v>
      </c>
      <c r="S93" s="412">
        <v>21.638862730028062</v>
      </c>
    </row>
    <row r="94" spans="1:19" x14ac:dyDescent="0.25">
      <c r="A94" s="18" t="s">
        <v>196</v>
      </c>
      <c r="B94" s="323" t="s">
        <v>523</v>
      </c>
      <c r="C94" s="377"/>
      <c r="D94" s="409">
        <v>21.197137647628466</v>
      </c>
      <c r="E94" s="410">
        <v>48.576525704889853</v>
      </c>
      <c r="F94" s="410">
        <v>36.730960059805341</v>
      </c>
      <c r="G94" s="411">
        <v>32.925691519468394</v>
      </c>
      <c r="I94" s="413">
        <v>5430279.5764499996</v>
      </c>
      <c r="J94" s="414">
        <v>2071839.8844033</v>
      </c>
      <c r="K94" s="414">
        <v>3517692.0838000001</v>
      </c>
      <c r="L94" s="415">
        <v>91321.507400000002</v>
      </c>
      <c r="N94" s="409">
        <v>0.4887241968042586</v>
      </c>
      <c r="O94" s="410">
        <v>0.18646522138625915</v>
      </c>
      <c r="P94" s="410">
        <v>0.31659166237325742</v>
      </c>
      <c r="Q94" s="411">
        <v>8.218919436224742E-3</v>
      </c>
      <c r="S94" s="412">
        <v>31.316716003004125</v>
      </c>
    </row>
    <row r="95" spans="1:19" x14ac:dyDescent="0.25">
      <c r="A95" s="18" t="s">
        <v>197</v>
      </c>
      <c r="B95" s="323" t="s">
        <v>524</v>
      </c>
      <c r="C95" s="377"/>
      <c r="D95" s="409">
        <v>20.34265100113878</v>
      </c>
      <c r="E95" s="410">
        <v>36.045167549959274</v>
      </c>
      <c r="F95" s="410">
        <v>26.170023642581</v>
      </c>
      <c r="G95" s="411">
        <v>21.194627493807953</v>
      </c>
      <c r="I95" s="413">
        <v>34960739.534050003</v>
      </c>
      <c r="J95" s="414">
        <v>13388369.0901</v>
      </c>
      <c r="K95" s="414">
        <v>13423596.221500002</v>
      </c>
      <c r="L95" s="415">
        <v>2186315.5186000001</v>
      </c>
      <c r="N95" s="409">
        <v>0.54661155431941799</v>
      </c>
      <c r="O95" s="410">
        <v>0.20932730072869363</v>
      </c>
      <c r="P95" s="410">
        <v>0.20987807732282188</v>
      </c>
      <c r="Q95" s="411">
        <v>3.4183067629066512E-2</v>
      </c>
      <c r="S95" s="412">
        <v>24.881777340847805</v>
      </c>
    </row>
    <row r="96" spans="1:19" x14ac:dyDescent="0.25">
      <c r="A96" s="18" t="s">
        <v>200</v>
      </c>
      <c r="B96" s="323" t="s">
        <v>233</v>
      </c>
      <c r="C96" s="377"/>
      <c r="D96" s="409">
        <v>16.894568558091457</v>
      </c>
      <c r="E96" s="410">
        <v>0</v>
      </c>
      <c r="F96" s="410">
        <v>0</v>
      </c>
      <c r="G96" s="411">
        <v>0</v>
      </c>
      <c r="I96" s="413">
        <v>8642616.85255</v>
      </c>
      <c r="J96" s="414">
        <v>0</v>
      </c>
      <c r="K96" s="414">
        <v>0</v>
      </c>
      <c r="L96" s="415">
        <v>0</v>
      </c>
      <c r="N96" s="409">
        <v>1</v>
      </c>
      <c r="O96" s="410">
        <v>0</v>
      </c>
      <c r="P96" s="410">
        <v>0</v>
      </c>
      <c r="Q96" s="411">
        <v>0</v>
      </c>
      <c r="S96" s="412">
        <v>16.894568558091457</v>
      </c>
    </row>
    <row r="97" spans="1:19" x14ac:dyDescent="0.25">
      <c r="A97" s="18" t="s">
        <v>201</v>
      </c>
      <c r="B97" s="323" t="s">
        <v>244</v>
      </c>
      <c r="C97" s="377"/>
      <c r="D97" s="409">
        <v>0</v>
      </c>
      <c r="E97" s="410">
        <v>34.509130459597372</v>
      </c>
      <c r="F97" s="410">
        <v>12.563755004255587</v>
      </c>
      <c r="G97" s="411">
        <v>18.003167294394281</v>
      </c>
      <c r="I97" s="413">
        <v>0</v>
      </c>
      <c r="J97" s="414">
        <v>3027560.6209926992</v>
      </c>
      <c r="K97" s="414">
        <v>2372602.0485000005</v>
      </c>
      <c r="L97" s="415">
        <v>957555.16119999997</v>
      </c>
      <c r="N97" s="409">
        <v>0</v>
      </c>
      <c r="O97" s="410">
        <v>0.47620242068258545</v>
      </c>
      <c r="P97" s="410">
        <v>0.37318454698413311</v>
      </c>
      <c r="Q97" s="411">
        <v>0.15061303233328152</v>
      </c>
      <c r="S97" s="412">
        <v>23.833442298006251</v>
      </c>
    </row>
    <row r="98" spans="1:19" x14ac:dyDescent="0.25">
      <c r="A98" s="18" t="s">
        <v>203</v>
      </c>
      <c r="B98" s="323" t="s">
        <v>525</v>
      </c>
      <c r="C98" s="377"/>
      <c r="D98" s="409">
        <v>21.993977179408251</v>
      </c>
      <c r="E98" s="410">
        <v>31.853397822475255</v>
      </c>
      <c r="F98" s="410">
        <v>23.021762139556497</v>
      </c>
      <c r="G98" s="411">
        <v>23.08189373514638</v>
      </c>
      <c r="I98" s="413">
        <v>19991618.16485</v>
      </c>
      <c r="J98" s="414">
        <v>9061298.3189858012</v>
      </c>
      <c r="K98" s="414">
        <v>9156003.5286999997</v>
      </c>
      <c r="L98" s="415">
        <v>1598924.8836000001</v>
      </c>
      <c r="N98" s="409">
        <v>0.50220297574538164</v>
      </c>
      <c r="O98" s="410">
        <v>0.22762594515297144</v>
      </c>
      <c r="P98" s="410">
        <v>0.23000500410382138</v>
      </c>
      <c r="Q98" s="411">
        <v>4.016607499782561E-2</v>
      </c>
      <c r="S98" s="412">
        <v>24.518330143892992</v>
      </c>
    </row>
    <row r="99" spans="1:19" x14ac:dyDescent="0.25">
      <c r="A99" s="18" t="s">
        <v>205</v>
      </c>
      <c r="B99" s="323" t="s">
        <v>526</v>
      </c>
      <c r="C99" s="377"/>
      <c r="D99" s="409">
        <v>16.038816558669804</v>
      </c>
      <c r="E99" s="410">
        <v>31.729239343421668</v>
      </c>
      <c r="F99" s="410">
        <v>16.791895314478683</v>
      </c>
      <c r="G99" s="411">
        <v>21.661999313908808</v>
      </c>
      <c r="I99" s="413">
        <v>14412281.3817</v>
      </c>
      <c r="J99" s="414">
        <v>7464125.3332390003</v>
      </c>
      <c r="K99" s="414">
        <v>8056506.8947000001</v>
      </c>
      <c r="L99" s="415">
        <v>870787.75699999998</v>
      </c>
      <c r="N99" s="409">
        <v>0.46787498716984638</v>
      </c>
      <c r="O99" s="410">
        <v>0.2423126118643259</v>
      </c>
      <c r="P99" s="410">
        <v>0.26154346839063153</v>
      </c>
      <c r="Q99" s="411">
        <v>2.8268932575196304E-2</v>
      </c>
      <c r="S99" s="412">
        <v>20.196728088829971</v>
      </c>
    </row>
    <row r="100" spans="1:19" x14ac:dyDescent="0.25">
      <c r="A100" s="18" t="s">
        <v>206</v>
      </c>
      <c r="B100" s="323" t="s">
        <v>434</v>
      </c>
      <c r="C100" s="377"/>
      <c r="D100" s="409">
        <v>23.477963532273058</v>
      </c>
      <c r="E100" s="410">
        <v>35.231332201937178</v>
      </c>
      <c r="F100" s="410">
        <v>24.348171701112879</v>
      </c>
      <c r="G100" s="411">
        <v>24.782732682486795</v>
      </c>
      <c r="I100" s="413">
        <v>11498673.257750001</v>
      </c>
      <c r="J100" s="414">
        <v>3352546.7469309997</v>
      </c>
      <c r="K100" s="414">
        <v>3215775.8314</v>
      </c>
      <c r="L100" s="415">
        <v>888589.7341</v>
      </c>
      <c r="N100" s="409">
        <v>0.60661134498733416</v>
      </c>
      <c r="O100" s="410">
        <v>0.176863264630816</v>
      </c>
      <c r="P100" s="410">
        <v>0.16964792881200841</v>
      </c>
      <c r="Q100" s="411">
        <v>4.6877461569841399E-2</v>
      </c>
      <c r="S100" s="412">
        <v>25.765495964775031</v>
      </c>
    </row>
    <row r="101" spans="1:19" x14ac:dyDescent="0.25">
      <c r="A101" s="18" t="s">
        <v>208</v>
      </c>
      <c r="B101" s="323" t="s">
        <v>527</v>
      </c>
      <c r="C101" s="377"/>
      <c r="D101" s="409">
        <v>16.632897862207983</v>
      </c>
      <c r="E101" s="410">
        <v>0</v>
      </c>
      <c r="F101" s="410">
        <v>0</v>
      </c>
      <c r="G101" s="411">
        <v>0</v>
      </c>
      <c r="I101" s="413">
        <v>8288497.68475</v>
      </c>
      <c r="J101" s="414">
        <v>0</v>
      </c>
      <c r="K101" s="414">
        <v>0</v>
      </c>
      <c r="L101" s="415">
        <v>0</v>
      </c>
      <c r="N101" s="409">
        <v>1</v>
      </c>
      <c r="O101" s="410">
        <v>0</v>
      </c>
      <c r="P101" s="410">
        <v>0</v>
      </c>
      <c r="Q101" s="411">
        <v>0</v>
      </c>
      <c r="S101" s="412">
        <v>16.632897862207983</v>
      </c>
    </row>
    <row r="102" spans="1:19" x14ac:dyDescent="0.25">
      <c r="A102" s="18" t="s">
        <v>210</v>
      </c>
      <c r="B102" s="323" t="s">
        <v>528</v>
      </c>
      <c r="C102" s="377"/>
      <c r="D102" s="409">
        <v>0</v>
      </c>
      <c r="E102" s="410">
        <v>33.399809043018891</v>
      </c>
      <c r="F102" s="410">
        <v>15.349076561805834</v>
      </c>
      <c r="G102" s="411">
        <v>33.021071385589259</v>
      </c>
      <c r="I102" s="413">
        <v>0</v>
      </c>
      <c r="J102" s="414">
        <v>2579640.5702999998</v>
      </c>
      <c r="K102" s="414">
        <v>8412320.531200001</v>
      </c>
      <c r="L102" s="415">
        <v>464728.08290000004</v>
      </c>
      <c r="N102" s="409">
        <v>0</v>
      </c>
      <c r="O102" s="410">
        <v>0.22516457667478373</v>
      </c>
      <c r="P102" s="410">
        <v>0.73427151560108972</v>
      </c>
      <c r="Q102" s="411">
        <v>4.0563907724126526E-2</v>
      </c>
      <c r="S102" s="412">
        <v>20.130307266941134</v>
      </c>
    </row>
    <row r="103" spans="1:19" x14ac:dyDescent="0.25">
      <c r="A103" s="18" t="s">
        <v>212</v>
      </c>
      <c r="B103" s="323" t="s">
        <v>529</v>
      </c>
      <c r="C103" s="377"/>
      <c r="D103" s="409">
        <v>22.699481704174094</v>
      </c>
      <c r="E103" s="410">
        <v>37.980172024418877</v>
      </c>
      <c r="F103" s="410">
        <v>17.54165165349902</v>
      </c>
      <c r="G103" s="411">
        <v>32.691391572604296</v>
      </c>
      <c r="I103" s="413">
        <v>23317386.001600001</v>
      </c>
      <c r="J103" s="414">
        <v>16595585.961748999</v>
      </c>
      <c r="K103" s="414">
        <v>6603374.3169</v>
      </c>
      <c r="L103" s="415">
        <v>1839475.1280999999</v>
      </c>
      <c r="N103" s="409">
        <v>0.4822043204414283</v>
      </c>
      <c r="O103" s="410">
        <v>0.34319727136066486</v>
      </c>
      <c r="P103" s="410">
        <v>0.13655800117914815</v>
      </c>
      <c r="Q103" s="411">
        <v>3.8040407018758667E-2</v>
      </c>
      <c r="S103" s="412">
        <v>27.619526282737329</v>
      </c>
    </row>
    <row r="104" spans="1:19" x14ac:dyDescent="0.25">
      <c r="A104" s="18" t="s">
        <v>213</v>
      </c>
      <c r="B104" s="323" t="s">
        <v>530</v>
      </c>
      <c r="C104" s="377"/>
      <c r="D104" s="409">
        <v>18.618502141611401</v>
      </c>
      <c r="E104" s="410">
        <v>37.462533906096056</v>
      </c>
      <c r="F104" s="410">
        <v>23.269340207689876</v>
      </c>
      <c r="G104" s="411">
        <v>29.786951404326686</v>
      </c>
      <c r="I104" s="413">
        <v>36337126.612899996</v>
      </c>
      <c r="J104" s="414">
        <v>18901639.891800001</v>
      </c>
      <c r="K104" s="414">
        <v>5826227.0524000004</v>
      </c>
      <c r="L104" s="415">
        <v>6846475.3481999999</v>
      </c>
      <c r="N104" s="409">
        <v>0.53506612651201468</v>
      </c>
      <c r="O104" s="410">
        <v>0.27832765505569662</v>
      </c>
      <c r="P104" s="410">
        <v>8.5791503943530606E-2</v>
      </c>
      <c r="Q104" s="411">
        <v>0.10081471448875821</v>
      </c>
      <c r="S104" s="412">
        <v>25.388263730404997</v>
      </c>
    </row>
    <row r="105" spans="1:19" x14ac:dyDescent="0.25">
      <c r="A105" s="18" t="s">
        <v>228</v>
      </c>
      <c r="B105" s="323" t="s">
        <v>531</v>
      </c>
      <c r="C105" s="20"/>
      <c r="D105" s="409">
        <v>21.051182598941466</v>
      </c>
      <c r="E105" s="410">
        <v>0</v>
      </c>
      <c r="F105" s="410">
        <v>0</v>
      </c>
      <c r="G105" s="411">
        <v>0</v>
      </c>
      <c r="I105" s="413">
        <v>15370332.100849997</v>
      </c>
      <c r="J105" s="414">
        <v>0</v>
      </c>
      <c r="K105" s="414">
        <v>0</v>
      </c>
      <c r="L105" s="415">
        <v>0</v>
      </c>
      <c r="N105" s="409">
        <v>1</v>
      </c>
      <c r="O105" s="410">
        <v>0</v>
      </c>
      <c r="P105" s="410">
        <v>0</v>
      </c>
      <c r="Q105" s="411">
        <v>0</v>
      </c>
      <c r="S105" s="412">
        <v>21.051182598941466</v>
      </c>
    </row>
    <row r="106" spans="1:19" ht="15.75" thickBot="1" x14ac:dyDescent="0.3">
      <c r="A106" s="19" t="s">
        <v>542</v>
      </c>
      <c r="B106" s="19" t="s">
        <v>541</v>
      </c>
      <c r="D106" s="416">
        <v>14</v>
      </c>
      <c r="E106" s="417">
        <v>0</v>
      </c>
      <c r="F106" s="417">
        <v>0</v>
      </c>
      <c r="G106" s="418">
        <v>0</v>
      </c>
      <c r="I106" s="419">
        <v>6425892.0491000004</v>
      </c>
      <c r="J106" s="420">
        <v>0</v>
      </c>
      <c r="K106" s="420">
        <v>0</v>
      </c>
      <c r="L106" s="421">
        <v>0</v>
      </c>
      <c r="N106" s="416">
        <v>1</v>
      </c>
      <c r="O106" s="417">
        <v>0</v>
      </c>
      <c r="P106" s="417">
        <v>0</v>
      </c>
      <c r="Q106" s="418">
        <v>0</v>
      </c>
      <c r="R106" s="377"/>
      <c r="S106" s="422">
        <v>14</v>
      </c>
    </row>
  </sheetData>
  <customSheetViews>
    <customSheetView guid="{CA125778-F8FD-4378-B746-C94ABF8D8556}" topLeftCell="D1">
      <selection activeCell="AA13" sqref="AA13"/>
      <pageMargins left="0.7" right="0.7" top="0.75" bottom="0.75" header="0.3" footer="0.3"/>
      <pageSetup paperSize="9" orientation="portrait" r:id="rId1"/>
    </customSheetView>
    <customSheetView guid="{12F5703E-17C3-4A9E-A447-5910D4629E20}" topLeftCell="A100">
      <selection activeCell="H113" sqref="H113"/>
      <pageMargins left="0.7" right="0.7" top="0.75" bottom="0.75" header="0.3" footer="0.3"/>
    </customSheetView>
    <customSheetView guid="{757F3120-86C6-465D-86FC-89CC3FED19AF}">
      <selection activeCell="S30" sqref="S30"/>
      <pageMargins left="0.7" right="0.7" top="0.75" bottom="0.75" header="0.3" footer="0.3"/>
      <pageSetup paperSize="9" orientation="portrait" r:id="rId2"/>
    </customSheetView>
    <customSheetView guid="{71479B77-60BF-4E16-AFBF-66A3C3D8F820}" topLeftCell="B85">
      <selection activeCell="R102" activeCellId="1" sqref="R17 R102"/>
      <pageMargins left="0.7" right="0.7" top="0.75" bottom="0.75" header="0.3" footer="0.3"/>
    </customSheetView>
    <customSheetView guid="{4A38270F-2C65-4DBD-9E0A-D49471E678AE}" scale="90">
      <selection activeCell="E5" sqref="E5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Potentialer og krav</vt:lpstr>
      <vt:lpstr>Netvolumenmål</vt:lpstr>
      <vt:lpstr>Costdrivere</vt:lpstr>
      <vt:lpstr>Opdelte costdrivere</vt:lpstr>
      <vt:lpstr>Opdelt renseanlæg</vt:lpstr>
      <vt:lpstr>Tæthed</vt:lpstr>
      <vt:lpstr>Tillæg</vt:lpstr>
      <vt:lpstr>Costdriveranalyse</vt:lpstr>
      <vt:lpstr>Alder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Tyge Helms Skov (KFST)</cp:lastModifiedBy>
  <cp:lastPrinted>2013-09-13T11:13:28Z</cp:lastPrinted>
  <dcterms:created xsi:type="dcterms:W3CDTF">2006-09-16T00:00:00Z</dcterms:created>
  <dcterms:modified xsi:type="dcterms:W3CDTF">2019-02-05T14:33:40Z</dcterms:modified>
</cp:coreProperties>
</file>