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395" yWindow="300" windowWidth="20745" windowHeight="1446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42" i="12" l="1"/>
  <c r="E22" i="2" l="1"/>
  <c r="G10" i="9" l="1"/>
  <c r="G30" i="13"/>
  <c r="G36" i="13"/>
  <c r="F43" i="11" l="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E23" i="2" s="1"/>
  <c r="G23" i="12"/>
  <c r="E19" i="2" s="1"/>
  <c r="G17" i="12"/>
  <c r="F11" i="11"/>
  <c r="F12" i="11"/>
  <c r="F13" i="11"/>
  <c r="F14" i="11"/>
  <c r="F44" i="11"/>
  <c r="F10" i="11"/>
  <c r="F45" i="11" s="1"/>
  <c r="G35" i="12" s="1"/>
  <c r="G13" i="10"/>
  <c r="E15" i="2" s="1"/>
  <c r="G15" i="2" s="1"/>
  <c r="G12" i="9"/>
  <c r="G14" i="9" s="1"/>
  <c r="G9" i="9"/>
  <c r="G11" i="9" s="1"/>
  <c r="G12" i="7"/>
  <c r="E9" i="2" s="1"/>
  <c r="E25" i="2"/>
  <c r="G25" i="2" s="1"/>
  <c r="E18" i="2"/>
  <c r="E10" i="2"/>
  <c r="E28" i="13" l="1"/>
  <c r="G28" i="13" s="1"/>
  <c r="G9" i="8"/>
  <c r="G36" i="12"/>
  <c r="E21" i="2" s="1"/>
  <c r="G23" i="2" s="1"/>
  <c r="G15" i="9"/>
  <c r="E12" i="2" s="1"/>
  <c r="E11" i="2" l="1"/>
  <c r="E13" i="2" s="1"/>
  <c r="G13" i="2" s="1"/>
  <c r="G26" i="2" s="1"/>
</calcChain>
</file>

<file path=xl/sharedStrings.xml><?xml version="1.0" encoding="utf-8"?>
<sst xmlns="http://schemas.openxmlformats.org/spreadsheetml/2006/main" count="291" uniqueCount="147">
  <si>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</si>
  <si>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</si>
  <si>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</si>
  <si>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</si>
  <si>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</si>
  <si>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</si>
  <si>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</si>
  <si>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</si>
  <si>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</si>
  <si>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</si>
  <si>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</si>
  <si>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</si>
  <si>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</si>
  <si>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</si>
  <si>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</si>
  <si>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</si>
  <si>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</si>
  <si>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</si>
  <si>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</si>
  <si>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</si>
  <si>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</si>
  <si>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</si>
  <si>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</si>
  <si>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</si>
  <si>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</si>
  <si>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</si>
  <si>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</si>
  <si>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</si>
  <si>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</si>
  <si>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</si>
  <si>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</si>
  <si>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</si>
  <si>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</si>
  <si>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</si>
  <si>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</si>
  <si>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</si>
  <si>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</si>
  <si>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</si>
  <si>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</si>
  <si>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</si>
  <si>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</si>
  <si>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</si>
  <si>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</si>
  <si>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</si>
  <si>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</si>
  <si>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</si>
  <si>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</si>
  <si>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</si>
  <si>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</si>
  <si>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</si>
  <si>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</si>
  <si>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</si>
  <si>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</si>
  <si>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</si>
  <si>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</si>
  <si>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</si>
  <si>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</si>
  <si>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</si>
  <si>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</si>
  <si>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</si>
  <si>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</si>
  <si>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</si>
  <si>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</si>
  <si>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</si>
  <si>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</si>
  <si>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</si>
  <si>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</si>
  <si>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</si>
  <si>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</si>
  <si>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</si>
  <si>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</si>
  <si>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</si>
  <si>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</si>
  <si>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</si>
  <si>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</si>
  <si>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</si>
  <si>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</si>
  <si>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</si>
  <si>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</si>
  <si>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</si>
  <si>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</si>
  <si>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</si>
  <si>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</si>
  <si>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</si>
  <si>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</si>
  <si>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</si>
  <si>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</si>
  <si>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</si>
  <si>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</si>
  <si>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</si>
  <si>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</si>
  <si>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</si>
  <si>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</si>
  <si>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</si>
  <si>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</si>
  <si>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</si>
  <si>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</si>
  <si>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</si>
  <si>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</si>
  <si>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</si>
  <si>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</si>
  <si>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</si>
  <si>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</si>
  <si>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</si>
  <si>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</si>
  <si>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</si>
  <si>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</si>
  <si>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</si>
  <si>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</si>
  <si>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</si>
  <si>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</si>
  <si>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</si>
  <si>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800 mm &lt; Ledningsnet ≤ Ø 1000 mm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</si>
  <si>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</si>
  <si>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</si>
  <si>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</si>
  <si>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</si>
  <si>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Ø 500 mm &lt; Ledningsnet ≤ Ø 800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</si>
  <si>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</si>
  <si>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</si>
  <si>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</si>
  <si>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</si>
  <si>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</si>
  <si>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</si>
  <si>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 xml:space="preserve">Kælder (7 - 20 m2) </t>
  </si>
  <si>
    <t>Installationer "ingen eller faste riste" (mindre end 7 m2)</t>
  </si>
  <si>
    <t>Forsinkelsesbassiner, lukkede uden automatisk rensning og SRO Miljøklasse B (mindre end 1.000 m3)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</si>
  <si>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</si>
  <si>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</si>
  <si>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 xml:space="preserve">Forsinkelsesbassiner, lukkede med automatisk rensning og SRO Miljøklasse A (500-1.000 m3) - SRO </t>
  </si>
  <si>
    <t>Jordbassin Klasse B</t>
  </si>
  <si>
    <t>Indløb-/udløbsarrangement</t>
  </si>
  <si>
    <t>Asfaltering</t>
  </si>
  <si>
    <t>Køretøjer, personbil</t>
  </si>
  <si>
    <t>Carporte</t>
  </si>
  <si>
    <t>Dæksler</t>
  </si>
  <si>
    <t>Rådnetanke, slam,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</si>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</sst>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90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165" fontId="8" fillId="10" borderId="1" xfId="0" applyNumberFormat="1" applyFont="1" applyFill="1" applyBorder="1" applyProtection="1"/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140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108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74311588.563994512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9"/>
      <c r="D10" s="60"/>
      <c r="E10" s="13">
        <f>'Fane 3. Grundlag'!G11</f>
        <v>4895181.6872319393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654544.18966839265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921658.78255683568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72735385.591769293</v>
      </c>
      <c r="F13" s="20" t="s">
        <v>4</v>
      </c>
      <c r="G13" s="19">
        <f>E13</f>
        <v>72735385.591769293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48" t="s">
        <v>107</v>
      </c>
      <c r="C15" s="49"/>
      <c r="D15" s="50"/>
      <c r="E15" s="19">
        <f>'Fane 6. Hist. over el. underdæk'!G13</f>
        <v>-630394.5</v>
      </c>
      <c r="F15" s="20" t="s">
        <v>4</v>
      </c>
      <c r="G15" s="19">
        <f>E15</f>
        <v>-630394.5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-1110129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287634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97</v>
      </c>
      <c r="C19" s="52"/>
      <c r="D19" s="53"/>
      <c r="E19" s="13">
        <f>'Fane 8. Korrektion af PL2015'!G23</f>
        <v>131821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51" t="s">
        <v>34</v>
      </c>
      <c r="C20" s="52"/>
      <c r="D20" s="53"/>
      <c r="E20" s="13">
        <f>'Fane 8. Korrektion af PL2015'!G29</f>
        <v>-305000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1" t="s">
        <v>35</v>
      </c>
      <c r="C21" s="52"/>
      <c r="D21" s="53"/>
      <c r="E21" s="13">
        <f>'Fane 8. Korrektion af PL2015'!G36</f>
        <v>383358.66666666674</v>
      </c>
      <c r="F21" s="10" t="s">
        <v>4</v>
      </c>
      <c r="G21" s="16"/>
      <c r="H21" s="15"/>
      <c r="I21" s="2"/>
    </row>
    <row r="22" spans="1:9" ht="28.5" customHeight="1" x14ac:dyDescent="0.25">
      <c r="A22" s="2"/>
      <c r="B22" s="51" t="s">
        <v>141</v>
      </c>
      <c r="C22" s="52"/>
      <c r="D22" s="53"/>
      <c r="E22" s="13">
        <f>'Fane 8. Korrektion af PL2015'!G42</f>
        <v>-2315321.7519999999</v>
      </c>
      <c r="F22" s="10" t="s">
        <v>4</v>
      </c>
      <c r="G22" s="16"/>
      <c r="H22" s="15"/>
      <c r="I22" s="2"/>
    </row>
    <row r="23" spans="1:9" x14ac:dyDescent="0.25">
      <c r="A23" s="2"/>
      <c r="B23" s="48" t="s">
        <v>36</v>
      </c>
      <c r="C23" s="49"/>
      <c r="D23" s="50"/>
      <c r="E23" s="19">
        <f>SUM(E17:E22)</f>
        <v>-2927637.0853333334</v>
      </c>
      <c r="F23" s="20" t="s">
        <v>4</v>
      </c>
      <c r="G23" s="19">
        <f>E23</f>
        <v>-2927637.0853333334</v>
      </c>
      <c r="H23" s="20" t="s">
        <v>4</v>
      </c>
      <c r="I23" s="2"/>
    </row>
    <row r="24" spans="1:9" x14ac:dyDescent="0.25">
      <c r="A24" s="2"/>
      <c r="B24" s="54" t="s">
        <v>30</v>
      </c>
      <c r="C24" s="55"/>
      <c r="D24" s="55"/>
      <c r="E24" s="55"/>
      <c r="F24" s="55"/>
      <c r="G24" s="55"/>
      <c r="H24" s="56"/>
      <c r="I24" s="2"/>
    </row>
    <row r="25" spans="1:9" x14ac:dyDescent="0.25">
      <c r="A25" s="2"/>
      <c r="B25" s="48" t="s">
        <v>31</v>
      </c>
      <c r="C25" s="49"/>
      <c r="D25" s="50"/>
      <c r="E25" s="19">
        <f>'Fane 9. Kontrol af PL2015'!G36</f>
        <v>-5209683</v>
      </c>
      <c r="F25" s="20" t="s">
        <v>4</v>
      </c>
      <c r="G25" s="19">
        <f>E25</f>
        <v>-5209683</v>
      </c>
      <c r="H25" s="20" t="s">
        <v>4</v>
      </c>
      <c r="I25" s="2"/>
    </row>
    <row r="26" spans="1:9" x14ac:dyDescent="0.25">
      <c r="A26" s="2"/>
      <c r="B26" s="54" t="s">
        <v>37</v>
      </c>
      <c r="C26" s="55"/>
      <c r="D26" s="55"/>
      <c r="E26" s="55"/>
      <c r="F26" s="56"/>
      <c r="G26" s="22">
        <f>G13+G15+G23+G25</f>
        <v>63967671.006435961</v>
      </c>
      <c r="H26" s="23" t="s">
        <v>4</v>
      </c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sheetProtection password="DFE9" sheet="1" objects="1" scenarios="1"/>
  <mergeCells count="20">
    <mergeCell ref="B14:H14"/>
    <mergeCell ref="B8:H8"/>
    <mergeCell ref="B22:D22"/>
    <mergeCell ref="B17:D17"/>
    <mergeCell ref="B23:D23"/>
    <mergeCell ref="B19:D19"/>
    <mergeCell ref="B26:F26"/>
    <mergeCell ref="B3:H4"/>
    <mergeCell ref="B9:D9"/>
    <mergeCell ref="B11:D11"/>
    <mergeCell ref="B25:D25"/>
    <mergeCell ref="B12:D12"/>
    <mergeCell ref="B10:D10"/>
    <mergeCell ref="B13:D13"/>
    <mergeCell ref="B15:D15"/>
    <mergeCell ref="B18:D18"/>
    <mergeCell ref="B20:D20"/>
    <mergeCell ref="B21:D21"/>
    <mergeCell ref="B24:H24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98</v>
      </c>
      <c r="C9" s="59"/>
      <c r="D9" s="59"/>
      <c r="E9" s="59"/>
      <c r="F9" s="60"/>
      <c r="G9" s="13">
        <v>26602704.585164793</v>
      </c>
      <c r="H9" s="24" t="s">
        <v>4</v>
      </c>
      <c r="I9" s="2"/>
    </row>
    <row r="10" spans="1:9" x14ac:dyDescent="0.25">
      <c r="A10" s="2"/>
      <c r="B10" s="58" t="s">
        <v>99</v>
      </c>
      <c r="C10" s="59"/>
      <c r="D10" s="59"/>
      <c r="E10" s="59"/>
      <c r="F10" s="60"/>
      <c r="G10" s="13">
        <v>42813702.291597784</v>
      </c>
      <c r="H10" s="24" t="s">
        <v>4</v>
      </c>
      <c r="I10" s="2"/>
    </row>
    <row r="11" spans="1:9" x14ac:dyDescent="0.25">
      <c r="A11" s="2"/>
      <c r="B11" s="58" t="s">
        <v>100</v>
      </c>
      <c r="C11" s="59"/>
      <c r="D11" s="59"/>
      <c r="E11" s="59"/>
      <c r="F11" s="60"/>
      <c r="G11" s="13">
        <v>4895181.6872319393</v>
      </c>
      <c r="H11" s="24" t="s">
        <v>4</v>
      </c>
      <c r="I11" s="2"/>
    </row>
    <row r="12" spans="1:9" x14ac:dyDescent="0.25">
      <c r="A12" s="2"/>
      <c r="B12" s="54" t="s">
        <v>39</v>
      </c>
      <c r="C12" s="55"/>
      <c r="D12" s="55"/>
      <c r="E12" s="55"/>
      <c r="F12" s="56"/>
      <c r="G12" s="22">
        <f>SUM(G9:G11)</f>
        <v>74311588.563994512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102</v>
      </c>
      <c r="C9" s="59"/>
      <c r="D9" s="59"/>
      <c r="E9" s="59"/>
      <c r="F9" s="60"/>
      <c r="G9" s="13">
        <f>'Fane 3. Grundlag'!G12-'Fane 3. Grundlag'!G11</f>
        <v>69416406.876762569</v>
      </c>
      <c r="H9" s="24" t="s">
        <v>4</v>
      </c>
      <c r="I9" s="2"/>
    </row>
    <row r="10" spans="1:9" x14ac:dyDescent="0.25">
      <c r="A10" s="2"/>
      <c r="B10" s="58" t="s">
        <v>145</v>
      </c>
      <c r="C10" s="59"/>
      <c r="D10" s="59"/>
      <c r="E10" s="59"/>
      <c r="F10" s="60"/>
      <c r="G10" s="13">
        <v>383136.09781128075</v>
      </c>
      <c r="H10" s="24" t="s">
        <v>4</v>
      </c>
      <c r="I10" s="2"/>
    </row>
    <row r="11" spans="1:9" x14ac:dyDescent="0.25">
      <c r="A11" s="2"/>
      <c r="B11" s="58" t="s">
        <v>146</v>
      </c>
      <c r="C11" s="59"/>
      <c r="D11" s="59"/>
      <c r="E11" s="59"/>
      <c r="F11" s="60"/>
      <c r="G11" s="13">
        <f>$G$9-$G$10</f>
        <v>69033270.778951287</v>
      </c>
      <c r="H11" s="24" t="s">
        <v>4</v>
      </c>
      <c r="I11" s="2"/>
    </row>
    <row r="12" spans="1:9" x14ac:dyDescent="0.25">
      <c r="A12" s="2"/>
      <c r="B12" s="58" t="s">
        <v>66</v>
      </c>
      <c r="C12" s="59"/>
      <c r="D12" s="59"/>
      <c r="E12" s="59"/>
      <c r="F12" s="60"/>
      <c r="G12" s="65">
        <v>0.94815758008088991</v>
      </c>
      <c r="H12" s="24" t="s">
        <v>67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654544.18966839265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104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26602704.585164793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532054.09170329582</v>
      </c>
      <c r="H11" s="70" t="s">
        <v>4</v>
      </c>
      <c r="I11" s="2"/>
    </row>
    <row r="12" spans="1:9" x14ac:dyDescent="0.25">
      <c r="A12" s="2"/>
      <c r="B12" s="58" t="s">
        <v>99</v>
      </c>
      <c r="C12" s="59"/>
      <c r="D12" s="59"/>
      <c r="E12" s="59"/>
      <c r="F12" s="60"/>
      <c r="G12" s="13">
        <f>'Fane 3. Grundlag'!G10</f>
        <v>42813702.291597784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1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389604.69085353985</v>
      </c>
      <c r="H14" s="70" t="s">
        <v>4</v>
      </c>
      <c r="I14" s="2"/>
    </row>
    <row r="15" spans="1:9" x14ac:dyDescent="0.25">
      <c r="A15" s="2"/>
      <c r="B15" s="54" t="s">
        <v>103</v>
      </c>
      <c r="C15" s="55"/>
      <c r="D15" s="55"/>
      <c r="E15" s="55"/>
      <c r="F15" s="56"/>
      <c r="G15" s="22">
        <f>G11+G14</f>
        <v>921658.78255683568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105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106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71</v>
      </c>
      <c r="C9" s="59"/>
      <c r="D9" s="59"/>
      <c r="E9" s="59"/>
      <c r="F9" s="60"/>
      <c r="G9" s="13">
        <v>-3544390</v>
      </c>
      <c r="H9" s="24" t="s">
        <v>4</v>
      </c>
      <c r="I9" s="2"/>
    </row>
    <row r="10" spans="1:9" x14ac:dyDescent="0.25">
      <c r="A10" s="2"/>
      <c r="B10" s="58" t="s">
        <v>72</v>
      </c>
      <c r="C10" s="59"/>
      <c r="D10" s="59"/>
      <c r="E10" s="59"/>
      <c r="F10" s="60"/>
      <c r="G10" s="13">
        <v>-1022812</v>
      </c>
      <c r="H10" s="24" t="s">
        <v>4</v>
      </c>
      <c r="I10" s="2"/>
    </row>
    <row r="11" spans="1:9" x14ac:dyDescent="0.25">
      <c r="A11" s="2"/>
      <c r="B11" s="72" t="s">
        <v>87</v>
      </c>
      <c r="C11" s="73"/>
      <c r="D11" s="73"/>
      <c r="E11" s="73"/>
      <c r="F11" s="74"/>
      <c r="G11" s="75">
        <v>-2521578</v>
      </c>
      <c r="H11" s="76" t="s">
        <v>4</v>
      </c>
      <c r="I11" s="2"/>
    </row>
    <row r="12" spans="1:9" x14ac:dyDescent="0.25">
      <c r="A12" s="2"/>
      <c r="B12" s="58" t="s">
        <v>73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70</v>
      </c>
      <c r="C13" s="55"/>
      <c r="D13" s="55"/>
      <c r="E13" s="55"/>
      <c r="F13" s="56"/>
      <c r="G13" s="22">
        <f>G11/G12</f>
        <v>-630394.5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74</v>
      </c>
      <c r="F9" s="78" t="s">
        <v>3</v>
      </c>
      <c r="G9" s="78"/>
      <c r="H9" s="2"/>
    </row>
    <row r="10" spans="1:8" x14ac:dyDescent="0.25">
      <c r="A10" s="2"/>
      <c r="B10" s="79" t="s">
        <v>110</v>
      </c>
      <c r="C10" s="80">
        <v>2015</v>
      </c>
      <c r="D10" s="80">
        <v>75</v>
      </c>
      <c r="E10" s="13">
        <v>8058131</v>
      </c>
      <c r="F10" s="13">
        <f>E10/D10</f>
        <v>107441.74666666667</v>
      </c>
      <c r="G10" s="24" t="s">
        <v>4</v>
      </c>
      <c r="H10" s="2"/>
    </row>
    <row r="11" spans="1:8" x14ac:dyDescent="0.25">
      <c r="A11" s="2"/>
      <c r="B11" s="79" t="s">
        <v>111</v>
      </c>
      <c r="C11" s="80">
        <v>2015</v>
      </c>
      <c r="D11" s="80">
        <v>75</v>
      </c>
      <c r="E11" s="13">
        <v>159580</v>
      </c>
      <c r="F11" s="13">
        <f t="shared" ref="F11:F44" si="0">E11/D11</f>
        <v>2127.7333333333331</v>
      </c>
      <c r="G11" s="24" t="s">
        <v>4</v>
      </c>
      <c r="H11" s="2"/>
    </row>
    <row r="12" spans="1:8" x14ac:dyDescent="0.25">
      <c r="A12" s="2"/>
      <c r="B12" s="79" t="s">
        <v>112</v>
      </c>
      <c r="C12" s="80">
        <v>2015</v>
      </c>
      <c r="D12" s="80">
        <v>75</v>
      </c>
      <c r="E12" s="13">
        <v>123030</v>
      </c>
      <c r="F12" s="13">
        <f t="shared" si="0"/>
        <v>1640.4</v>
      </c>
      <c r="G12" s="24" t="s">
        <v>4</v>
      </c>
      <c r="H12" s="2"/>
    </row>
    <row r="13" spans="1:8" x14ac:dyDescent="0.25">
      <c r="A13" s="2"/>
      <c r="B13" s="79" t="s">
        <v>113</v>
      </c>
      <c r="C13" s="80">
        <v>2015</v>
      </c>
      <c r="D13" s="80">
        <v>50</v>
      </c>
      <c r="E13" s="13">
        <v>3577875</v>
      </c>
      <c r="F13" s="13">
        <f t="shared" si="0"/>
        <v>71557.5</v>
      </c>
      <c r="G13" s="24" t="s">
        <v>4</v>
      </c>
      <c r="H13" s="2"/>
    </row>
    <row r="14" spans="1:8" x14ac:dyDescent="0.25">
      <c r="A14" s="2"/>
      <c r="B14" s="79" t="s">
        <v>114</v>
      </c>
      <c r="C14" s="80">
        <v>2015</v>
      </c>
      <c r="D14" s="80">
        <v>50</v>
      </c>
      <c r="E14" s="13">
        <v>3157645</v>
      </c>
      <c r="F14" s="13">
        <f t="shared" si="0"/>
        <v>63152.9</v>
      </c>
      <c r="G14" s="24" t="s">
        <v>4</v>
      </c>
      <c r="H14" s="2"/>
    </row>
    <row r="15" spans="1:8" x14ac:dyDescent="0.25">
      <c r="A15" s="2"/>
      <c r="B15" s="79" t="s">
        <v>115</v>
      </c>
      <c r="C15" s="80">
        <v>2015</v>
      </c>
      <c r="D15" s="80">
        <v>50</v>
      </c>
      <c r="E15" s="13">
        <v>1299260</v>
      </c>
      <c r="F15" s="13">
        <f t="shared" si="0"/>
        <v>25985.200000000001</v>
      </c>
      <c r="G15" s="24" t="s">
        <v>4</v>
      </c>
      <c r="H15" s="2"/>
    </row>
    <row r="16" spans="1:8" x14ac:dyDescent="0.25">
      <c r="A16" s="2"/>
      <c r="B16" s="79" t="s">
        <v>116</v>
      </c>
      <c r="C16" s="80">
        <v>2015</v>
      </c>
      <c r="D16" s="80">
        <v>50</v>
      </c>
      <c r="E16" s="13">
        <v>920965</v>
      </c>
      <c r="F16" s="13">
        <f t="shared" si="0"/>
        <v>18419.3</v>
      </c>
      <c r="G16" s="24" t="s">
        <v>4</v>
      </c>
      <c r="H16" s="2"/>
    </row>
    <row r="17" spans="1:8" x14ac:dyDescent="0.25">
      <c r="A17" s="2"/>
      <c r="B17" s="79" t="s">
        <v>111</v>
      </c>
      <c r="C17" s="80">
        <v>2015</v>
      </c>
      <c r="D17" s="80">
        <v>75</v>
      </c>
      <c r="E17" s="13">
        <v>106824</v>
      </c>
      <c r="F17" s="13">
        <f t="shared" si="0"/>
        <v>1424.32</v>
      </c>
      <c r="G17" s="24" t="s">
        <v>4</v>
      </c>
      <c r="H17" s="2"/>
    </row>
    <row r="18" spans="1:8" x14ac:dyDescent="0.25">
      <c r="A18" s="2"/>
      <c r="B18" s="79" t="s">
        <v>113</v>
      </c>
      <c r="C18" s="80">
        <v>2015</v>
      </c>
      <c r="D18" s="80">
        <v>50</v>
      </c>
      <c r="E18" s="13">
        <v>2422505</v>
      </c>
      <c r="F18" s="13">
        <f t="shared" si="0"/>
        <v>48450.1</v>
      </c>
      <c r="G18" s="24" t="s">
        <v>4</v>
      </c>
      <c r="H18" s="2"/>
    </row>
    <row r="19" spans="1:8" x14ac:dyDescent="0.25">
      <c r="A19" s="2"/>
      <c r="B19" s="79" t="s">
        <v>117</v>
      </c>
      <c r="C19" s="80">
        <v>2015</v>
      </c>
      <c r="D19" s="80">
        <v>75</v>
      </c>
      <c r="E19" s="13">
        <v>91863</v>
      </c>
      <c r="F19" s="13">
        <f t="shared" si="0"/>
        <v>1224.8399999999999</v>
      </c>
      <c r="G19" s="24" t="s">
        <v>4</v>
      </c>
      <c r="H19" s="2"/>
    </row>
    <row r="20" spans="1:8" x14ac:dyDescent="0.25">
      <c r="A20" s="2"/>
      <c r="B20" s="79" t="s">
        <v>113</v>
      </c>
      <c r="C20" s="80">
        <v>2015</v>
      </c>
      <c r="D20" s="80">
        <v>50</v>
      </c>
      <c r="E20" s="13">
        <v>2422505</v>
      </c>
      <c r="F20" s="13">
        <f t="shared" si="0"/>
        <v>48450.1</v>
      </c>
      <c r="G20" s="24" t="s">
        <v>4</v>
      </c>
      <c r="H20" s="2"/>
    </row>
    <row r="21" spans="1:8" x14ac:dyDescent="0.25">
      <c r="A21" s="2"/>
      <c r="B21" s="79" t="s">
        <v>118</v>
      </c>
      <c r="C21" s="80">
        <v>2015</v>
      </c>
      <c r="D21" s="80">
        <v>75</v>
      </c>
      <c r="E21" s="13">
        <v>954441</v>
      </c>
      <c r="F21" s="13">
        <f t="shared" si="0"/>
        <v>12725.88</v>
      </c>
      <c r="G21" s="24" t="s">
        <v>4</v>
      </c>
      <c r="H21" s="2"/>
    </row>
    <row r="22" spans="1:8" x14ac:dyDescent="0.25">
      <c r="A22" s="2"/>
      <c r="B22" s="79" t="s">
        <v>119</v>
      </c>
      <c r="C22" s="80">
        <v>2015</v>
      </c>
      <c r="D22" s="80">
        <v>75</v>
      </c>
      <c r="E22" s="13">
        <v>875000</v>
      </c>
      <c r="F22" s="13">
        <f t="shared" si="0"/>
        <v>11666.666666666666</v>
      </c>
      <c r="G22" s="24" t="s">
        <v>4</v>
      </c>
      <c r="H22" s="2"/>
    </row>
    <row r="23" spans="1:8" x14ac:dyDescent="0.25">
      <c r="A23" s="2"/>
      <c r="B23" s="79" t="s">
        <v>118</v>
      </c>
      <c r="C23" s="80">
        <v>2015</v>
      </c>
      <c r="D23" s="80">
        <v>75</v>
      </c>
      <c r="E23" s="13">
        <v>355835</v>
      </c>
      <c r="F23" s="13">
        <f t="shared" si="0"/>
        <v>4744.4666666666662</v>
      </c>
      <c r="G23" s="24" t="s">
        <v>4</v>
      </c>
      <c r="H23" s="2"/>
    </row>
    <row r="24" spans="1:8" x14ac:dyDescent="0.25">
      <c r="A24" s="2"/>
      <c r="B24" s="79" t="s">
        <v>119</v>
      </c>
      <c r="C24" s="80">
        <v>2015</v>
      </c>
      <c r="D24" s="80">
        <v>75</v>
      </c>
      <c r="E24" s="13">
        <v>2722758</v>
      </c>
      <c r="F24" s="13">
        <f t="shared" si="0"/>
        <v>36303.440000000002</v>
      </c>
      <c r="G24" s="24" t="s">
        <v>4</v>
      </c>
      <c r="H24" s="2"/>
    </row>
    <row r="25" spans="1:8" x14ac:dyDescent="0.25">
      <c r="A25" s="2"/>
      <c r="B25" s="79" t="s">
        <v>118</v>
      </c>
      <c r="C25" s="80">
        <v>2015</v>
      </c>
      <c r="D25" s="80">
        <v>75</v>
      </c>
      <c r="E25" s="13">
        <v>332586</v>
      </c>
      <c r="F25" s="13">
        <f t="shared" si="0"/>
        <v>4434.4799999999996</v>
      </c>
      <c r="G25" s="24" t="s">
        <v>4</v>
      </c>
      <c r="H25" s="2"/>
    </row>
    <row r="26" spans="1:8" x14ac:dyDescent="0.25">
      <c r="A26" s="2"/>
      <c r="B26" s="79" t="s">
        <v>119</v>
      </c>
      <c r="C26" s="80">
        <v>2015</v>
      </c>
      <c r="D26" s="80">
        <v>75</v>
      </c>
      <c r="E26" s="13">
        <v>2544418</v>
      </c>
      <c r="F26" s="13">
        <f t="shared" si="0"/>
        <v>33925.573333333334</v>
      </c>
      <c r="G26" s="24" t="s">
        <v>4</v>
      </c>
      <c r="H26" s="2"/>
    </row>
    <row r="27" spans="1:8" x14ac:dyDescent="0.25">
      <c r="A27" s="2"/>
      <c r="B27" s="79" t="s">
        <v>120</v>
      </c>
      <c r="C27" s="80">
        <v>2015</v>
      </c>
      <c r="D27" s="80">
        <v>30</v>
      </c>
      <c r="E27" s="13">
        <v>500000</v>
      </c>
      <c r="F27" s="13">
        <f t="shared" si="0"/>
        <v>16666.666666666668</v>
      </c>
      <c r="G27" s="24" t="s">
        <v>4</v>
      </c>
      <c r="H27" s="2"/>
    </row>
    <row r="28" spans="1:8" x14ac:dyDescent="0.25">
      <c r="A28" s="2"/>
      <c r="B28" s="79" t="s">
        <v>121</v>
      </c>
      <c r="C28" s="80">
        <v>2015</v>
      </c>
      <c r="D28" s="80">
        <v>50</v>
      </c>
      <c r="E28" s="13">
        <v>1600000</v>
      </c>
      <c r="F28" s="13">
        <f t="shared" si="0"/>
        <v>32000</v>
      </c>
      <c r="G28" s="24" t="s">
        <v>4</v>
      </c>
      <c r="H28" s="2"/>
    </row>
    <row r="29" spans="1:8" x14ac:dyDescent="0.25">
      <c r="A29" s="2"/>
      <c r="B29" s="79" t="s">
        <v>122</v>
      </c>
      <c r="C29" s="80">
        <v>2015</v>
      </c>
      <c r="D29" s="80">
        <v>20</v>
      </c>
      <c r="E29" s="13">
        <v>740000</v>
      </c>
      <c r="F29" s="13">
        <f t="shared" si="0"/>
        <v>37000</v>
      </c>
      <c r="G29" s="24" t="s">
        <v>4</v>
      </c>
      <c r="H29" s="2"/>
    </row>
    <row r="30" spans="1:8" x14ac:dyDescent="0.25">
      <c r="A30" s="2"/>
      <c r="B30" s="79" t="s">
        <v>123</v>
      </c>
      <c r="C30" s="80">
        <v>2015</v>
      </c>
      <c r="D30" s="80">
        <v>10</v>
      </c>
      <c r="E30" s="13">
        <v>700000</v>
      </c>
      <c r="F30" s="13">
        <f t="shared" si="0"/>
        <v>70000</v>
      </c>
      <c r="G30" s="24" t="s">
        <v>4</v>
      </c>
      <c r="H30" s="2"/>
    </row>
    <row r="31" spans="1:8" x14ac:dyDescent="0.25">
      <c r="A31" s="2"/>
      <c r="B31" s="79" t="s">
        <v>124</v>
      </c>
      <c r="C31" s="80">
        <v>2015</v>
      </c>
      <c r="D31" s="80">
        <v>75</v>
      </c>
      <c r="E31" s="13">
        <v>444464</v>
      </c>
      <c r="F31" s="13">
        <f t="shared" si="0"/>
        <v>5926.1866666666665</v>
      </c>
      <c r="G31" s="24" t="s">
        <v>4</v>
      </c>
      <c r="H31" s="2"/>
    </row>
    <row r="32" spans="1:8" x14ac:dyDescent="0.25">
      <c r="A32" s="2"/>
      <c r="B32" s="79" t="s">
        <v>125</v>
      </c>
      <c r="C32" s="80">
        <v>2015</v>
      </c>
      <c r="D32" s="80">
        <v>20</v>
      </c>
      <c r="E32" s="13">
        <v>148679</v>
      </c>
      <c r="F32" s="13">
        <f t="shared" si="0"/>
        <v>7433.95</v>
      </c>
      <c r="G32" s="24" t="s">
        <v>4</v>
      </c>
      <c r="H32" s="2"/>
    </row>
    <row r="33" spans="1:8" x14ac:dyDescent="0.25">
      <c r="A33" s="2"/>
      <c r="B33" s="79" t="s">
        <v>126</v>
      </c>
      <c r="C33" s="80">
        <v>2015</v>
      </c>
      <c r="D33" s="80">
        <v>50</v>
      </c>
      <c r="E33" s="13">
        <v>250000</v>
      </c>
      <c r="F33" s="13">
        <f t="shared" si="0"/>
        <v>5000</v>
      </c>
      <c r="G33" s="24" t="s">
        <v>4</v>
      </c>
      <c r="H33" s="2"/>
    </row>
    <row r="34" spans="1:8" x14ac:dyDescent="0.25">
      <c r="A34" s="2"/>
      <c r="B34" s="79" t="s">
        <v>127</v>
      </c>
      <c r="C34" s="80">
        <v>2015</v>
      </c>
      <c r="D34" s="80">
        <v>75</v>
      </c>
      <c r="E34" s="13">
        <v>100000</v>
      </c>
      <c r="F34" s="13">
        <f t="shared" si="0"/>
        <v>1333.3333333333333</v>
      </c>
      <c r="G34" s="24" t="s">
        <v>4</v>
      </c>
      <c r="H34" s="2"/>
    </row>
    <row r="35" spans="1:8" x14ac:dyDescent="0.25">
      <c r="A35" s="2"/>
      <c r="B35" s="79" t="s">
        <v>128</v>
      </c>
      <c r="C35" s="80">
        <v>2015</v>
      </c>
      <c r="D35" s="80">
        <v>20</v>
      </c>
      <c r="E35" s="13">
        <v>180000</v>
      </c>
      <c r="F35" s="13">
        <f t="shared" si="0"/>
        <v>9000</v>
      </c>
      <c r="G35" s="24" t="s">
        <v>4</v>
      </c>
      <c r="H35" s="2"/>
    </row>
    <row r="36" spans="1:8" x14ac:dyDescent="0.25">
      <c r="A36" s="2"/>
      <c r="B36" s="79" t="s">
        <v>129</v>
      </c>
      <c r="C36" s="80">
        <v>2015</v>
      </c>
      <c r="D36" s="80">
        <v>10</v>
      </c>
      <c r="E36" s="13">
        <v>162948</v>
      </c>
      <c r="F36" s="13">
        <f t="shared" si="0"/>
        <v>16294.8</v>
      </c>
      <c r="G36" s="24" t="s">
        <v>4</v>
      </c>
      <c r="H36" s="2"/>
    </row>
    <row r="37" spans="1:8" x14ac:dyDescent="0.25">
      <c r="A37" s="2"/>
      <c r="B37" s="79" t="s">
        <v>130</v>
      </c>
      <c r="C37" s="80">
        <v>2015</v>
      </c>
      <c r="D37" s="80">
        <v>50</v>
      </c>
      <c r="E37" s="13">
        <v>1072236</v>
      </c>
      <c r="F37" s="13">
        <f t="shared" si="0"/>
        <v>21444.720000000001</v>
      </c>
      <c r="G37" s="24" t="s">
        <v>4</v>
      </c>
      <c r="H37" s="2"/>
    </row>
    <row r="38" spans="1:8" x14ac:dyDescent="0.25">
      <c r="A38" s="2"/>
      <c r="B38" s="79" t="s">
        <v>131</v>
      </c>
      <c r="C38" s="80">
        <v>2015</v>
      </c>
      <c r="D38" s="80">
        <v>75</v>
      </c>
      <c r="E38" s="13">
        <v>1330168</v>
      </c>
      <c r="F38" s="13">
        <f t="shared" si="0"/>
        <v>17735.573333333334</v>
      </c>
      <c r="G38" s="24" t="s">
        <v>4</v>
      </c>
      <c r="H38" s="2"/>
    </row>
    <row r="39" spans="1:8" x14ac:dyDescent="0.25">
      <c r="A39" s="2"/>
      <c r="B39" s="79" t="s">
        <v>131</v>
      </c>
      <c r="C39" s="80">
        <v>2015</v>
      </c>
      <c r="D39" s="80">
        <v>75</v>
      </c>
      <c r="E39" s="13">
        <v>182893</v>
      </c>
      <c r="F39" s="13">
        <f t="shared" si="0"/>
        <v>2438.5733333333333</v>
      </c>
      <c r="G39" s="24" t="s">
        <v>4</v>
      </c>
      <c r="H39" s="2"/>
    </row>
    <row r="40" spans="1:8" x14ac:dyDescent="0.25">
      <c r="A40" s="2"/>
      <c r="B40" s="79" t="s">
        <v>132</v>
      </c>
      <c r="C40" s="80">
        <v>2015</v>
      </c>
      <c r="D40" s="80">
        <v>20</v>
      </c>
      <c r="E40" s="13">
        <v>620533</v>
      </c>
      <c r="F40" s="13">
        <f t="shared" si="0"/>
        <v>31026.65</v>
      </c>
      <c r="G40" s="24" t="s">
        <v>4</v>
      </c>
      <c r="H40" s="2"/>
    </row>
    <row r="41" spans="1:8" x14ac:dyDescent="0.25">
      <c r="A41" s="2"/>
      <c r="B41" s="79" t="s">
        <v>133</v>
      </c>
      <c r="C41" s="80">
        <v>2015</v>
      </c>
      <c r="D41" s="80">
        <v>5</v>
      </c>
      <c r="E41" s="13">
        <v>601156</v>
      </c>
      <c r="F41" s="13">
        <f t="shared" si="0"/>
        <v>120231.2</v>
      </c>
      <c r="G41" s="24" t="s">
        <v>4</v>
      </c>
      <c r="H41" s="2"/>
    </row>
    <row r="42" spans="1:8" x14ac:dyDescent="0.25">
      <c r="A42" s="2"/>
      <c r="B42" s="79" t="s">
        <v>134</v>
      </c>
      <c r="C42" s="80">
        <v>2015</v>
      </c>
      <c r="D42" s="80">
        <v>30</v>
      </c>
      <c r="E42" s="13">
        <v>332065</v>
      </c>
      <c r="F42" s="13">
        <f t="shared" si="0"/>
        <v>11068.833333333334</v>
      </c>
      <c r="G42" s="24" t="s">
        <v>4</v>
      </c>
      <c r="H42" s="2"/>
    </row>
    <row r="43" spans="1:8" x14ac:dyDescent="0.25">
      <c r="A43" s="2"/>
      <c r="B43" s="79" t="s">
        <v>135</v>
      </c>
      <c r="C43" s="80">
        <v>2015</v>
      </c>
      <c r="D43" s="80">
        <v>10</v>
      </c>
      <c r="E43" s="13">
        <v>279478</v>
      </c>
      <c r="F43" s="13">
        <f t="shared" si="0"/>
        <v>27947.8</v>
      </c>
      <c r="G43" s="24" t="s">
        <v>4</v>
      </c>
      <c r="H43" s="2"/>
    </row>
    <row r="44" spans="1:8" x14ac:dyDescent="0.25">
      <c r="A44" s="2"/>
      <c r="B44" s="79" t="s">
        <v>136</v>
      </c>
      <c r="C44" s="80">
        <v>2015</v>
      </c>
      <c r="D44" s="80">
        <v>30</v>
      </c>
      <c r="E44" s="13">
        <v>263697</v>
      </c>
      <c r="F44" s="13">
        <f t="shared" si="0"/>
        <v>8789.9</v>
      </c>
      <c r="G44" s="24" t="s">
        <v>4</v>
      </c>
      <c r="H44" s="2"/>
    </row>
    <row r="45" spans="1:8" x14ac:dyDescent="0.25">
      <c r="A45" s="2"/>
      <c r="B45" s="54" t="s">
        <v>137</v>
      </c>
      <c r="C45" s="55"/>
      <c r="D45" s="55"/>
      <c r="E45" s="56"/>
      <c r="F45" s="22">
        <f>SUM(F10:F44)</f>
        <v>935012.83333333337</v>
      </c>
      <c r="G45" s="23" t="s">
        <v>4</v>
      </c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</sheetData>
  <sheetProtection password="DFE9" sheet="1" objects="1" scenarios="1"/>
  <mergeCells count="4">
    <mergeCell ref="B45:E4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88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8" t="s">
        <v>75</v>
      </c>
      <c r="C9" s="59"/>
      <c r="D9" s="59"/>
      <c r="E9" s="59"/>
      <c r="F9" s="60"/>
      <c r="G9" s="13">
        <v>4642871</v>
      </c>
      <c r="H9" s="24" t="s">
        <v>4</v>
      </c>
      <c r="I9" s="2"/>
    </row>
    <row r="10" spans="1:9" x14ac:dyDescent="0.25">
      <c r="A10" s="2"/>
      <c r="B10" s="58" t="s">
        <v>76</v>
      </c>
      <c r="C10" s="59"/>
      <c r="D10" s="59"/>
      <c r="E10" s="59"/>
      <c r="F10" s="60"/>
      <c r="G10" s="13">
        <v>5753000</v>
      </c>
      <c r="H10" s="24" t="s">
        <v>4</v>
      </c>
      <c r="I10" s="2"/>
    </row>
    <row r="11" spans="1:9" x14ac:dyDescent="0.25">
      <c r="A11" s="2"/>
      <c r="B11" s="54" t="s">
        <v>77</v>
      </c>
      <c r="C11" s="55"/>
      <c r="D11" s="55"/>
      <c r="E11" s="55"/>
      <c r="F11" s="56"/>
      <c r="G11" s="22">
        <f>G9-G10</f>
        <v>-1110129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78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8" t="s">
        <v>79</v>
      </c>
      <c r="C15" s="59"/>
      <c r="D15" s="59"/>
      <c r="E15" s="59"/>
      <c r="F15" s="60"/>
      <c r="G15" s="13">
        <v>-12366</v>
      </c>
      <c r="H15" s="24" t="s">
        <v>4</v>
      </c>
      <c r="I15" s="2"/>
    </row>
    <row r="16" spans="1:9" x14ac:dyDescent="0.25">
      <c r="A16" s="2"/>
      <c r="B16" s="58" t="s">
        <v>80</v>
      </c>
      <c r="C16" s="59"/>
      <c r="D16" s="59"/>
      <c r="E16" s="59"/>
      <c r="F16" s="60"/>
      <c r="G16" s="13">
        <v>-300000</v>
      </c>
      <c r="H16" s="24" t="s">
        <v>4</v>
      </c>
      <c r="I16" s="2"/>
    </row>
    <row r="17" spans="1:9" x14ac:dyDescent="0.25">
      <c r="A17" s="2"/>
      <c r="B17" s="54" t="s">
        <v>81</v>
      </c>
      <c r="C17" s="55"/>
      <c r="D17" s="55"/>
      <c r="E17" s="55"/>
      <c r="F17" s="56"/>
      <c r="G17" s="22">
        <f>G15-G16</f>
        <v>287634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89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8" t="s">
        <v>90</v>
      </c>
      <c r="C21" s="59"/>
      <c r="D21" s="59"/>
      <c r="E21" s="59"/>
      <c r="F21" s="60"/>
      <c r="G21" s="13">
        <v>416821</v>
      </c>
      <c r="H21" s="24" t="s">
        <v>4</v>
      </c>
      <c r="I21" s="2"/>
    </row>
    <row r="22" spans="1:9" x14ac:dyDescent="0.25">
      <c r="A22" s="2"/>
      <c r="B22" s="58" t="s">
        <v>92</v>
      </c>
      <c r="C22" s="59"/>
      <c r="D22" s="59"/>
      <c r="E22" s="59"/>
      <c r="F22" s="60"/>
      <c r="G22" s="13">
        <v>285000</v>
      </c>
      <c r="H22" s="24" t="s">
        <v>4</v>
      </c>
      <c r="I22" s="2"/>
    </row>
    <row r="23" spans="1:9" x14ac:dyDescent="0.25">
      <c r="A23" s="2"/>
      <c r="B23" s="54" t="s">
        <v>91</v>
      </c>
      <c r="C23" s="55"/>
      <c r="D23" s="55"/>
      <c r="E23" s="55"/>
      <c r="F23" s="56"/>
      <c r="G23" s="22">
        <f>G21-G22</f>
        <v>131821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2" t="s">
        <v>82</v>
      </c>
      <c r="C26" s="83"/>
      <c r="D26" s="83"/>
      <c r="E26" s="83"/>
      <c r="F26" s="83"/>
      <c r="G26" s="83"/>
      <c r="H26" s="84"/>
      <c r="I26" s="2"/>
    </row>
    <row r="27" spans="1:9" ht="29.25" customHeight="1" x14ac:dyDescent="0.25">
      <c r="A27" s="2"/>
      <c r="B27" s="51" t="s">
        <v>93</v>
      </c>
      <c r="C27" s="52"/>
      <c r="D27" s="52"/>
      <c r="E27" s="52"/>
      <c r="F27" s="53"/>
      <c r="G27" s="13">
        <v>0</v>
      </c>
      <c r="H27" s="24" t="s">
        <v>4</v>
      </c>
      <c r="I27" s="2"/>
    </row>
    <row r="28" spans="1:9" x14ac:dyDescent="0.25">
      <c r="A28" s="2"/>
      <c r="B28" s="58" t="s">
        <v>94</v>
      </c>
      <c r="C28" s="59"/>
      <c r="D28" s="59"/>
      <c r="E28" s="59"/>
      <c r="F28" s="60"/>
      <c r="G28" s="13">
        <v>305000</v>
      </c>
      <c r="H28" s="24" t="s">
        <v>4</v>
      </c>
      <c r="I28" s="2"/>
    </row>
    <row r="29" spans="1:9" ht="30" customHeight="1" x14ac:dyDescent="0.25">
      <c r="A29" s="2"/>
      <c r="B29" s="82" t="s">
        <v>95</v>
      </c>
      <c r="C29" s="83"/>
      <c r="D29" s="83"/>
      <c r="E29" s="83"/>
      <c r="F29" s="84"/>
      <c r="G29" s="22">
        <f>G27-G28</f>
        <v>-305000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2" t="s">
        <v>83</v>
      </c>
      <c r="C32" s="83"/>
      <c r="D32" s="83"/>
      <c r="E32" s="83"/>
      <c r="F32" s="83"/>
      <c r="G32" s="83"/>
      <c r="H32" s="84"/>
      <c r="I32" s="2"/>
    </row>
    <row r="33" spans="1:9" x14ac:dyDescent="0.25">
      <c r="A33" s="2"/>
      <c r="B33" s="58" t="s">
        <v>84</v>
      </c>
      <c r="C33" s="59"/>
      <c r="D33" s="59"/>
      <c r="E33" s="59"/>
      <c r="F33" s="60"/>
      <c r="G33" s="13">
        <v>630000</v>
      </c>
      <c r="H33" s="24" t="s">
        <v>4</v>
      </c>
      <c r="I33" s="2"/>
    </row>
    <row r="34" spans="1:9" x14ac:dyDescent="0.25">
      <c r="A34" s="2"/>
      <c r="B34" s="58" t="s">
        <v>85</v>
      </c>
      <c r="C34" s="59"/>
      <c r="D34" s="59"/>
      <c r="E34" s="59"/>
      <c r="F34" s="60"/>
      <c r="G34" s="13">
        <v>856667</v>
      </c>
      <c r="H34" s="24" t="s">
        <v>4</v>
      </c>
      <c r="I34" s="2"/>
    </row>
    <row r="35" spans="1:9" x14ac:dyDescent="0.25">
      <c r="A35" s="2"/>
      <c r="B35" s="58" t="s">
        <v>86</v>
      </c>
      <c r="C35" s="59"/>
      <c r="D35" s="59"/>
      <c r="E35" s="59"/>
      <c r="F35" s="60"/>
      <c r="G35" s="13">
        <f>'Fane 7. Gen. inv. i 2015'!F45</f>
        <v>935012.83333333337</v>
      </c>
      <c r="H35" s="24" t="s">
        <v>4</v>
      </c>
      <c r="I35" s="2"/>
    </row>
    <row r="36" spans="1:9" x14ac:dyDescent="0.25">
      <c r="A36" s="2"/>
      <c r="B36" s="54" t="s">
        <v>83</v>
      </c>
      <c r="C36" s="55"/>
      <c r="D36" s="55"/>
      <c r="E36" s="55"/>
      <c r="F36" s="56"/>
      <c r="G36" s="22">
        <f>G35-G33+G35-G34</f>
        <v>383358.66666666674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54" t="s">
        <v>141</v>
      </c>
      <c r="C39" s="55"/>
      <c r="D39" s="55"/>
      <c r="E39" s="55"/>
      <c r="F39" s="55"/>
      <c r="G39" s="55"/>
      <c r="H39" s="56"/>
      <c r="I39" s="2"/>
    </row>
    <row r="40" spans="1:9" x14ac:dyDescent="0.25">
      <c r="A40" s="2"/>
      <c r="B40" s="58" t="s">
        <v>142</v>
      </c>
      <c r="C40" s="59"/>
      <c r="D40" s="59"/>
      <c r="E40" s="59"/>
      <c r="F40" s="60"/>
      <c r="G40" s="85">
        <v>2689339.7519999999</v>
      </c>
      <c r="H40" s="24" t="s">
        <v>4</v>
      </c>
      <c r="I40" s="2"/>
    </row>
    <row r="41" spans="1:9" x14ac:dyDescent="0.25">
      <c r="A41" s="2"/>
      <c r="B41" s="58" t="s">
        <v>143</v>
      </c>
      <c r="C41" s="59"/>
      <c r="D41" s="59"/>
      <c r="E41" s="59"/>
      <c r="F41" s="60"/>
      <c r="G41" s="85">
        <v>374018</v>
      </c>
      <c r="H41" s="24" t="s">
        <v>4</v>
      </c>
      <c r="I41" s="2"/>
    </row>
    <row r="42" spans="1:9" x14ac:dyDescent="0.25">
      <c r="A42" s="2"/>
      <c r="B42" s="54" t="s">
        <v>144</v>
      </c>
      <c r="C42" s="55"/>
      <c r="D42" s="55"/>
      <c r="E42" s="55"/>
      <c r="F42" s="56"/>
      <c r="G42" s="22">
        <f>G41-G40</f>
        <v>-2315321.7519999999</v>
      </c>
      <c r="H42" s="23" t="s">
        <v>4</v>
      </c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DFE9" sheet="1" objects="1" scenarios="1"/>
  <mergeCells count="26">
    <mergeCell ref="B39:H39"/>
    <mergeCell ref="B40:F40"/>
    <mergeCell ref="B41:F41"/>
    <mergeCell ref="B42:F42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40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59187295</v>
      </c>
      <c r="H9" s="70" t="s">
        <v>4</v>
      </c>
      <c r="I9" s="2"/>
    </row>
    <row r="10" spans="1:9" x14ac:dyDescent="0.25">
      <c r="A10" s="2"/>
      <c r="B10" s="54" t="s">
        <v>43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44</v>
      </c>
      <c r="C11" s="59"/>
      <c r="D11" s="60"/>
      <c r="E11" s="13">
        <v>35154327</v>
      </c>
      <c r="F11" s="24" t="s">
        <v>4</v>
      </c>
      <c r="G11" s="21"/>
      <c r="H11" s="86"/>
      <c r="I11" s="2"/>
    </row>
    <row r="12" spans="1:9" x14ac:dyDescent="0.25">
      <c r="A12" s="2"/>
      <c r="B12" s="58" t="s">
        <v>45</v>
      </c>
      <c r="C12" s="59"/>
      <c r="D12" s="60"/>
      <c r="E12" s="13">
        <v>2305754</v>
      </c>
      <c r="F12" s="24" t="s">
        <v>4</v>
      </c>
      <c r="G12" s="16"/>
      <c r="H12" s="87"/>
      <c r="I12" s="2"/>
    </row>
    <row r="13" spans="1:9" x14ac:dyDescent="0.25">
      <c r="A13" s="2"/>
      <c r="B13" s="58" t="s">
        <v>46</v>
      </c>
      <c r="C13" s="59"/>
      <c r="D13" s="60"/>
      <c r="E13" s="13">
        <v>-569565</v>
      </c>
      <c r="F13" s="24" t="s">
        <v>4</v>
      </c>
      <c r="G13" s="16"/>
      <c r="H13" s="87"/>
      <c r="I13" s="2"/>
    </row>
    <row r="14" spans="1:9" x14ac:dyDescent="0.25">
      <c r="A14" s="2"/>
      <c r="B14" s="58" t="s">
        <v>47</v>
      </c>
      <c r="C14" s="59"/>
      <c r="D14" s="60"/>
      <c r="E14" s="13">
        <v>1255500</v>
      </c>
      <c r="F14" s="24" t="s">
        <v>4</v>
      </c>
      <c r="G14" s="16"/>
      <c r="H14" s="87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38146016</v>
      </c>
      <c r="F15" s="70" t="s">
        <v>4</v>
      </c>
      <c r="G15" s="16"/>
      <c r="H15" s="87"/>
      <c r="I15" s="2"/>
    </row>
    <row r="16" spans="1:9" x14ac:dyDescent="0.25">
      <c r="A16" s="2"/>
      <c r="B16" s="58" t="s">
        <v>49</v>
      </c>
      <c r="C16" s="59"/>
      <c r="D16" s="60"/>
      <c r="E16" s="13">
        <v>3622246</v>
      </c>
      <c r="F16" s="24" t="s">
        <v>4</v>
      </c>
      <c r="G16" s="16"/>
      <c r="H16" s="87"/>
      <c r="I16" s="2"/>
    </row>
    <row r="17" spans="1:9" x14ac:dyDescent="0.25">
      <c r="A17" s="2"/>
      <c r="B17" s="58" t="s">
        <v>50</v>
      </c>
      <c r="C17" s="59"/>
      <c r="D17" s="60"/>
      <c r="E17" s="13">
        <v>0</v>
      </c>
      <c r="F17" s="24" t="s">
        <v>4</v>
      </c>
      <c r="G17" s="16"/>
      <c r="H17" s="87"/>
      <c r="I17" s="2"/>
    </row>
    <row r="18" spans="1:9" x14ac:dyDescent="0.25">
      <c r="A18" s="2"/>
      <c r="B18" s="58" t="s">
        <v>51</v>
      </c>
      <c r="C18" s="59"/>
      <c r="D18" s="60"/>
      <c r="E18" s="13">
        <v>0</v>
      </c>
      <c r="F18" s="24" t="s">
        <v>4</v>
      </c>
      <c r="G18" s="16"/>
      <c r="H18" s="87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3622246</v>
      </c>
      <c r="F19" s="70" t="s">
        <v>4</v>
      </c>
      <c r="G19" s="16"/>
      <c r="H19" s="87"/>
      <c r="I19" s="2"/>
    </row>
    <row r="20" spans="1:9" ht="29.25" customHeight="1" x14ac:dyDescent="0.25">
      <c r="A20" s="2"/>
      <c r="B20" s="51" t="s">
        <v>53</v>
      </c>
      <c r="C20" s="52"/>
      <c r="D20" s="53"/>
      <c r="E20" s="13">
        <v>0</v>
      </c>
      <c r="F20" s="24" t="s">
        <v>4</v>
      </c>
      <c r="G20" s="16"/>
      <c r="H20" s="87"/>
      <c r="I20" s="2"/>
    </row>
    <row r="21" spans="1:9" ht="30.75" customHeight="1" x14ac:dyDescent="0.25">
      <c r="A21" s="2"/>
      <c r="B21" s="51" t="s">
        <v>54</v>
      </c>
      <c r="C21" s="52"/>
      <c r="D21" s="53"/>
      <c r="E21" s="13">
        <v>-11772185</v>
      </c>
      <c r="F21" s="24" t="s">
        <v>4</v>
      </c>
      <c r="G21" s="16"/>
      <c r="H21" s="87"/>
      <c r="I21" s="2"/>
    </row>
    <row r="22" spans="1:9" x14ac:dyDescent="0.25">
      <c r="A22" s="2"/>
      <c r="B22" s="58" t="s">
        <v>55</v>
      </c>
      <c r="C22" s="59"/>
      <c r="D22" s="60"/>
      <c r="E22" s="13">
        <v>-22480600</v>
      </c>
      <c r="F22" s="24" t="s">
        <v>4</v>
      </c>
      <c r="G22" s="16"/>
      <c r="H22" s="87"/>
      <c r="I22" s="2"/>
    </row>
    <row r="23" spans="1:9" x14ac:dyDescent="0.25">
      <c r="A23" s="2"/>
      <c r="B23" s="58" t="s">
        <v>56</v>
      </c>
      <c r="C23" s="59"/>
      <c r="D23" s="60"/>
      <c r="E23" s="13">
        <v>-197446</v>
      </c>
      <c r="F23" s="24" t="s">
        <v>4</v>
      </c>
      <c r="G23" s="16"/>
      <c r="H23" s="87"/>
      <c r="I23" s="2"/>
    </row>
    <row r="24" spans="1:9" ht="30" customHeight="1" x14ac:dyDescent="0.25">
      <c r="A24" s="2"/>
      <c r="B24" s="51" t="s">
        <v>57</v>
      </c>
      <c r="C24" s="52"/>
      <c r="D24" s="53"/>
      <c r="E24" s="13">
        <v>0</v>
      </c>
      <c r="F24" s="24" t="s">
        <v>4</v>
      </c>
      <c r="G24" s="16"/>
      <c r="H24" s="87"/>
      <c r="I24" s="2"/>
    </row>
    <row r="25" spans="1:9" ht="30" customHeight="1" x14ac:dyDescent="0.25">
      <c r="A25" s="2"/>
      <c r="B25" s="51" t="s">
        <v>58</v>
      </c>
      <c r="C25" s="52"/>
      <c r="D25" s="53"/>
      <c r="E25" s="13">
        <v>0</v>
      </c>
      <c r="F25" s="24" t="s">
        <v>4</v>
      </c>
      <c r="G25" s="16"/>
      <c r="H25" s="87"/>
      <c r="I25" s="2"/>
    </row>
    <row r="26" spans="1:9" ht="30" customHeight="1" x14ac:dyDescent="0.25">
      <c r="A26" s="2"/>
      <c r="B26" s="51" t="s">
        <v>59</v>
      </c>
      <c r="C26" s="52"/>
      <c r="D26" s="53"/>
      <c r="E26" s="13">
        <v>-57596</v>
      </c>
      <c r="F26" s="24" t="s">
        <v>4</v>
      </c>
      <c r="G26" s="16"/>
      <c r="H26" s="87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-34507827</v>
      </c>
      <c r="F27" s="70" t="s">
        <v>4</v>
      </c>
      <c r="G27" s="17"/>
      <c r="H27" s="88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7260435</v>
      </c>
      <c r="F28" s="70" t="s">
        <v>4</v>
      </c>
      <c r="G28" s="1">
        <f>IF(E28&lt;0,0,-E28)</f>
        <v>-7260435</v>
      </c>
      <c r="H28" s="70" t="s">
        <v>4</v>
      </c>
      <c r="I28" s="2"/>
    </row>
    <row r="29" spans="1:9" x14ac:dyDescent="0.25">
      <c r="A29" s="2"/>
      <c r="B29" s="54" t="s">
        <v>62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62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9" t="s">
        <v>138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51" t="s">
        <v>139</v>
      </c>
      <c r="C32" s="52"/>
      <c r="D32" s="53"/>
      <c r="E32" s="13">
        <v>55063538</v>
      </c>
      <c r="F32" s="24" t="s">
        <v>4</v>
      </c>
      <c r="G32" s="21"/>
      <c r="H32" s="86"/>
      <c r="I32" s="2"/>
    </row>
    <row r="33" spans="1:9" x14ac:dyDescent="0.25">
      <c r="A33" s="2"/>
      <c r="B33" s="58" t="s">
        <v>63</v>
      </c>
      <c r="C33" s="59"/>
      <c r="D33" s="60"/>
      <c r="E33" s="13">
        <v>0</v>
      </c>
      <c r="F33" s="24" t="s">
        <v>4</v>
      </c>
      <c r="G33" s="16"/>
      <c r="H33" s="87"/>
      <c r="I33" s="2"/>
    </row>
    <row r="34" spans="1:9" ht="43.5" customHeight="1" x14ac:dyDescent="0.25">
      <c r="A34" s="2"/>
      <c r="B34" s="51" t="s">
        <v>64</v>
      </c>
      <c r="C34" s="52"/>
      <c r="D34" s="53"/>
      <c r="E34" s="13">
        <v>2073005</v>
      </c>
      <c r="F34" s="24" t="s">
        <v>4</v>
      </c>
      <c r="G34" s="17"/>
      <c r="H34" s="88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57136543</v>
      </c>
      <c r="F35" s="70" t="s">
        <v>4</v>
      </c>
      <c r="G35" s="19">
        <f>-E35</f>
        <v>-57136543</v>
      </c>
      <c r="H35" s="70" t="s">
        <v>4</v>
      </c>
      <c r="I35" s="2"/>
    </row>
    <row r="36" spans="1:9" x14ac:dyDescent="0.25">
      <c r="A36" s="2"/>
      <c r="B36" s="54" t="s">
        <v>41</v>
      </c>
      <c r="C36" s="55"/>
      <c r="D36" s="55"/>
      <c r="E36" s="55"/>
      <c r="F36" s="56"/>
      <c r="G36" s="22">
        <f>$G$9+$G$28+$G$30+$G$35</f>
        <v>-5209683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2018-08-13T07:07:49Z</dcterms:modified>
</cp:coreProperties>
</file>