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H3" i="16" l="1"/>
  <c r="I3" i="16"/>
  <c r="G3" i="16"/>
  <c r="F3" i="16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K3" i="16" s="1"/>
  <c r="I5" i="16"/>
  <c r="M3" i="16" s="1"/>
  <c r="H5" i="16"/>
  <c r="G6" i="16"/>
  <c r="I6" i="16"/>
  <c r="H6" i="16"/>
  <c r="J3" i="24"/>
  <c r="M3" i="24" s="1"/>
  <c r="F5" i="16"/>
  <c r="F6" i="16"/>
  <c r="J3" i="16" l="1"/>
  <c r="L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<sst xmlns="http://schemas.openxmlformats.org/spreadsheetml/2006/main" count="118" uniqueCount="78">
  <si>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</si>
  <si>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</si>
  <si>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</si>
  <si>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</si>
  <si>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</si>
  <si>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</si>
  <si>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</si>
  <si>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</si>
  <si>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</si>
  <si>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</si>
  <si>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</si>
  <si>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</si>
  <si>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</si>
  <si>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</si>
  <si>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</si>
  <si>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</si>
  <si>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</si>
  <si>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</si>
  <si>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</si>
  <si>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</si>
  <si>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</si>
  <si>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</si>
  <si>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</si>
  <si>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</si>
  <si>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Grundvandsbeskyttelse</t>
  </si>
  <si>
    <t>Afværge af BAM forurening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</si>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</sst>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11742952.242529279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552721.35790666658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146296.63786666663</v>
      </c>
      <c r="C4" t="s">
        <v>11</v>
      </c>
    </row>
    <row r="5" spans="1:3" s="26" customFormat="1" x14ac:dyDescent="0.25">
      <c r="A5" s="3" t="s">
        <v>12</v>
      </c>
      <c r="B5" s="49">
        <f>SUM(B2:B4)</f>
        <v>12441970.238302613</v>
      </c>
      <c r="C5" s="64" t="s">
        <v>11</v>
      </c>
    </row>
    <row r="6" spans="1:3" x14ac:dyDescent="0.25">
      <c r="A6" s="48" t="s">
        <v>0</v>
      </c>
      <c r="B6" s="39">
        <f>Investeringer!E3</f>
        <v>10220142.979197202</v>
      </c>
      <c r="C6" s="23" t="s">
        <v>11</v>
      </c>
    </row>
    <row r="7" spans="1:3" x14ac:dyDescent="0.25">
      <c r="A7" s="4" t="s">
        <v>1</v>
      </c>
      <c r="B7" s="36">
        <f>Investeringer!F3</f>
        <v>2349859.2205724544</v>
      </c>
      <c r="C7" t="s">
        <v>11</v>
      </c>
    </row>
    <row r="8" spans="1:3" x14ac:dyDescent="0.25">
      <c r="A8" s="4" t="s">
        <v>2</v>
      </c>
      <c r="B8" s="36">
        <f>Investeringer!G3</f>
        <v>583790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1286766.4777199998</v>
      </c>
      <c r="C9" t="s">
        <v>11</v>
      </c>
    </row>
    <row r="10" spans="1:3" s="22" customFormat="1" x14ac:dyDescent="0.25">
      <c r="A10" s="3" t="s">
        <v>50</v>
      </c>
      <c r="B10" s="49">
        <f>SUM(B6:B9)</f>
        <v>14440558.677489657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15160917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15160917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42043445.915792271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42415603.567742921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11176278</v>
      </c>
      <c r="C2" s="50">
        <v>0</v>
      </c>
      <c r="D2" s="50">
        <f>B2+C2</f>
        <v>11176278</v>
      </c>
      <c r="E2" s="51">
        <f>D2</f>
        <v>11176278</v>
      </c>
      <c r="F2" s="50">
        <v>15245126.417968554</v>
      </c>
      <c r="G2" s="50">
        <v>0</v>
      </c>
      <c r="H2" s="50">
        <f>F2-G2</f>
        <v>15245126.417968554</v>
      </c>
      <c r="I2" s="50">
        <f>AVERAGEIF(E2:E4,"&lt;&gt;0")</f>
        <v>11526007.883791998</v>
      </c>
      <c r="J2" s="50">
        <v>11742952.242529279</v>
      </c>
      <c r="K2" s="40">
        <f>IF(H2&gt;I2,IF(I2&gt;J2,I2,J2),H2)</f>
        <v>11742952.242529279</v>
      </c>
    </row>
    <row r="3" spans="1:11" s="23" customFormat="1" x14ac:dyDescent="0.25">
      <c r="A3" s="28">
        <v>2014</v>
      </c>
      <c r="B3" s="50">
        <v>12005957</v>
      </c>
      <c r="C3" s="50"/>
      <c r="D3" s="50">
        <f t="shared" ref="D3:D4" si="0">B3+C3</f>
        <v>12005957</v>
      </c>
      <c r="E3" s="51">
        <f>D3*Pristalsregulering!C7</f>
        <v>12015561.7656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11208948</v>
      </c>
      <c r="C4" s="50"/>
      <c r="D4" s="50">
        <f t="shared" si="0"/>
        <v>11208948</v>
      </c>
      <c r="E4" s="51">
        <f>D4*Pristalsregulering!$C$6*Pristalsregulering!$C$7</f>
        <v>11386183.885775998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22" max="122" width="9.140625" hidden="1"/>
    <col min="124" max="124" width="9.140625" hidden="1"/>
    <col min="229" max="229" width="9.140625" hidden="1"/>
    <col min="231" max="231" width="9.140625" hidden="1"/>
    <col min="233" max="233" width="9.140625" hidden="1"/>
    <col min="336" max="336" width="9.140625" hidden="1"/>
    <col min="338" max="338" width="9.140625" hidden="1"/>
    <col min="340" max="340" width="9.140625" hidden="1"/>
    <col min="34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77"/>
      <c r="H1" s="10"/>
      <c r="I1" s="10"/>
      <c r="J1" s="76" t="s">
        <v>77</v>
      </c>
      <c r="K1" s="77"/>
      <c r="L1" s="33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/>
      <c r="C3" s="75"/>
      <c r="D3" s="75"/>
      <c r="E3" s="75"/>
      <c r="F3" s="46">
        <f>B3</f>
        <v>0</v>
      </c>
      <c r="G3" s="36">
        <f>C3</f>
        <v>0</v>
      </c>
      <c r="H3" s="36">
        <f>D3</f>
        <v>0</v>
      </c>
      <c r="I3" s="36">
        <f>E3</f>
        <v>0</v>
      </c>
      <c r="J3" s="46">
        <f>IF(F4=0,0,AVERAGEIF(F4:F6,"&lt;&gt;0"))+F3</f>
        <v>181568.48367999998</v>
      </c>
      <c r="K3" s="39">
        <f>IF(G4=0,0,AVERAGEIF(G4:G6,"&lt;&gt;0"))+G3</f>
        <v>205403</v>
      </c>
      <c r="L3" s="39">
        <f t="shared" ref="L3" si="0">IF(H4=0,0,AVERAGEIF(H4:H6,"&lt;&gt;0"))+H3</f>
        <v>116450</v>
      </c>
      <c r="M3" s="39">
        <f>IF(I4=0,0,AVERAGEIF(I4:I6,"&lt;&gt;0"))+I3</f>
        <v>49299.874226666667</v>
      </c>
      <c r="N3" s="59">
        <f>SUM(J3:M3)</f>
        <v>552721.35790666658</v>
      </c>
    </row>
    <row r="4" spans="1:14" x14ac:dyDescent="0.25">
      <c r="A4" s="28">
        <v>2015</v>
      </c>
      <c r="B4" s="36">
        <v>98535</v>
      </c>
      <c r="C4" s="36">
        <v>205403</v>
      </c>
      <c r="D4" s="36">
        <v>116450</v>
      </c>
      <c r="E4" s="36">
        <v>15578</v>
      </c>
      <c r="F4" s="46">
        <f>B4</f>
        <v>98535</v>
      </c>
      <c r="G4" s="36">
        <f>C4</f>
        <v>205403</v>
      </c>
      <c r="H4" s="36">
        <f t="shared" ref="H4" si="1">D4</f>
        <v>116450</v>
      </c>
      <c r="I4" s="36">
        <f>E4</f>
        <v>15578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181995</v>
      </c>
      <c r="C5" s="36"/>
      <c r="D5" s="36"/>
      <c r="E5" s="36">
        <v>118219</v>
      </c>
      <c r="F5" s="46">
        <f>B5*Pristalsregulering!$C$7</f>
        <v>182140.59599999999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118313.57519999999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>
        <v>259920</v>
      </c>
      <c r="C6" s="36"/>
      <c r="D6" s="36"/>
      <c r="E6" s="36">
        <v>13790</v>
      </c>
      <c r="F6" s="46">
        <f>B6*Pristalsregulering!$C$7*Pristalsregulering!$C$6</f>
        <v>264029.85503999994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14008.047479999997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mergeCells count="2">
    <mergeCell ref="F1:G1"/>
    <mergeCell ref="J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27</v>
      </c>
      <c r="C1" s="77"/>
      <c r="D1" s="77"/>
      <c r="E1" s="78" t="s">
        <v>56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11000</v>
      </c>
      <c r="C3" s="43">
        <v>155280</v>
      </c>
      <c r="D3" s="43">
        <v>0</v>
      </c>
      <c r="E3" s="42">
        <f>B3</f>
        <v>11000</v>
      </c>
      <c r="F3" s="43">
        <f t="shared" ref="F3:G3" si="0">C3</f>
        <v>155280</v>
      </c>
      <c r="G3" s="44">
        <f t="shared" si="0"/>
        <v>0</v>
      </c>
      <c r="H3" s="45">
        <f>IF(E3=0,0,AVERAGEIF(E3:E5,"&lt;&gt;0"))+IF(F3=0,0,AVERAGEIF(F3:F5,"&lt;&gt;0"))+IF(G3=0,0,AVERAGEIF(G3:G5,"&lt;&gt;0"))</f>
        <v>146296.63786666663</v>
      </c>
    </row>
    <row r="4" spans="1:8" x14ac:dyDescent="0.25">
      <c r="A4" s="31">
        <v>2014</v>
      </c>
      <c r="B4" s="42">
        <v>20000</v>
      </c>
      <c r="C4" s="43">
        <v>117600</v>
      </c>
      <c r="D4" s="43">
        <v>0</v>
      </c>
      <c r="E4" s="42">
        <f>B4*Pristalsregulering!$C$7</f>
        <v>20016</v>
      </c>
      <c r="F4" s="43">
        <f>C4*Pristalsregulering!$C$7</f>
        <v>117694.07999999999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20000</v>
      </c>
      <c r="C5" s="43">
        <v>112800</v>
      </c>
      <c r="D5" s="43">
        <v>0</v>
      </c>
      <c r="E5" s="42">
        <f>B5*Pristalsregulering!$C$7*Pristalsregulering!$C$6</f>
        <v>20316.239999999998</v>
      </c>
      <c r="F5" s="43">
        <f>C5*Pristalsregulering!$C$7*Pristalsregulering!$C$6</f>
        <v>114583.59359999998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9" t="s">
        <v>70</v>
      </c>
      <c r="C1" s="79"/>
      <c r="D1" s="80"/>
      <c r="E1" s="81" t="s">
        <v>71</v>
      </c>
      <c r="F1" s="81"/>
      <c r="G1" s="81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9387482.9563452844</v>
      </c>
      <c r="C3" s="39">
        <v>2308561.4283333328</v>
      </c>
      <c r="D3" s="41">
        <v>583790</v>
      </c>
      <c r="E3" s="36">
        <f>B3*Pristalsregulering!C2*Pristalsregulering!C3*Pristalsregulering!C4*Pristalsregulering!C5*Pristalsregulering!C6*Pristalsregulering!C7</f>
        <v>10220142.979197202</v>
      </c>
      <c r="F3" s="36">
        <v>2349859.2205724544</v>
      </c>
      <c r="G3" s="36">
        <f>D3</f>
        <v>583790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43</v>
      </c>
      <c r="C1" s="77"/>
      <c r="D1" s="77"/>
      <c r="E1" s="77"/>
      <c r="F1" s="78" t="s">
        <v>57</v>
      </c>
      <c r="G1" s="79"/>
      <c r="H1" s="79"/>
      <c r="I1" s="79"/>
      <c r="J1" s="82" t="s">
        <v>32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74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1271553</v>
      </c>
      <c r="D3" s="39">
        <v>0</v>
      </c>
      <c r="E3" s="41">
        <v>0</v>
      </c>
      <c r="F3" s="39">
        <f>B3</f>
        <v>0</v>
      </c>
      <c r="G3" s="39">
        <f>C3</f>
        <v>1271553</v>
      </c>
      <c r="H3" s="39">
        <f>D3</f>
        <v>0</v>
      </c>
      <c r="I3" s="41">
        <f>E3</f>
        <v>0</v>
      </c>
      <c r="J3" s="43">
        <f>AVERAGE(F3:F5)</f>
        <v>14197.665719999997</v>
      </c>
      <c r="K3" s="43">
        <f>G3</f>
        <v>1271553</v>
      </c>
      <c r="L3" s="44">
        <f>AVERAGE(H3:H5)+AVERAGE(I3:I5)</f>
        <v>1015.8119999999998</v>
      </c>
      <c r="M3" s="45">
        <f>SUM(J3:L3)</f>
        <v>1286766.4777199998</v>
      </c>
      <c r="N3" s="23"/>
    </row>
    <row r="4" spans="1:14" x14ac:dyDescent="0.25">
      <c r="A4" s="28">
        <v>2014</v>
      </c>
      <c r="B4" s="46">
        <v>0</v>
      </c>
      <c r="C4" s="39">
        <v>1134384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1135291.5071999999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41930</v>
      </c>
      <c r="C5" s="39">
        <v>1164446</v>
      </c>
      <c r="D5" s="39">
        <v>3000</v>
      </c>
      <c r="E5" s="41">
        <v>0</v>
      </c>
      <c r="F5" s="39">
        <f>IF(B5="","",B5*Pristalsregulering!$C$7*Pristalsregulering!$C$6)</f>
        <v>42592.997159999992</v>
      </c>
      <c r="G5" s="39">
        <f>IF(C5="","",C5*Pristalsregulering!$C$7*Pristalsregulering!$C$6)</f>
        <v>1182858.2201519997</v>
      </c>
      <c r="H5" s="39">
        <f>IF(D5="","",D5*Pristalsregulering!$C$7*Pristalsregulering!$C$6)</f>
        <v>3047.4359999999992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131394</v>
      </c>
      <c r="E2" s="43">
        <v>0</v>
      </c>
      <c r="F2" s="43">
        <v>0</v>
      </c>
      <c r="G2" s="43">
        <v>14997000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15160917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2016-11-11T16:13:14Z</dcterms:modified>
</cp:coreProperties>
</file>