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8" i="15" l="1"/>
  <c r="C13" i="15" l="1"/>
  <c r="C11" i="15" l="1"/>
  <c r="C10" i="15"/>
  <c r="E12" i="34" l="1"/>
  <c r="E18" i="34" l="1"/>
  <c r="E20" i="34" s="1"/>
  <c r="G21" i="34" s="1"/>
  <c r="G22" i="34" s="1"/>
  <c r="C23" i="23" s="1"/>
  <c r="E23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12" i="11"/>
  <c r="F12" i="11"/>
  <c r="D10" i="20" s="1"/>
  <c r="C33" i="2" l="1"/>
  <c r="C17" i="23" l="1"/>
  <c r="E17" i="23" s="1"/>
  <c r="C22" i="22" l="1"/>
  <c r="E22" i="22" s="1"/>
  <c r="C22" i="15"/>
  <c r="E22" i="15" s="1"/>
  <c r="C24" i="2"/>
  <c r="E24" i="2" s="1"/>
  <c r="G13" i="27"/>
  <c r="D11" i="20" l="1"/>
  <c r="F11" i="21"/>
  <c r="F12" i="21" s="1"/>
  <c r="C13" i="2" s="1"/>
  <c r="C19" i="2" s="1"/>
  <c r="D11" i="21"/>
  <c r="D12" i="21" s="1"/>
  <c r="C12" i="2" s="1"/>
  <c r="C18" i="2" s="1"/>
  <c r="C9" i="2"/>
  <c r="E15" i="19"/>
  <c r="E16" i="19" s="1"/>
  <c r="C26" i="2" l="1"/>
  <c r="C28" i="2" s="1"/>
  <c r="E28" i="2" s="1"/>
  <c r="C24" i="22"/>
  <c r="C26" i="22" s="1"/>
  <c r="E26" i="22" s="1"/>
  <c r="C19" i="23"/>
  <c r="C24" i="15"/>
  <c r="C26" i="15" l="1"/>
  <c r="E26" i="15" s="1"/>
  <c r="C21" i="23"/>
  <c r="E21" i="23" s="1"/>
  <c r="G11" i="10"/>
  <c r="E33" i="2" l="1"/>
  <c r="G13" i="10"/>
  <c r="C28" i="15" s="1"/>
  <c r="E28" i="15" l="1"/>
  <c r="D12" i="20"/>
  <c r="C10" i="2" s="1"/>
  <c r="C16" i="15" l="1"/>
  <c r="C16" i="22" s="1"/>
  <c r="C11" i="23" s="1"/>
  <c r="C10" i="22"/>
  <c r="E11" i="11"/>
  <c r="E12" i="11" l="1"/>
  <c r="F10" i="20" s="1"/>
  <c r="F11" i="20" s="1"/>
  <c r="F12" i="20" s="1"/>
  <c r="C11" i="2" s="1"/>
  <c r="C35" i="2"/>
  <c r="E35" i="2" s="1"/>
  <c r="C17" i="15" l="1"/>
  <c r="C17" i="22" s="1"/>
  <c r="C12" i="23" s="1"/>
  <c r="C11" i="22"/>
  <c r="C14" i="2"/>
  <c r="C15" i="2" l="1"/>
  <c r="C20" i="2" s="1"/>
  <c r="E20" i="2" s="1"/>
  <c r="E36" i="2" s="1"/>
  <c r="C9" i="15" l="1"/>
  <c r="C12" i="15" s="1"/>
  <c r="E18" i="15" l="1"/>
  <c r="E29" i="15" s="1"/>
  <c r="C9" i="22" l="1"/>
  <c r="C12" i="22" l="1"/>
  <c r="C13" i="22" s="1"/>
  <c r="C18" i="22" l="1"/>
  <c r="E18" i="22" s="1"/>
  <c r="E27" i="22" s="1"/>
  <c r="C8" i="23" l="1"/>
  <c r="C9" i="23" l="1"/>
  <c r="C10" i="23" s="1"/>
  <c r="C13" i="23" l="1"/>
  <c r="E13" i="23" s="1"/>
  <c r="E24" i="23" s="1"/>
</calcChain>
</file>

<file path=xl/sharedStrings.xml><?xml version="1.0" encoding="utf-8"?>
<sst xmlns="http://schemas.openxmlformats.org/spreadsheetml/2006/main" count="339" uniqueCount="150">
  <si>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</si>
  <si>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</si>
  <si>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</si>
  <si>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</si>
  <si>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</si>
  <si>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</si>
  <si>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</si>
  <si>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</si>
  <si>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</si>
  <si>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</si>
  <si>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</si>
  <si>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</si>
  <si>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</si>
  <si>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</si>
  <si>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</si>
  <si>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</si>
  <si>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</si>
  <si>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</si>
  <si>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</si>
  <si>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</si>
  <si>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</si>
  <si>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</si>
  <si>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</si>
  <si>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</si>
  <si>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</si>
  <si>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</si>
  <si>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</si>
  <si>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</si>
  <si>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</si>
  <si>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</si>
  <si>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</si>
  <si>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</si>
  <si>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</si>
  <si>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</si>
  <si>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</si>
  <si>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</si>
  <si>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</si>
  <si>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</si>
  <si>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</si>
  <si>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</si>
  <si>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</si>
  <si>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</si>
  <si>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</si>
  <si>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</si>
  <si>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</si>
  <si>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</si>
  <si>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</si>
  <si>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</si>
  <si>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</si>
  <si>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</si>
  <si>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</si>
  <si>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</si>
  <si>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</si>
  <si>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</si>
  <si>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</si>
  <si>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</si>
  <si>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</si>
  <si>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</si>
  <si>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</si>
  <si>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</si>
  <si>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</si>
  <si>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</si>
  <si>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</si>
  <si>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</si>
  <si>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</si>
  <si>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</si>
  <si>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</si>
  <si>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</si>
  <si>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</si>
  <si>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</si>
  <si>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</si>
  <si>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</si>
  <si>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</si>
  <si>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</si>
  <si>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</si>
  <si>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</si>
  <si>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</si>
  <si>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</si>
  <si>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</si>
  <si>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</si>
  <si>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</si>
  <si>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</si>
  <si>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</si>
  <si>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</si>
  <si>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</si>
  <si>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</si>
  <si>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</si>
  <si>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</si>
  <si>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</si>
  <si>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</si>
  <si>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</si>
  <si>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</si>
  <si>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</si>
  <si>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</si>
  <si>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</si>
  <si>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</si>
  <si>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</si>
  <si>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</si>
  <si>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</si>
  <si>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</si>
  <si>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</si>
  <si>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</si>
  <si>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</si>
  <si>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</si>
  <si>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</si>
  <si>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</si>
  <si>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</si>
  <si>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</si>
  <si>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</si>
  <si>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</si>
  <si>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</si>
  <si>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</si>
  <si>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</si>
  <si>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</si>
  <si>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</si>
  <si>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</si>
  <si>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</si>
  <si>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</si>
  <si>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</si>
  <si>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</si>
  <si>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</si>
  <si>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</si>
  <si>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</si>
  <si>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</si>
  <si>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</si>
  <si>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</si>
  <si>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</si>
  <si>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</si>
  <si>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</si>
  <si>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</si>
  <si>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</si>
  <si>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</si>
  <si>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</si>
  <si>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</si>
  <si>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</si>
  <si>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</si>
  <si>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</si>
  <si>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</si>
  <si>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</si>
  <si>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Beluftningstanke, SRO</t>
  </si>
  <si>
    <t>Gasdisponering - elproduktionsanlæg, Mek/EL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</si>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</sst>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118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93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92</v>
      </c>
      <c r="D15" s="78" t="s">
        <v>95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94</v>
      </c>
      <c r="D16" s="78" t="s">
        <v>119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96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97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98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117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102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99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121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112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103</v>
      </c>
      <c r="C9" s="97"/>
      <c r="D9" s="98"/>
      <c r="E9" s="11">
        <v>45880810.859794244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104</v>
      </c>
      <c r="C10" s="97"/>
      <c r="D10" s="98"/>
      <c r="E10" s="11">
        <v>37568726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110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8312084.8597942442</v>
      </c>
      <c r="F12" s="25" t="s">
        <v>2</v>
      </c>
      <c r="G12" s="17">
        <f>E12</f>
        <v>8312084.8597942442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136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113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111</v>
      </c>
      <c r="C19" s="100"/>
      <c r="D19" s="101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114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137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138</v>
      </c>
      <c r="C22" s="90"/>
      <c r="D22" s="90"/>
      <c r="E22" s="90"/>
      <c r="F22" s="91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122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63" t="s">
        <v>139</v>
      </c>
      <c r="C10" s="64">
        <v>10</v>
      </c>
      <c r="D10" s="11">
        <v>2717307.66</v>
      </c>
      <c r="E10" s="11">
        <f>D10/C10</f>
        <v>271730.766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3" t="s">
        <v>140</v>
      </c>
      <c r="C11" s="64">
        <v>20</v>
      </c>
      <c r="D11" s="11">
        <v>4436411.4400000004</v>
      </c>
      <c r="E11" s="11">
        <f t="shared" ref="E11" si="0">D11/C11</f>
        <v>221820.57200000001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89" t="s">
        <v>126</v>
      </c>
      <c r="C12" s="90"/>
      <c r="D12" s="91"/>
      <c r="E12" s="20">
        <f>SUM(E10:E11)</f>
        <v>493551.33799999999</v>
      </c>
      <c r="F12" s="20">
        <f>SUM(F10:F11)</f>
        <v>0</v>
      </c>
      <c r="G12" s="20">
        <f>SUM(G10:G11)</f>
        <v>0</v>
      </c>
      <c r="H12" s="21" t="s">
        <v>2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8:H8"/>
    <mergeCell ref="B12:D12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116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Anlægsprojekter'!F12</f>
        <v>0</v>
      </c>
      <c r="E10" s="22" t="s">
        <v>2</v>
      </c>
      <c r="F10" s="11">
        <f>SUM('Fane 8. Anlægsprojekter'!E12,'Fane 8. Anlægsprojekter'!G12)</f>
        <v>493551.33799999999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493551.33799999999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501892.35561219993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148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147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37875289.604652017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501892.35561219993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671299.54889125656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-460857.53444761585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-274868.40660221345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-4440.2567268718003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38308315.311378777</v>
      </c>
      <c r="D20" s="18" t="s">
        <v>2</v>
      </c>
      <c r="E20" s="17">
        <f>C20</f>
        <v>38308315.311378777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146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omk.'!E16</f>
        <v>5837369.7127641067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29" t="s">
        <v>80</v>
      </c>
      <c r="C28" s="17">
        <f>SUM(C26:C27)</f>
        <v>5837369.7127641067</v>
      </c>
      <c r="D28" s="18" t="s">
        <v>2</v>
      </c>
      <c r="E28" s="17">
        <f>C28</f>
        <v>5837369.7127641067</v>
      </c>
      <c r="F28" s="18" t="s">
        <v>2</v>
      </c>
      <c r="G28" s="1"/>
    </row>
    <row r="29" spans="1:7" ht="15" customHeight="1" x14ac:dyDescent="0.25">
      <c r="A29" s="1"/>
      <c r="B29" s="39" t="s">
        <v>50</v>
      </c>
      <c r="C29" s="40"/>
      <c r="D29" s="40"/>
      <c r="E29" s="40"/>
      <c r="F29" s="41"/>
      <c r="G29" s="1"/>
    </row>
    <row r="30" spans="1:7" ht="15" customHeight="1" x14ac:dyDescent="0.25">
      <c r="A30" s="1"/>
      <c r="B30" s="45" t="s">
        <v>81</v>
      </c>
      <c r="C30" s="7">
        <v>0</v>
      </c>
      <c r="D30" s="8" t="s">
        <v>2</v>
      </c>
      <c r="E30" s="33"/>
      <c r="F30" s="13"/>
      <c r="G30" s="1"/>
    </row>
    <row r="31" spans="1:7" ht="15" customHeight="1" x14ac:dyDescent="0.25">
      <c r="A31" s="1"/>
      <c r="B31" s="45" t="s">
        <v>51</v>
      </c>
      <c r="C31" s="7">
        <v>0</v>
      </c>
      <c r="D31" s="8" t="s">
        <v>2</v>
      </c>
      <c r="E31" s="32"/>
      <c r="F31" s="13"/>
      <c r="G31" s="1"/>
    </row>
    <row r="32" spans="1:7" ht="28.5" customHeight="1" x14ac:dyDescent="0.25">
      <c r="A32" s="1"/>
      <c r="B32" s="46" t="s">
        <v>52</v>
      </c>
      <c r="C32" s="7">
        <v>33869.706703410106</v>
      </c>
      <c r="D32" s="8" t="s">
        <v>2</v>
      </c>
      <c r="E32" s="32"/>
      <c r="F32" s="13"/>
      <c r="G32" s="1"/>
    </row>
    <row r="33" spans="1:7" ht="15" customHeight="1" x14ac:dyDescent="0.25">
      <c r="A33" s="1"/>
      <c r="B33" s="47" t="s">
        <v>53</v>
      </c>
      <c r="C33" s="17">
        <f>SUM(C30:C32)</f>
        <v>33869.706703410106</v>
      </c>
      <c r="D33" s="18" t="s">
        <v>2</v>
      </c>
      <c r="E33" s="17">
        <f>C33</f>
        <v>33869.706703410106</v>
      </c>
      <c r="F33" s="18" t="s">
        <v>2</v>
      </c>
      <c r="G33" s="1"/>
    </row>
    <row r="34" spans="1:7" x14ac:dyDescent="0.25">
      <c r="A34" s="1"/>
      <c r="B34" s="39" t="s">
        <v>15</v>
      </c>
      <c r="C34" s="40"/>
      <c r="D34" s="40"/>
      <c r="E34" s="40"/>
      <c r="F34" s="41"/>
      <c r="G34" s="1"/>
    </row>
    <row r="35" spans="1:7" ht="15" customHeight="1" x14ac:dyDescent="0.25">
      <c r="A35" s="1"/>
      <c r="B35" s="47" t="s">
        <v>24</v>
      </c>
      <c r="C35" s="17">
        <f>'Fane 6. Hist. over el. underdæk'!G13</f>
        <v>0</v>
      </c>
      <c r="D35" s="18" t="s">
        <v>2</v>
      </c>
      <c r="E35" s="17">
        <f>C35</f>
        <v>0</v>
      </c>
      <c r="F35" s="18" t="s">
        <v>2</v>
      </c>
      <c r="G35" s="1"/>
    </row>
    <row r="36" spans="1:7" x14ac:dyDescent="0.25">
      <c r="A36" s="1"/>
      <c r="B36" s="39" t="s">
        <v>33</v>
      </c>
      <c r="C36" s="40"/>
      <c r="D36" s="41"/>
      <c r="E36" s="20">
        <f>SUM(E20,E24,E28,E33,E35)</f>
        <v>44179554.730846293</v>
      </c>
      <c r="F36" s="21" t="s">
        <v>2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/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38308315.311378777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505934.07969517424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670091.95750131155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-459544.09047444019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-274728.29243194801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-4476.0139810855962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38239658.87199261</v>
      </c>
      <c r="D18" s="18" t="s">
        <v>2</v>
      </c>
      <c r="E18" s="17">
        <f>C18</f>
        <v>38239658.87199261</v>
      </c>
      <c r="F18" s="18" t="s">
        <v>2</v>
      </c>
      <c r="G18" s="1"/>
    </row>
    <row r="19" spans="1:7" ht="15" customHeight="1" x14ac:dyDescent="0.25">
      <c r="A19" s="1"/>
      <c r="B19" s="89" t="s">
        <v>74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146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89" t="s">
        <v>22</v>
      </c>
      <c r="C23" s="90"/>
      <c r="D23" s="90"/>
      <c r="E23" s="90"/>
      <c r="F23" s="91"/>
      <c r="G23" s="1"/>
    </row>
    <row r="24" spans="1:7" ht="15" customHeight="1" x14ac:dyDescent="0.25">
      <c r="A24" s="1"/>
      <c r="B24" s="46" t="s">
        <v>22</v>
      </c>
      <c r="C24" s="11">
        <f>'Fane 4. Ikke-påvirkelige omk.'!E16*(1+Prisudvikling2019)</f>
        <v>5936021.26090982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5936021.26090982</v>
      </c>
      <c r="D26" s="18" t="s">
        <v>2</v>
      </c>
      <c r="E26" s="17">
        <f>C26</f>
        <v>5936021.26090982</v>
      </c>
      <c r="F26" s="18" t="s">
        <v>2</v>
      </c>
      <c r="G26" s="1"/>
    </row>
    <row r="27" spans="1:7" x14ac:dyDescent="0.25">
      <c r="A27" s="1"/>
      <c r="B27" s="89" t="s">
        <v>15</v>
      </c>
      <c r="C27" s="90"/>
      <c r="D27" s="90"/>
      <c r="E27" s="90"/>
      <c r="F27" s="91"/>
      <c r="G27" s="1"/>
    </row>
    <row r="28" spans="1:7" ht="15" customHeight="1" x14ac:dyDescent="0.25">
      <c r="A28" s="1"/>
      <c r="B28" s="29" t="s">
        <v>24</v>
      </c>
      <c r="C28" s="17">
        <f>IF('Fane 6. Hist. over el. underdæk'!G12&gt;1,'Fane 6. Hist. over el. underdæk'!G13,0)</f>
        <v>0</v>
      </c>
      <c r="D28" s="18" t="s">
        <v>2</v>
      </c>
      <c r="E28" s="17">
        <f>C28</f>
        <v>0</v>
      </c>
      <c r="F28" s="18" t="s">
        <v>2</v>
      </c>
      <c r="G28" s="1"/>
    </row>
    <row r="29" spans="1:7" x14ac:dyDescent="0.25">
      <c r="A29" s="1"/>
      <c r="B29" s="39" t="s">
        <v>56</v>
      </c>
      <c r="C29" s="40"/>
      <c r="D29" s="41"/>
      <c r="E29" s="20">
        <f>SUM(E18,E22,E26,E28)</f>
        <v>44175680.132902429</v>
      </c>
      <c r="F29" s="21" t="s">
        <v>2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6">
    <mergeCell ref="B3:F4"/>
    <mergeCell ref="B5:F5"/>
    <mergeCell ref="B27:F27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89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/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38239658.87199261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510008.35166093701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668888.02524887421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-458234.38981658802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-274588.24968488084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-4512.0591873948579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38171212.198552623</v>
      </c>
      <c r="D18" s="18" t="s">
        <v>2</v>
      </c>
      <c r="E18" s="17">
        <f>C18</f>
        <v>38171212.198552623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146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omk.'!E16*(1+Prisudvikling2019)^2</f>
        <v>6036340.0202191947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6036340.0202191947</v>
      </c>
      <c r="D26" s="18" t="s">
        <v>2</v>
      </c>
      <c r="E26" s="17">
        <f>C26</f>
        <v>6036340.0202191947</v>
      </c>
      <c r="F26" s="18" t="s">
        <v>2</v>
      </c>
      <c r="G26" s="1"/>
    </row>
    <row r="27" spans="1:7" x14ac:dyDescent="0.25">
      <c r="A27" s="1"/>
      <c r="B27" s="39" t="s">
        <v>68</v>
      </c>
      <c r="C27" s="40"/>
      <c r="D27" s="41"/>
      <c r="E27" s="20">
        <f>SUM(E18,E22,E26)</f>
        <v>44207552.218771815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90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38171212.198552623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645093.48615553929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-456658.97998439847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-139367.15404701044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38220279.550676756</v>
      </c>
      <c r="D13" s="18" t="s">
        <v>2</v>
      </c>
      <c r="E13" s="17">
        <f>C13</f>
        <v>38220279.550676756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146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6138354.1665608985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6138354.1665608985</v>
      </c>
      <c r="D21" s="18" t="s">
        <v>2</v>
      </c>
      <c r="E21" s="17">
        <f>C21</f>
        <v>6138354.1665608985</v>
      </c>
      <c r="F21" s="18" t="s">
        <v>2</v>
      </c>
      <c r="G21" s="1"/>
    </row>
    <row r="22" spans="1:7" ht="15" customHeight="1" x14ac:dyDescent="0.25">
      <c r="A22" s="1"/>
      <c r="B22" s="39" t="s">
        <v>112</v>
      </c>
      <c r="C22" s="40"/>
      <c r="D22" s="40"/>
      <c r="E22" s="40"/>
      <c r="F22" s="41"/>
      <c r="G22" s="1"/>
    </row>
    <row r="23" spans="1:7" ht="15" customHeight="1" x14ac:dyDescent="0.25">
      <c r="A23" s="1"/>
      <c r="B23" s="29" t="s">
        <v>106</v>
      </c>
      <c r="C23" s="17">
        <f>'Fane 7. Kontrol af ØR2017'!G22</f>
        <v>0</v>
      </c>
      <c r="D23" s="18" t="s">
        <v>2</v>
      </c>
      <c r="E23" s="17">
        <f>C23</f>
        <v>0</v>
      </c>
      <c r="F23" s="18" t="s">
        <v>2</v>
      </c>
      <c r="G23" s="1"/>
    </row>
    <row r="24" spans="1:7" x14ac:dyDescent="0.25">
      <c r="A24" s="1"/>
      <c r="B24" s="39" t="s">
        <v>78</v>
      </c>
      <c r="C24" s="40"/>
      <c r="D24" s="41"/>
      <c r="E24" s="20">
        <f>SUM(E13,E17,E21,E23)</f>
        <v>44358633.717237651</v>
      </c>
      <c r="F24" s="21" t="s">
        <v>2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91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43543840.091977015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5668550.4873250006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37875289.604652017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100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3" t="s">
        <v>141</v>
      </c>
      <c r="C10" s="94"/>
      <c r="D10" s="95"/>
      <c r="E10" s="11">
        <v>4274221.74</v>
      </c>
      <c r="F10" s="22" t="s">
        <v>2</v>
      </c>
      <c r="G10" s="1"/>
      <c r="H10" s="1"/>
    </row>
    <row r="11" spans="1:8" x14ac:dyDescent="0.25">
      <c r="A11" s="1"/>
      <c r="B11" s="93" t="s">
        <v>142</v>
      </c>
      <c r="C11" s="94"/>
      <c r="D11" s="95"/>
      <c r="E11" s="11">
        <v>77197</v>
      </c>
      <c r="F11" s="22" t="s">
        <v>2</v>
      </c>
      <c r="G11" s="1"/>
      <c r="H11" s="1"/>
    </row>
    <row r="12" spans="1:8" x14ac:dyDescent="0.25">
      <c r="A12" s="1"/>
      <c r="B12" s="93" t="s">
        <v>143</v>
      </c>
      <c r="C12" s="94"/>
      <c r="D12" s="95"/>
      <c r="E12" s="11">
        <v>401224.32</v>
      </c>
      <c r="F12" s="22" t="s">
        <v>2</v>
      </c>
      <c r="G12" s="1"/>
      <c r="H12" s="1"/>
    </row>
    <row r="13" spans="1:8" x14ac:dyDescent="0.25">
      <c r="A13" s="1"/>
      <c r="B13" s="93" t="s">
        <v>144</v>
      </c>
      <c r="C13" s="94"/>
      <c r="D13" s="95"/>
      <c r="E13" s="11">
        <v>51364.82</v>
      </c>
      <c r="F13" s="22" t="s">
        <v>2</v>
      </c>
      <c r="G13" s="1"/>
      <c r="H13" s="1"/>
    </row>
    <row r="14" spans="1:8" x14ac:dyDescent="0.25">
      <c r="A14" s="1"/>
      <c r="B14" s="93" t="s">
        <v>145</v>
      </c>
      <c r="C14" s="94"/>
      <c r="D14" s="95"/>
      <c r="E14" s="11">
        <v>840950</v>
      </c>
      <c r="F14" s="22" t="s">
        <v>2</v>
      </c>
      <c r="G14" s="1"/>
      <c r="H14" s="1"/>
    </row>
    <row r="15" spans="1:8" x14ac:dyDescent="0.25">
      <c r="A15" s="1"/>
      <c r="B15" s="89" t="s">
        <v>123</v>
      </c>
      <c r="C15" s="90"/>
      <c r="D15" s="91"/>
      <c r="E15" s="20">
        <f>SUM(E10:E14)</f>
        <v>5644957.8800000008</v>
      </c>
      <c r="F15" s="21" t="s">
        <v>2</v>
      </c>
      <c r="G15" s="1"/>
      <c r="H15" s="1"/>
    </row>
    <row r="16" spans="1:8" x14ac:dyDescent="0.25">
      <c r="A16" s="1"/>
      <c r="B16" s="89" t="s">
        <v>124</v>
      </c>
      <c r="C16" s="90"/>
      <c r="D16" s="91"/>
      <c r="E16" s="20">
        <f>E15*(1+Prisudvikling2019)^2</f>
        <v>5837369.7127641067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8">
    <mergeCell ref="B3:F4"/>
    <mergeCell ref="B15:D15"/>
    <mergeCell ref="B16:D16"/>
    <mergeCell ref="B10:D10"/>
    <mergeCell ref="B13:D13"/>
    <mergeCell ref="B14:D14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115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462174.73243505566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23108736.621752784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275008.59223210375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15537208.600683827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134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135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127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2018-08-27T13:12:53Z</dcterms:modified>
</cp:coreProperties>
</file>