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930" yWindow="150" windowWidth="12630" windowHeight="12540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8" l="1"/>
  <c r="G11" i="8"/>
  <c r="G13" i="9" l="1"/>
  <c r="G36" i="12" l="1"/>
  <c r="E21" i="2" s="1"/>
  <c r="G10" i="9" l="1"/>
  <c r="G30" i="13"/>
  <c r="F30" i="11" l="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3" i="12"/>
  <c r="G17" i="12"/>
  <c r="F11" i="11"/>
  <c r="F12" i="11"/>
  <c r="F13" i="11"/>
  <c r="F14" i="11"/>
  <c r="F31" i="11"/>
  <c r="F10" i="11"/>
  <c r="G13" i="10"/>
  <c r="E15" i="2" s="1"/>
  <c r="G15" i="2" s="1"/>
  <c r="G12" i="9"/>
  <c r="G14" i="9" s="1"/>
  <c r="G9" i="9"/>
  <c r="G11" i="9" s="1"/>
  <c r="G12" i="7"/>
  <c r="E9" i="2" s="1"/>
  <c r="E19" i="2"/>
  <c r="E18" i="2"/>
  <c r="E10" i="2"/>
  <c r="E22" i="2" l="1"/>
  <c r="F32" i="11"/>
  <c r="G29" i="12" s="1"/>
  <c r="G30" i="12" s="1"/>
  <c r="E20" i="2" s="1"/>
  <c r="E28" i="13"/>
  <c r="G28" i="13" s="1"/>
  <c r="G36" i="13" s="1"/>
  <c r="E24" i="2" s="1"/>
  <c r="G24" i="2" s="1"/>
  <c r="G9" i="8"/>
  <c r="G15" i="9"/>
  <c r="E12" i="2" s="1"/>
  <c r="E11" i="2" l="1"/>
  <c r="E13" i="2" s="1"/>
  <c r="G13" i="2" s="1"/>
  <c r="G22" i="2"/>
  <c r="G25" i="2" l="1"/>
</calcChain>
</file>

<file path=xl/sharedStrings.xml><?xml version="1.0" encoding="utf-8"?>
<sst xmlns="http://schemas.openxmlformats.org/spreadsheetml/2006/main" count="256" uniqueCount="135">
  <si>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</si>
  <si>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</si>
  <si>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</si>
  <si>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</si>
  <si>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</si>
  <si>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</si>
  <si>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</si>
  <si>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</si>
  <si>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</si>
  <si>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</si>
  <si>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</si>
  <si>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</si>
  <si>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</si>
  <si>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</si>
  <si>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</si>
  <si>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</si>
  <si>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</si>
  <si>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</si>
  <si>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</si>
  <si>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</si>
  <si>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</si>
  <si>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</si>
  <si>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</si>
  <si>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</si>
  <si>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</si>
  <si>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</si>
  <si>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</si>
  <si>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</si>
  <si>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</si>
  <si>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</si>
  <si>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</si>
  <si>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</si>
  <si>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</si>
  <si>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</si>
  <si>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</si>
  <si>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</si>
  <si>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</si>
  <si>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</si>
  <si>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</si>
  <si>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</si>
  <si>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</si>
  <si>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</si>
  <si>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</si>
  <si>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</si>
  <si>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</si>
  <si>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</si>
  <si>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</si>
  <si>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</si>
  <si>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</si>
  <si>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</si>
  <si>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</si>
  <si>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</si>
  <si>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</si>
  <si>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</si>
  <si>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</si>
  <si>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</si>
  <si>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</si>
  <si>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</si>
  <si>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</si>
  <si>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</si>
  <si>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</si>
  <si>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</si>
  <si>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</si>
  <si>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</si>
  <si>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</si>
  <si>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</si>
  <si>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</si>
  <si>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</si>
  <si>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</si>
  <si>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</si>
  <si>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</si>
  <si>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</si>
  <si>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</si>
  <si>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</si>
  <si>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</si>
  <si>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</si>
  <si>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</si>
  <si>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</si>
  <si>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</si>
  <si>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</si>
  <si>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</si>
  <si>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</si>
  <si>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</si>
  <si>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</si>
  <si>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</si>
  <si>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</si>
  <si>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</si>
  <si>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</si>
  <si>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</si>
  <si>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</si>
  <si>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</si>
  <si>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</si>
  <si>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</si>
  <si>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</si>
  <si>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</si>
  <si>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</si>
  <si>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</si>
  <si>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</si>
  <si>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</si>
  <si>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</si>
  <si>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</si>
  <si>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</si>
  <si>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</si>
  <si>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</si>
  <si>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</si>
  <si>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Arbejdsplads</t>
  </si>
  <si>
    <t>Indløb-/udløbsarrangement</t>
  </si>
  <si>
    <t>Andre bygninger</t>
  </si>
  <si>
    <t>Installationer "mekaniske riste og SRO" Miljøklasse A. (7-20 m2) - Mek/EL</t>
  </si>
  <si>
    <t>Pumpestationer i brønde (&lt; 6,25 m2), Mek/EL</t>
  </si>
  <si>
    <t>Andre bygninger (tekniske installationer, målere mv.)</t>
  </si>
  <si>
    <t>Pumpestationer i brønde (&lt; 6,25 m2), Konstruktioner</t>
  </si>
  <si>
    <t xml:space="preserve">Ledningsnet ≤ Ø 200 mm </t>
  </si>
  <si>
    <t xml:space="preserve">Ø 200 mm &lt; Ledningsnet ≤ Ø 500 mm </t>
  </si>
  <si>
    <t>Ø 500 mm &lt; Ledningsnet ≤ Ø 800 mm</t>
  </si>
  <si>
    <t>Ø 800 mm &lt; Ledningsnet ≤ Ø 1000 mm</t>
  </si>
  <si>
    <t>Ø 1000 mm &lt; Ledningsnet ≤ Ø 1200 mm</t>
  </si>
  <si>
    <t>Ø 1200 mm &lt; Ledningsnet ≤ Ø 1600 mm</t>
  </si>
  <si>
    <t>Stik</t>
  </si>
  <si>
    <t>Brønde</t>
  </si>
  <si>
    <t>Sand- og fedtfang, Kontruktioner</t>
  </si>
  <si>
    <t>Gasdisponering - elproduktionsanlæg, Mek/EL</t>
  </si>
  <si>
    <t>Beluftningstanke, Konstruktioner</t>
  </si>
  <si>
    <t>Beluftningstanke, Mek/EL</t>
  </si>
  <si>
    <t>Rådnetanke, slam, Konstruktioner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</si>
  <si>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</si>
  <si>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</si>
  <si>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</si>
  <si>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</si>
  <si>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Korrektion for faktiske afholdte periodevise driftsomkostninger i 2015</t>
  </si>
  <si>
    <t>Del af godkendt tillæg i prislofterne vedrørende omkostninger i 2015</t>
  </si>
  <si>
    <t>Faktisk udgift til periodevise driftsomkostninger i 2015</t>
  </si>
  <si>
    <t>Korrigeret for faktisk afholdte periodevise driftsomkostninger i 2015</t>
  </si>
  <si>
    <t>Miljø- og servicemål</t>
  </si>
  <si>
    <t>Omkostninger eksl.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</si>
</sst>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0.0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89">
    <xf numFmtId="0" fontId="0" fillId="0" borderId="0" xfId="0"/>
    <xf numFmtId="3" fontId="8" fillId="11" borderId="12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4" fillId="2" borderId="0" xfId="0" applyFont="1" applyFill="1" applyAlignment="1" applyProtection="1">
      <alignment horizontal="center" vertic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2" fontId="8" fillId="10" borderId="1" xfId="0" applyNumberFormat="1" applyFont="1" applyFill="1" applyBorder="1" applyProtection="1"/>
    <xf numFmtId="0" fontId="12" fillId="10" borderId="2" xfId="0" applyFont="1" applyFill="1" applyBorder="1" applyAlignment="1" applyProtection="1">
      <alignment horizontal="left"/>
    </xf>
    <xf numFmtId="0" fontId="10" fillId="10" borderId="11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2" xfId="0" applyFont="1" applyFill="1" applyBorder="1" applyAlignment="1" applyProtection="1">
      <alignment horizontal="left"/>
    </xf>
    <xf numFmtId="0" fontId="11" fillId="4" borderId="11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3" fontId="11" fillId="4" borderId="1" xfId="0" applyNumberFormat="1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</xf>
    <xf numFmtId="1" fontId="8" fillId="1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165" fontId="8" fillId="10" borderId="1" xfId="0" applyNumberFormat="1" applyFont="1" applyFill="1" applyBorder="1" applyProtection="1"/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10" xfId="0" applyFont="1" applyFill="1" applyBorder="1" applyProtection="1"/>
    <xf numFmtId="0" fontId="7" fillId="3" borderId="2" xfId="0" quotePrefix="1" applyFont="1" applyFill="1" applyBorder="1" applyAlignment="1" applyProtection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27" t="s">
        <v>10</v>
      </c>
      <c r="E6" s="27"/>
      <c r="F6" s="27"/>
      <c r="G6" s="27"/>
      <c r="H6" s="4"/>
      <c r="I6" s="2"/>
    </row>
    <row r="7" spans="1:9" ht="15" customHeight="1" x14ac:dyDescent="0.25">
      <c r="A7" s="2"/>
      <c r="B7" s="2"/>
      <c r="C7" s="4"/>
      <c r="D7" s="27"/>
      <c r="E7" s="27"/>
      <c r="F7" s="27"/>
      <c r="G7" s="27"/>
      <c r="H7" s="4"/>
      <c r="I7" s="2"/>
    </row>
    <row r="8" spans="1:9" ht="15.75" x14ac:dyDescent="0.25">
      <c r="A8" s="2"/>
      <c r="B8" s="2"/>
      <c r="C8" s="5"/>
      <c r="D8" s="35" t="s">
        <v>104</v>
      </c>
      <c r="E8" s="35"/>
      <c r="F8" s="35"/>
      <c r="G8" s="35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34" t="s">
        <v>11</v>
      </c>
      <c r="E11" s="34"/>
      <c r="F11" s="34"/>
      <c r="G11" s="34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12</v>
      </c>
      <c r="D13" s="45" t="s">
        <v>20</v>
      </c>
      <c r="E13" s="46"/>
      <c r="F13" s="46"/>
      <c r="G13" s="47"/>
      <c r="H13" s="2"/>
      <c r="I13" s="2"/>
    </row>
    <row r="14" spans="1:9" x14ac:dyDescent="0.25">
      <c r="A14" s="2"/>
      <c r="B14" s="2"/>
      <c r="C14" s="7" t="s">
        <v>13</v>
      </c>
      <c r="D14" s="36" t="s">
        <v>21</v>
      </c>
      <c r="E14" s="37"/>
      <c r="F14" s="37"/>
      <c r="G14" s="38"/>
      <c r="H14" s="2"/>
      <c r="I14" s="2"/>
    </row>
    <row r="15" spans="1:9" x14ac:dyDescent="0.25">
      <c r="A15" s="2"/>
      <c r="B15" s="2"/>
      <c r="C15" s="7" t="s">
        <v>14</v>
      </c>
      <c r="D15" s="39" t="s">
        <v>22</v>
      </c>
      <c r="E15" s="40"/>
      <c r="F15" s="40"/>
      <c r="G15" s="41"/>
      <c r="H15" s="2"/>
      <c r="I15" s="2"/>
    </row>
    <row r="16" spans="1:9" x14ac:dyDescent="0.25">
      <c r="A16" s="2"/>
      <c r="B16" s="2"/>
      <c r="C16" s="7" t="s">
        <v>15</v>
      </c>
      <c r="D16" s="39" t="s">
        <v>23</v>
      </c>
      <c r="E16" s="40"/>
      <c r="F16" s="40"/>
      <c r="G16" s="41"/>
      <c r="H16" s="2"/>
      <c r="I16" s="2"/>
    </row>
    <row r="17" spans="1:9" x14ac:dyDescent="0.25">
      <c r="A17" s="2"/>
      <c r="B17" s="2"/>
      <c r="C17" s="7" t="s">
        <v>16</v>
      </c>
      <c r="D17" s="42" t="s">
        <v>29</v>
      </c>
      <c r="E17" s="43"/>
      <c r="F17" s="43"/>
      <c r="G17" s="44"/>
      <c r="H17" s="2"/>
      <c r="I17" s="2"/>
    </row>
    <row r="18" spans="1:9" x14ac:dyDescent="0.25">
      <c r="A18" s="2"/>
      <c r="B18" s="2"/>
      <c r="C18" s="7" t="s">
        <v>17</v>
      </c>
      <c r="D18" s="28" t="s">
        <v>5</v>
      </c>
      <c r="E18" s="29"/>
      <c r="F18" s="29"/>
      <c r="G18" s="30"/>
      <c r="H18" s="2"/>
      <c r="I18" s="2"/>
    </row>
    <row r="19" spans="1:9" x14ac:dyDescent="0.25">
      <c r="A19" s="2"/>
      <c r="B19" s="2"/>
      <c r="C19" s="7" t="s">
        <v>18</v>
      </c>
      <c r="D19" s="28" t="s">
        <v>25</v>
      </c>
      <c r="E19" s="29"/>
      <c r="F19" s="29"/>
      <c r="G19" s="30"/>
      <c r="H19" s="2"/>
      <c r="I19" s="2"/>
    </row>
    <row r="20" spans="1:9" x14ac:dyDescent="0.25">
      <c r="A20" s="2"/>
      <c r="B20" s="2"/>
      <c r="C20" s="7" t="s">
        <v>19</v>
      </c>
      <c r="D20" s="31" t="s">
        <v>26</v>
      </c>
      <c r="E20" s="32"/>
      <c r="F20" s="32"/>
      <c r="G20" s="33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</sheetData>
  <sheetProtection password="DFE9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6"/>
  <sheetViews>
    <sheetView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28515625" style="3" customWidth="1"/>
    <col min="7" max="7" width="10.5703125" style="3" customWidth="1"/>
    <col min="8" max="8" width="3.28515625" style="3" customWidth="1"/>
    <col min="9" max="9" width="6.57031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128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54" t="s">
        <v>103</v>
      </c>
      <c r="C8" s="55"/>
      <c r="D8" s="55"/>
      <c r="E8" s="55"/>
      <c r="F8" s="55"/>
      <c r="G8" s="55"/>
      <c r="H8" s="56"/>
      <c r="I8" s="2"/>
    </row>
    <row r="9" spans="1:9" ht="30" customHeight="1" x14ac:dyDescent="0.25">
      <c r="A9" s="2"/>
      <c r="B9" s="51" t="s">
        <v>28</v>
      </c>
      <c r="C9" s="52"/>
      <c r="D9" s="53"/>
      <c r="E9" s="9">
        <f>'Fane 3. Grundlag'!G12</f>
        <v>179171472.72559282</v>
      </c>
      <c r="F9" s="10" t="s">
        <v>4</v>
      </c>
      <c r="G9" s="11"/>
      <c r="H9" s="12"/>
      <c r="I9" s="2"/>
    </row>
    <row r="10" spans="1:9" x14ac:dyDescent="0.25">
      <c r="A10" s="2"/>
      <c r="B10" s="61" t="s">
        <v>91</v>
      </c>
      <c r="C10" s="59"/>
      <c r="D10" s="60"/>
      <c r="E10" s="13">
        <f>'Fane 3. Grundlag'!G11</f>
        <v>11531633.406889958</v>
      </c>
      <c r="F10" s="10" t="s">
        <v>4</v>
      </c>
      <c r="G10" s="14"/>
      <c r="H10" s="15"/>
      <c r="I10" s="2"/>
    </row>
    <row r="11" spans="1:9" x14ac:dyDescent="0.25">
      <c r="A11" s="2"/>
      <c r="B11" s="58" t="s">
        <v>22</v>
      </c>
      <c r="C11" s="59"/>
      <c r="D11" s="60"/>
      <c r="E11" s="13">
        <f>'Fane 4. Individuelt eff.krav'!G13</f>
        <v>511777.87777229003</v>
      </c>
      <c r="F11" s="10" t="s">
        <v>4</v>
      </c>
      <c r="G11" s="16"/>
      <c r="H11" s="15"/>
      <c r="I11" s="2"/>
    </row>
    <row r="12" spans="1:9" x14ac:dyDescent="0.25">
      <c r="A12" s="2"/>
      <c r="B12" s="58" t="s">
        <v>23</v>
      </c>
      <c r="C12" s="59"/>
      <c r="D12" s="60"/>
      <c r="E12" s="13">
        <f>'Fane 5. Generelt eff.krav'!G15</f>
        <v>2134378.7381001962</v>
      </c>
      <c r="F12" s="10" t="s">
        <v>4</v>
      </c>
      <c r="G12" s="17"/>
      <c r="H12" s="18"/>
      <c r="I12" s="2"/>
    </row>
    <row r="13" spans="1:9" x14ac:dyDescent="0.25">
      <c r="A13" s="2"/>
      <c r="B13" s="62" t="s">
        <v>37</v>
      </c>
      <c r="C13" s="63"/>
      <c r="D13" s="64"/>
      <c r="E13" s="19">
        <f>$E$9-$E$11-$E$12</f>
        <v>176525316.10972032</v>
      </c>
      <c r="F13" s="20" t="s">
        <v>4</v>
      </c>
      <c r="G13" s="19">
        <f>E13</f>
        <v>176525316.10972032</v>
      </c>
      <c r="H13" s="20" t="s">
        <v>4</v>
      </c>
      <c r="I13" s="2"/>
    </row>
    <row r="14" spans="1:9" x14ac:dyDescent="0.25">
      <c r="A14" s="2"/>
      <c r="B14" s="54" t="s">
        <v>29</v>
      </c>
      <c r="C14" s="55"/>
      <c r="D14" s="55"/>
      <c r="E14" s="55"/>
      <c r="F14" s="55"/>
      <c r="G14" s="55"/>
      <c r="H14" s="56"/>
      <c r="I14" s="2"/>
    </row>
    <row r="15" spans="1:9" x14ac:dyDescent="0.25">
      <c r="A15" s="2"/>
      <c r="B15" s="48" t="s">
        <v>102</v>
      </c>
      <c r="C15" s="49"/>
      <c r="D15" s="50"/>
      <c r="E15" s="19">
        <f>'Fane 6. Hist. over el. underdæk'!G13</f>
        <v>1973833.25</v>
      </c>
      <c r="F15" s="20" t="s">
        <v>4</v>
      </c>
      <c r="G15" s="19">
        <f>E15</f>
        <v>1973833.25</v>
      </c>
      <c r="H15" s="20" t="s">
        <v>4</v>
      </c>
      <c r="I15" s="2"/>
    </row>
    <row r="16" spans="1:9" x14ac:dyDescent="0.25">
      <c r="A16" s="2"/>
      <c r="B16" s="54" t="s">
        <v>25</v>
      </c>
      <c r="C16" s="55"/>
      <c r="D16" s="55"/>
      <c r="E16" s="55"/>
      <c r="F16" s="55"/>
      <c r="G16" s="55"/>
      <c r="H16" s="56"/>
      <c r="I16" s="2"/>
    </row>
    <row r="17" spans="1:9" x14ac:dyDescent="0.25">
      <c r="A17" s="2"/>
      <c r="B17" s="51" t="s">
        <v>32</v>
      </c>
      <c r="C17" s="52"/>
      <c r="D17" s="53"/>
      <c r="E17" s="13">
        <f>'Fane 8. Korrektion af PL2015'!G11</f>
        <v>2472719</v>
      </c>
      <c r="F17" s="10" t="s">
        <v>4</v>
      </c>
      <c r="G17" s="21"/>
      <c r="H17" s="12"/>
      <c r="I17" s="2"/>
    </row>
    <row r="18" spans="1:9" x14ac:dyDescent="0.25">
      <c r="A18" s="2"/>
      <c r="B18" s="51" t="s">
        <v>33</v>
      </c>
      <c r="C18" s="52"/>
      <c r="D18" s="53"/>
      <c r="E18" s="13">
        <f>'Fane 8. Korrektion af PL2015'!G17</f>
        <v>984238</v>
      </c>
      <c r="F18" s="10" t="s">
        <v>4</v>
      </c>
      <c r="G18" s="16"/>
      <c r="H18" s="15"/>
      <c r="I18" s="2"/>
    </row>
    <row r="19" spans="1:9" ht="30" customHeight="1" x14ac:dyDescent="0.25">
      <c r="A19" s="2"/>
      <c r="B19" s="51" t="s">
        <v>92</v>
      </c>
      <c r="C19" s="52"/>
      <c r="D19" s="53"/>
      <c r="E19" s="13">
        <f>'Fane 8. Korrektion af PL2015'!G23</f>
        <v>1751972</v>
      </c>
      <c r="F19" s="10" t="s">
        <v>4</v>
      </c>
      <c r="G19" s="14"/>
      <c r="H19" s="15"/>
      <c r="I19" s="2"/>
    </row>
    <row r="20" spans="1:9" ht="28.5" customHeight="1" x14ac:dyDescent="0.25">
      <c r="A20" s="2"/>
      <c r="B20" s="51" t="s">
        <v>34</v>
      </c>
      <c r="C20" s="52"/>
      <c r="D20" s="53"/>
      <c r="E20" s="13">
        <f>'Fane 8. Korrektion af PL2015'!G30</f>
        <v>-1223219.6505333325</v>
      </c>
      <c r="F20" s="10" t="s">
        <v>4</v>
      </c>
      <c r="G20" s="16"/>
      <c r="H20" s="15"/>
      <c r="I20" s="2"/>
    </row>
    <row r="21" spans="1:9" ht="28.5" customHeight="1" x14ac:dyDescent="0.25">
      <c r="A21" s="2"/>
      <c r="B21" s="51" t="s">
        <v>129</v>
      </c>
      <c r="C21" s="52"/>
      <c r="D21" s="53"/>
      <c r="E21" s="13">
        <f>'Fane 8. Korrektion af PL2015'!G36</f>
        <v>2301972</v>
      </c>
      <c r="F21" s="10" t="s">
        <v>4</v>
      </c>
      <c r="G21" s="17"/>
      <c r="H21" s="18"/>
      <c r="I21" s="2"/>
    </row>
    <row r="22" spans="1:9" x14ac:dyDescent="0.25">
      <c r="A22" s="2"/>
      <c r="B22" s="48" t="s">
        <v>35</v>
      </c>
      <c r="C22" s="49"/>
      <c r="D22" s="50"/>
      <c r="E22" s="19">
        <f>SUM(E17:E21)</f>
        <v>6287681.3494666675</v>
      </c>
      <c r="F22" s="20" t="s">
        <v>4</v>
      </c>
      <c r="G22" s="19">
        <f>E22</f>
        <v>6287681.3494666675</v>
      </c>
      <c r="H22" s="20" t="s">
        <v>4</v>
      </c>
      <c r="I22" s="2"/>
    </row>
    <row r="23" spans="1:9" x14ac:dyDescent="0.25">
      <c r="A23" s="2"/>
      <c r="B23" s="54" t="s">
        <v>30</v>
      </c>
      <c r="C23" s="55"/>
      <c r="D23" s="55"/>
      <c r="E23" s="55"/>
      <c r="F23" s="55"/>
      <c r="G23" s="55"/>
      <c r="H23" s="56"/>
      <c r="I23" s="2"/>
    </row>
    <row r="24" spans="1:9" x14ac:dyDescent="0.25">
      <c r="A24" s="2"/>
      <c r="B24" s="48" t="s">
        <v>31</v>
      </c>
      <c r="C24" s="49"/>
      <c r="D24" s="50"/>
      <c r="E24" s="19">
        <f>'Fane 9. Kontrol af PL2015'!G36</f>
        <v>-22945507</v>
      </c>
      <c r="F24" s="20" t="s">
        <v>4</v>
      </c>
      <c r="G24" s="19">
        <f>E24</f>
        <v>-22945507</v>
      </c>
      <c r="H24" s="20" t="s">
        <v>4</v>
      </c>
      <c r="I24" s="2"/>
    </row>
    <row r="25" spans="1:9" x14ac:dyDescent="0.25">
      <c r="A25" s="2"/>
      <c r="B25" s="54" t="s">
        <v>36</v>
      </c>
      <c r="C25" s="55"/>
      <c r="D25" s="55"/>
      <c r="E25" s="55"/>
      <c r="F25" s="56"/>
      <c r="G25" s="22">
        <f>G13+G15+G22+G24</f>
        <v>161841323.709187</v>
      </c>
      <c r="H25" s="23" t="s">
        <v>4</v>
      </c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</sheetData>
  <sheetProtection password="DFE9" sheet="1" objects="1" scenarios="1"/>
  <mergeCells count="19">
    <mergeCell ref="B14:H14"/>
    <mergeCell ref="B8:H8"/>
    <mergeCell ref="B17:D17"/>
    <mergeCell ref="B22:D22"/>
    <mergeCell ref="B19:D19"/>
    <mergeCell ref="B21:D21"/>
    <mergeCell ref="B25:F25"/>
    <mergeCell ref="B3:H4"/>
    <mergeCell ref="B9:D9"/>
    <mergeCell ref="B11:D11"/>
    <mergeCell ref="B24:D24"/>
    <mergeCell ref="B12:D12"/>
    <mergeCell ref="B10:D10"/>
    <mergeCell ref="B13:D13"/>
    <mergeCell ref="B15:D15"/>
    <mergeCell ref="B18:D18"/>
    <mergeCell ref="B20:D20"/>
    <mergeCell ref="B23:H23"/>
    <mergeCell ref="B16:H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9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54" t="s">
        <v>38</v>
      </c>
      <c r="C8" s="55"/>
      <c r="D8" s="55"/>
      <c r="E8" s="55"/>
      <c r="F8" s="55"/>
      <c r="G8" s="55"/>
      <c r="H8" s="56"/>
      <c r="I8" s="2"/>
    </row>
    <row r="9" spans="1:9" x14ac:dyDescent="0.25">
      <c r="A9" s="2"/>
      <c r="B9" s="58" t="s">
        <v>93</v>
      </c>
      <c r="C9" s="59"/>
      <c r="D9" s="59"/>
      <c r="E9" s="59"/>
      <c r="F9" s="60"/>
      <c r="G9" s="13">
        <v>55858367</v>
      </c>
      <c r="H9" s="24" t="s">
        <v>4</v>
      </c>
      <c r="I9" s="2"/>
    </row>
    <row r="10" spans="1:9" x14ac:dyDescent="0.25">
      <c r="A10" s="2"/>
      <c r="B10" s="58" t="s">
        <v>94</v>
      </c>
      <c r="C10" s="59"/>
      <c r="D10" s="59"/>
      <c r="E10" s="59"/>
      <c r="F10" s="60"/>
      <c r="G10" s="13">
        <v>111781472.31870286</v>
      </c>
      <c r="H10" s="24" t="s">
        <v>4</v>
      </c>
      <c r="I10" s="2"/>
    </row>
    <row r="11" spans="1:9" x14ac:dyDescent="0.25">
      <c r="A11" s="2"/>
      <c r="B11" s="58" t="s">
        <v>95</v>
      </c>
      <c r="C11" s="59"/>
      <c r="D11" s="59"/>
      <c r="E11" s="59"/>
      <c r="F11" s="60"/>
      <c r="G11" s="13">
        <v>11531633.406889958</v>
      </c>
      <c r="H11" s="24" t="s">
        <v>4</v>
      </c>
      <c r="I11" s="2"/>
    </row>
    <row r="12" spans="1:9" x14ac:dyDescent="0.25">
      <c r="A12" s="2"/>
      <c r="B12" s="54" t="s">
        <v>38</v>
      </c>
      <c r="C12" s="55"/>
      <c r="D12" s="55"/>
      <c r="E12" s="55"/>
      <c r="F12" s="56"/>
      <c r="G12" s="22">
        <f>SUM(G9:G11)</f>
        <v>179171472.72559282</v>
      </c>
      <c r="H12" s="23" t="s">
        <v>4</v>
      </c>
      <c r="I12" s="2"/>
    </row>
    <row r="13" spans="1:9" x14ac:dyDescent="0.25">
      <c r="A13" s="2"/>
      <c r="B13" s="25"/>
      <c r="C13" s="25"/>
      <c r="D13" s="25"/>
      <c r="E13" s="25"/>
      <c r="F13" s="25"/>
      <c r="G13" s="25"/>
      <c r="H13" s="25"/>
      <c r="I13" s="2"/>
    </row>
    <row r="14" spans="1:9" x14ac:dyDescent="0.25">
      <c r="A14" s="2"/>
      <c r="B14" s="26" t="s">
        <v>96</v>
      </c>
      <c r="C14" s="25"/>
      <c r="D14" s="25"/>
      <c r="E14" s="25"/>
      <c r="F14" s="25"/>
      <c r="G14" s="25"/>
      <c r="H14" s="25"/>
      <c r="I14" s="2"/>
    </row>
    <row r="15" spans="1:9" x14ac:dyDescent="0.25">
      <c r="A15" s="2"/>
      <c r="B15" s="25"/>
      <c r="C15" s="25"/>
      <c r="D15" s="25"/>
      <c r="E15" s="25"/>
      <c r="F15" s="25"/>
      <c r="G15" s="25"/>
      <c r="H15" s="25"/>
      <c r="I15" s="2"/>
    </row>
    <row r="16" spans="1:9" x14ac:dyDescent="0.25">
      <c r="A16" s="2"/>
      <c r="B16" s="2"/>
      <c r="C16" s="2"/>
      <c r="D16" s="2"/>
      <c r="E16" s="2"/>
      <c r="F16" s="2"/>
      <c r="G16" s="25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2"/>
  <sheetViews>
    <sheetView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24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54" t="s">
        <v>22</v>
      </c>
      <c r="C8" s="55"/>
      <c r="D8" s="55"/>
      <c r="E8" s="55"/>
      <c r="F8" s="55"/>
      <c r="G8" s="55"/>
      <c r="H8" s="56"/>
      <c r="I8" s="2"/>
    </row>
    <row r="9" spans="1:9" x14ac:dyDescent="0.25">
      <c r="A9" s="2"/>
      <c r="B9" s="58" t="s">
        <v>97</v>
      </c>
      <c r="C9" s="59"/>
      <c r="D9" s="59"/>
      <c r="E9" s="59"/>
      <c r="F9" s="60"/>
      <c r="G9" s="13">
        <f>'Fane 3. Grundlag'!G12-'Fane 3. Grundlag'!G11</f>
        <v>167639839.31870288</v>
      </c>
      <c r="H9" s="24" t="s">
        <v>4</v>
      </c>
      <c r="I9" s="2"/>
    </row>
    <row r="10" spans="1:9" x14ac:dyDescent="0.25">
      <c r="A10" s="2"/>
      <c r="B10" s="58" t="s">
        <v>133</v>
      </c>
      <c r="C10" s="59"/>
      <c r="D10" s="59"/>
      <c r="E10" s="59"/>
      <c r="F10" s="60"/>
      <c r="G10" s="13">
        <v>2826774.3276312798</v>
      </c>
      <c r="H10" s="24" t="s">
        <v>4</v>
      </c>
      <c r="I10" s="2"/>
    </row>
    <row r="11" spans="1:9" x14ac:dyDescent="0.25">
      <c r="A11" s="2"/>
      <c r="B11" s="58" t="s">
        <v>134</v>
      </c>
      <c r="C11" s="59"/>
      <c r="D11" s="59"/>
      <c r="E11" s="59"/>
      <c r="F11" s="60"/>
      <c r="G11" s="13">
        <f>$G$9-$G$10</f>
        <v>164813064.99107158</v>
      </c>
      <c r="H11" s="24" t="s">
        <v>4</v>
      </c>
      <c r="I11" s="2"/>
    </row>
    <row r="12" spans="1:9" x14ac:dyDescent="0.25">
      <c r="A12" s="2"/>
      <c r="B12" s="58" t="s">
        <v>65</v>
      </c>
      <c r="C12" s="59"/>
      <c r="D12" s="59"/>
      <c r="E12" s="59"/>
      <c r="F12" s="60"/>
      <c r="G12" s="65">
        <v>0.31052021136796076</v>
      </c>
      <c r="H12" s="24" t="s">
        <v>66</v>
      </c>
      <c r="I12" s="2"/>
    </row>
    <row r="13" spans="1:9" x14ac:dyDescent="0.25">
      <c r="A13" s="2"/>
      <c r="B13" s="54" t="s">
        <v>22</v>
      </c>
      <c r="C13" s="55"/>
      <c r="D13" s="55"/>
      <c r="E13" s="55"/>
      <c r="F13" s="56"/>
      <c r="G13" s="22">
        <f>$G$11*$G$12/100</f>
        <v>511777.87777229003</v>
      </c>
      <c r="H13" s="23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</sheetData>
  <sheetProtection password="DFE9" sheet="1" objects="1" scenarios="1"/>
  <mergeCells count="7">
    <mergeCell ref="B3:H4"/>
    <mergeCell ref="B8:H8"/>
    <mergeCell ref="B13:F13"/>
    <mergeCell ref="B12:F12"/>
    <mergeCell ref="B9:F9"/>
    <mergeCell ref="B11:F11"/>
    <mergeCell ref="B10:F1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8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54" t="s">
        <v>99</v>
      </c>
      <c r="C8" s="55"/>
      <c r="D8" s="55"/>
      <c r="E8" s="55"/>
      <c r="F8" s="55"/>
      <c r="G8" s="55"/>
      <c r="H8" s="56"/>
      <c r="I8" s="2"/>
    </row>
    <row r="9" spans="1:9" x14ac:dyDescent="0.25">
      <c r="A9" s="2"/>
      <c r="B9" s="66" t="s">
        <v>93</v>
      </c>
      <c r="C9" s="67"/>
      <c r="D9" s="67"/>
      <c r="E9" s="67"/>
      <c r="F9" s="68"/>
      <c r="G9" s="13">
        <f>'Fane 3. Grundlag'!G9</f>
        <v>55858367</v>
      </c>
      <c r="H9" s="24" t="s">
        <v>4</v>
      </c>
      <c r="I9" s="2"/>
    </row>
    <row r="10" spans="1:9" x14ac:dyDescent="0.25">
      <c r="A10" s="2"/>
      <c r="B10" s="58" t="s">
        <v>23</v>
      </c>
      <c r="C10" s="59"/>
      <c r="D10" s="59"/>
      <c r="E10" s="59"/>
      <c r="F10" s="60"/>
      <c r="G10" s="69">
        <f>2</f>
        <v>2</v>
      </c>
      <c r="H10" s="24" t="s">
        <v>66</v>
      </c>
      <c r="I10" s="2"/>
    </row>
    <row r="11" spans="1:9" x14ac:dyDescent="0.25">
      <c r="A11" s="2"/>
      <c r="B11" s="62" t="s">
        <v>67</v>
      </c>
      <c r="C11" s="63"/>
      <c r="D11" s="63"/>
      <c r="E11" s="63"/>
      <c r="F11" s="64"/>
      <c r="G11" s="19">
        <f>$G$9*$G$10/100</f>
        <v>1117167.3400000001</v>
      </c>
      <c r="H11" s="70" t="s">
        <v>4</v>
      </c>
      <c r="I11" s="2"/>
    </row>
    <row r="12" spans="1:9" x14ac:dyDescent="0.25">
      <c r="A12" s="2"/>
      <c r="B12" s="58" t="s">
        <v>94</v>
      </c>
      <c r="C12" s="59"/>
      <c r="D12" s="59"/>
      <c r="E12" s="59"/>
      <c r="F12" s="60"/>
      <c r="G12" s="13">
        <f>'Fane 3. Grundlag'!G10</f>
        <v>111781472.31870286</v>
      </c>
      <c r="H12" s="24" t="s">
        <v>4</v>
      </c>
      <c r="I12" s="2"/>
    </row>
    <row r="13" spans="1:9" x14ac:dyDescent="0.25">
      <c r="A13" s="2"/>
      <c r="B13" s="58" t="s">
        <v>23</v>
      </c>
      <c r="C13" s="59"/>
      <c r="D13" s="59"/>
      <c r="E13" s="59"/>
      <c r="F13" s="60"/>
      <c r="G13" s="65">
        <f>0.91</f>
        <v>0.91</v>
      </c>
      <c r="H13" s="24" t="s">
        <v>66</v>
      </c>
      <c r="I13" s="2"/>
    </row>
    <row r="14" spans="1:9" x14ac:dyDescent="0.25">
      <c r="A14" s="2"/>
      <c r="B14" s="62" t="s">
        <v>68</v>
      </c>
      <c r="C14" s="63"/>
      <c r="D14" s="63"/>
      <c r="E14" s="63"/>
      <c r="F14" s="64"/>
      <c r="G14" s="19">
        <f>$G$12*$G$13/100</f>
        <v>1017211.3981001962</v>
      </c>
      <c r="H14" s="70" t="s">
        <v>4</v>
      </c>
      <c r="I14" s="2"/>
    </row>
    <row r="15" spans="1:9" x14ac:dyDescent="0.25">
      <c r="A15" s="2"/>
      <c r="B15" s="54" t="s">
        <v>98</v>
      </c>
      <c r="C15" s="55"/>
      <c r="D15" s="55"/>
      <c r="E15" s="55"/>
      <c r="F15" s="56"/>
      <c r="G15" s="22">
        <f>G11+G14</f>
        <v>2134378.7381001962</v>
      </c>
      <c r="H15" s="23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100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54" t="s">
        <v>101</v>
      </c>
      <c r="C8" s="55"/>
      <c r="D8" s="55"/>
      <c r="E8" s="55"/>
      <c r="F8" s="55"/>
      <c r="G8" s="55"/>
      <c r="H8" s="56"/>
      <c r="I8" s="2"/>
    </row>
    <row r="9" spans="1:9" x14ac:dyDescent="0.25">
      <c r="A9" s="2"/>
      <c r="B9" s="58" t="s">
        <v>70</v>
      </c>
      <c r="C9" s="59"/>
      <c r="D9" s="59"/>
      <c r="E9" s="59"/>
      <c r="F9" s="60"/>
      <c r="G9" s="13">
        <v>10938002</v>
      </c>
      <c r="H9" s="24" t="s">
        <v>4</v>
      </c>
      <c r="I9" s="2"/>
    </row>
    <row r="10" spans="1:9" x14ac:dyDescent="0.25">
      <c r="A10" s="2"/>
      <c r="B10" s="58" t="s">
        <v>71</v>
      </c>
      <c r="C10" s="59"/>
      <c r="D10" s="59"/>
      <c r="E10" s="59"/>
      <c r="F10" s="60"/>
      <c r="G10" s="13">
        <v>3042669</v>
      </c>
      <c r="H10" s="24" t="s">
        <v>4</v>
      </c>
      <c r="I10" s="2"/>
    </row>
    <row r="11" spans="1:9" x14ac:dyDescent="0.25">
      <c r="A11" s="2"/>
      <c r="B11" s="71" t="s">
        <v>85</v>
      </c>
      <c r="C11" s="72"/>
      <c r="D11" s="72"/>
      <c r="E11" s="72"/>
      <c r="F11" s="73"/>
      <c r="G11" s="74">
        <v>7895333</v>
      </c>
      <c r="H11" s="75" t="s">
        <v>4</v>
      </c>
      <c r="I11" s="2"/>
    </row>
    <row r="12" spans="1:9" x14ac:dyDescent="0.25">
      <c r="A12" s="2"/>
      <c r="B12" s="58" t="s">
        <v>72</v>
      </c>
      <c r="C12" s="59"/>
      <c r="D12" s="59"/>
      <c r="E12" s="59"/>
      <c r="F12" s="60"/>
      <c r="G12" s="13">
        <v>4</v>
      </c>
      <c r="H12" s="24" t="s">
        <v>4</v>
      </c>
      <c r="I12" s="2"/>
    </row>
    <row r="13" spans="1:9" x14ac:dyDescent="0.25">
      <c r="A13" s="2"/>
      <c r="B13" s="54" t="s">
        <v>69</v>
      </c>
      <c r="C13" s="55"/>
      <c r="D13" s="55"/>
      <c r="E13" s="55"/>
      <c r="F13" s="56"/>
      <c r="G13" s="22">
        <f>G11/G12</f>
        <v>1973833.25</v>
      </c>
      <c r="H13" s="23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64"/>
  <sheetViews>
    <sheetView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57" t="s">
        <v>27</v>
      </c>
      <c r="C3" s="57"/>
      <c r="D3" s="57"/>
      <c r="E3" s="57"/>
      <c r="F3" s="57"/>
      <c r="G3" s="57"/>
      <c r="H3" s="2"/>
    </row>
    <row r="4" spans="1:8" ht="15" customHeight="1" x14ac:dyDescent="0.25">
      <c r="A4" s="2"/>
      <c r="B4" s="57"/>
      <c r="C4" s="57"/>
      <c r="D4" s="57"/>
      <c r="E4" s="57"/>
      <c r="F4" s="57"/>
      <c r="G4" s="57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54" t="s">
        <v>5</v>
      </c>
      <c r="C8" s="55"/>
      <c r="D8" s="55"/>
      <c r="E8" s="55"/>
      <c r="F8" s="55"/>
      <c r="G8" s="56"/>
      <c r="H8" s="2"/>
    </row>
    <row r="9" spans="1:8" ht="39" customHeight="1" x14ac:dyDescent="0.25">
      <c r="A9" s="2"/>
      <c r="B9" s="76" t="s">
        <v>0</v>
      </c>
      <c r="C9" s="20" t="s">
        <v>1</v>
      </c>
      <c r="D9" s="76" t="s">
        <v>2</v>
      </c>
      <c r="E9" s="76" t="s">
        <v>73</v>
      </c>
      <c r="F9" s="77" t="s">
        <v>3</v>
      </c>
      <c r="G9" s="77"/>
      <c r="H9" s="2"/>
    </row>
    <row r="10" spans="1:8" x14ac:dyDescent="0.25">
      <c r="A10" s="2"/>
      <c r="B10" s="78" t="s">
        <v>105</v>
      </c>
      <c r="C10" s="79">
        <v>2015</v>
      </c>
      <c r="D10" s="79">
        <v>5</v>
      </c>
      <c r="E10" s="13">
        <v>3415209.72</v>
      </c>
      <c r="F10" s="13">
        <f>E10/D10</f>
        <v>683041.94400000002</v>
      </c>
      <c r="G10" s="24" t="s">
        <v>4</v>
      </c>
      <c r="H10" s="2"/>
    </row>
    <row r="11" spans="1:8" x14ac:dyDescent="0.25">
      <c r="A11" s="2"/>
      <c r="B11" s="78" t="s">
        <v>106</v>
      </c>
      <c r="C11" s="79">
        <v>2015</v>
      </c>
      <c r="D11" s="79">
        <v>75</v>
      </c>
      <c r="E11" s="13">
        <v>221459</v>
      </c>
      <c r="F11" s="13">
        <f t="shared" ref="F11:F31" si="0">E11/D11</f>
        <v>2952.7866666666669</v>
      </c>
      <c r="G11" s="24" t="s">
        <v>4</v>
      </c>
      <c r="H11" s="2"/>
    </row>
    <row r="12" spans="1:8" x14ac:dyDescent="0.25">
      <c r="A12" s="2"/>
      <c r="B12" s="78" t="s">
        <v>107</v>
      </c>
      <c r="C12" s="79">
        <v>2015</v>
      </c>
      <c r="D12" s="79">
        <v>75</v>
      </c>
      <c r="E12" s="13">
        <v>38818.75</v>
      </c>
      <c r="F12" s="13">
        <f t="shared" si="0"/>
        <v>517.58333333333337</v>
      </c>
      <c r="G12" s="24" t="s">
        <v>4</v>
      </c>
      <c r="H12" s="2"/>
    </row>
    <row r="13" spans="1:8" x14ac:dyDescent="0.25">
      <c r="A13" s="2"/>
      <c r="B13" s="78" t="s">
        <v>108</v>
      </c>
      <c r="C13" s="79">
        <v>2015</v>
      </c>
      <c r="D13" s="79">
        <v>20</v>
      </c>
      <c r="E13" s="13">
        <v>127685.06</v>
      </c>
      <c r="F13" s="13">
        <f t="shared" si="0"/>
        <v>6384.2529999999997</v>
      </c>
      <c r="G13" s="24" t="s">
        <v>4</v>
      </c>
      <c r="H13" s="2"/>
    </row>
    <row r="14" spans="1:8" x14ac:dyDescent="0.25">
      <c r="A14" s="2"/>
      <c r="B14" s="78" t="s">
        <v>109</v>
      </c>
      <c r="C14" s="79">
        <v>2015</v>
      </c>
      <c r="D14" s="79">
        <v>20</v>
      </c>
      <c r="E14" s="13">
        <v>353223.4</v>
      </c>
      <c r="F14" s="13">
        <f t="shared" si="0"/>
        <v>17661.170000000002</v>
      </c>
      <c r="G14" s="24" t="s">
        <v>4</v>
      </c>
      <c r="H14" s="2"/>
    </row>
    <row r="15" spans="1:8" x14ac:dyDescent="0.25">
      <c r="A15" s="2"/>
      <c r="B15" s="78" t="s">
        <v>110</v>
      </c>
      <c r="C15" s="79">
        <v>2015</v>
      </c>
      <c r="D15" s="79">
        <v>75</v>
      </c>
      <c r="E15" s="13">
        <v>138388.29999999999</v>
      </c>
      <c r="F15" s="13">
        <f t="shared" si="0"/>
        <v>1845.1773333333331</v>
      </c>
      <c r="G15" s="24" t="s">
        <v>4</v>
      </c>
      <c r="H15" s="2"/>
    </row>
    <row r="16" spans="1:8" x14ac:dyDescent="0.25">
      <c r="A16" s="2"/>
      <c r="B16" s="78" t="s">
        <v>111</v>
      </c>
      <c r="C16" s="79">
        <v>2015</v>
      </c>
      <c r="D16" s="79">
        <v>50</v>
      </c>
      <c r="E16" s="13">
        <v>106837.29</v>
      </c>
      <c r="F16" s="13">
        <f t="shared" si="0"/>
        <v>2136.7457999999997</v>
      </c>
      <c r="G16" s="24" t="s">
        <v>4</v>
      </c>
      <c r="H16" s="2"/>
    </row>
    <row r="17" spans="1:8" x14ac:dyDescent="0.25">
      <c r="A17" s="2"/>
      <c r="B17" s="78" t="s">
        <v>112</v>
      </c>
      <c r="C17" s="79">
        <v>2015</v>
      </c>
      <c r="D17" s="79">
        <v>75</v>
      </c>
      <c r="E17" s="13">
        <v>5595277.4900000002</v>
      </c>
      <c r="F17" s="13">
        <f t="shared" si="0"/>
        <v>74603.699866666677</v>
      </c>
      <c r="G17" s="24" t="s">
        <v>4</v>
      </c>
      <c r="H17" s="2"/>
    </row>
    <row r="18" spans="1:8" x14ac:dyDescent="0.25">
      <c r="A18" s="2"/>
      <c r="B18" s="78" t="s">
        <v>113</v>
      </c>
      <c r="C18" s="79">
        <v>2015</v>
      </c>
      <c r="D18" s="79">
        <v>75</v>
      </c>
      <c r="E18" s="13">
        <v>21171494.309999999</v>
      </c>
      <c r="F18" s="13">
        <f t="shared" si="0"/>
        <v>282286.59080000001</v>
      </c>
      <c r="G18" s="24" t="s">
        <v>4</v>
      </c>
      <c r="H18" s="2"/>
    </row>
    <row r="19" spans="1:8" x14ac:dyDescent="0.25">
      <c r="A19" s="2"/>
      <c r="B19" s="78" t="s">
        <v>114</v>
      </c>
      <c r="C19" s="79">
        <v>2015</v>
      </c>
      <c r="D19" s="79">
        <v>75</v>
      </c>
      <c r="E19" s="13">
        <v>9163461.8800000008</v>
      </c>
      <c r="F19" s="13">
        <f t="shared" si="0"/>
        <v>122179.49173333334</v>
      </c>
      <c r="G19" s="24" t="s">
        <v>4</v>
      </c>
      <c r="H19" s="2"/>
    </row>
    <row r="20" spans="1:8" x14ac:dyDescent="0.25">
      <c r="A20" s="2"/>
      <c r="B20" s="78" t="s">
        <v>115</v>
      </c>
      <c r="C20" s="79">
        <v>2015</v>
      </c>
      <c r="D20" s="79">
        <v>75</v>
      </c>
      <c r="E20" s="13">
        <v>819010.54</v>
      </c>
      <c r="F20" s="13">
        <f t="shared" si="0"/>
        <v>10920.140533333333</v>
      </c>
      <c r="G20" s="24" t="s">
        <v>4</v>
      </c>
      <c r="H20" s="2"/>
    </row>
    <row r="21" spans="1:8" x14ac:dyDescent="0.25">
      <c r="A21" s="2"/>
      <c r="B21" s="78" t="s">
        <v>116</v>
      </c>
      <c r="C21" s="79">
        <v>2015</v>
      </c>
      <c r="D21" s="79">
        <v>75</v>
      </c>
      <c r="E21" s="13">
        <v>1829402.16</v>
      </c>
      <c r="F21" s="13">
        <f t="shared" si="0"/>
        <v>24392.0288</v>
      </c>
      <c r="G21" s="24" t="s">
        <v>4</v>
      </c>
      <c r="H21" s="2"/>
    </row>
    <row r="22" spans="1:8" x14ac:dyDescent="0.25">
      <c r="A22" s="2"/>
      <c r="B22" s="78" t="s">
        <v>117</v>
      </c>
      <c r="C22" s="79">
        <v>2015</v>
      </c>
      <c r="D22" s="79">
        <v>75</v>
      </c>
      <c r="E22" s="13">
        <v>1688313.3</v>
      </c>
      <c r="F22" s="13">
        <f t="shared" si="0"/>
        <v>22510.844000000001</v>
      </c>
      <c r="G22" s="24" t="s">
        <v>4</v>
      </c>
      <c r="H22" s="2"/>
    </row>
    <row r="23" spans="1:8" x14ac:dyDescent="0.25">
      <c r="A23" s="2"/>
      <c r="B23" s="78" t="s">
        <v>118</v>
      </c>
      <c r="C23" s="79">
        <v>2015</v>
      </c>
      <c r="D23" s="79">
        <v>75</v>
      </c>
      <c r="E23" s="13">
        <v>3694847.93</v>
      </c>
      <c r="F23" s="13">
        <f t="shared" si="0"/>
        <v>49264.63906666667</v>
      </c>
      <c r="G23" s="24" t="s">
        <v>4</v>
      </c>
      <c r="H23" s="2"/>
    </row>
    <row r="24" spans="1:8" x14ac:dyDescent="0.25">
      <c r="A24" s="2"/>
      <c r="B24" s="78" t="s">
        <v>119</v>
      </c>
      <c r="C24" s="79">
        <v>2015</v>
      </c>
      <c r="D24" s="79">
        <v>75</v>
      </c>
      <c r="E24" s="13">
        <v>44228335.789999999</v>
      </c>
      <c r="F24" s="13">
        <f t="shared" si="0"/>
        <v>589711.14386666671</v>
      </c>
      <c r="G24" s="24" t="s">
        <v>4</v>
      </c>
      <c r="H24" s="2"/>
    </row>
    <row r="25" spans="1:8" x14ac:dyDescent="0.25">
      <c r="A25" s="2"/>
      <c r="B25" s="78" t="s">
        <v>120</v>
      </c>
      <c r="C25" s="79">
        <v>2015</v>
      </c>
      <c r="D25" s="79">
        <v>60</v>
      </c>
      <c r="E25" s="13">
        <v>1068444.29</v>
      </c>
      <c r="F25" s="13">
        <f t="shared" si="0"/>
        <v>17807.404833333334</v>
      </c>
      <c r="G25" s="24" t="s">
        <v>4</v>
      </c>
      <c r="H25" s="2"/>
    </row>
    <row r="26" spans="1:8" x14ac:dyDescent="0.25">
      <c r="A26" s="2"/>
      <c r="B26" s="78" t="s">
        <v>121</v>
      </c>
      <c r="C26" s="79">
        <v>2015</v>
      </c>
      <c r="D26" s="79">
        <v>20</v>
      </c>
      <c r="E26" s="13">
        <v>857997.66</v>
      </c>
      <c r="F26" s="13">
        <f t="shared" si="0"/>
        <v>42899.883000000002</v>
      </c>
      <c r="G26" s="24" t="s">
        <v>4</v>
      </c>
      <c r="H26" s="2"/>
    </row>
    <row r="27" spans="1:8" x14ac:dyDescent="0.25">
      <c r="A27" s="2"/>
      <c r="B27" s="78" t="s">
        <v>122</v>
      </c>
      <c r="C27" s="79">
        <v>2015</v>
      </c>
      <c r="D27" s="79">
        <v>20</v>
      </c>
      <c r="E27" s="13">
        <v>373777.35</v>
      </c>
      <c r="F27" s="13">
        <f t="shared" si="0"/>
        <v>18688.8675</v>
      </c>
      <c r="G27" s="24" t="s">
        <v>4</v>
      </c>
      <c r="H27" s="2"/>
    </row>
    <row r="28" spans="1:8" x14ac:dyDescent="0.25">
      <c r="A28" s="2"/>
      <c r="B28" s="78" t="s">
        <v>123</v>
      </c>
      <c r="C28" s="79">
        <v>2015</v>
      </c>
      <c r="D28" s="79">
        <v>10</v>
      </c>
      <c r="E28" s="13">
        <v>2434.9</v>
      </c>
      <c r="F28" s="13">
        <f t="shared" si="0"/>
        <v>243.49</v>
      </c>
      <c r="G28" s="24" t="s">
        <v>4</v>
      </c>
      <c r="H28" s="2"/>
    </row>
    <row r="29" spans="1:8" x14ac:dyDescent="0.25">
      <c r="A29" s="2"/>
      <c r="B29" s="78" t="s">
        <v>124</v>
      </c>
      <c r="C29" s="79">
        <v>2015</v>
      </c>
      <c r="D29" s="79">
        <v>20</v>
      </c>
      <c r="E29" s="13">
        <v>180704</v>
      </c>
      <c r="F29" s="13">
        <f t="shared" si="0"/>
        <v>9035.2000000000007</v>
      </c>
      <c r="G29" s="24" t="s">
        <v>4</v>
      </c>
      <c r="H29" s="2"/>
    </row>
    <row r="30" spans="1:8" x14ac:dyDescent="0.25">
      <c r="A30" s="2"/>
      <c r="B30" s="78" t="s">
        <v>113</v>
      </c>
      <c r="C30" s="79">
        <v>2015</v>
      </c>
      <c r="D30" s="79">
        <v>50</v>
      </c>
      <c r="E30" s="13">
        <v>8116143.9000000004</v>
      </c>
      <c r="F30" s="13">
        <f t="shared" si="0"/>
        <v>162322.878</v>
      </c>
      <c r="G30" s="24" t="s">
        <v>4</v>
      </c>
      <c r="H30" s="2"/>
    </row>
    <row r="31" spans="1:8" x14ac:dyDescent="0.25">
      <c r="A31" s="2"/>
      <c r="B31" s="78" t="s">
        <v>114</v>
      </c>
      <c r="C31" s="79">
        <v>2015</v>
      </c>
      <c r="D31" s="79">
        <v>50</v>
      </c>
      <c r="E31" s="13">
        <v>1090885.6299999999</v>
      </c>
      <c r="F31" s="13">
        <f t="shared" si="0"/>
        <v>21817.712599999999</v>
      </c>
      <c r="G31" s="24" t="s">
        <v>4</v>
      </c>
      <c r="H31" s="2"/>
    </row>
    <row r="32" spans="1:8" x14ac:dyDescent="0.25">
      <c r="A32" s="2"/>
      <c r="B32" s="54" t="s">
        <v>125</v>
      </c>
      <c r="C32" s="55"/>
      <c r="D32" s="55"/>
      <c r="E32" s="56"/>
      <c r="F32" s="22">
        <f>SUM(F10:F31)</f>
        <v>2163223.6747333338</v>
      </c>
      <c r="G32" s="23" t="s">
        <v>4</v>
      </c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8"/>
      <c r="B37" s="8"/>
      <c r="C37" s="8"/>
      <c r="D37" s="8"/>
      <c r="E37" s="8"/>
      <c r="F37" s="8"/>
      <c r="G37" s="8"/>
      <c r="H37" s="8"/>
    </row>
    <row r="38" spans="1:8" x14ac:dyDescent="0.25">
      <c r="A38" s="8"/>
      <c r="B38" s="8"/>
      <c r="C38" s="8"/>
      <c r="D38" s="8"/>
      <c r="E38" s="8"/>
      <c r="F38" s="8"/>
      <c r="G38" s="8"/>
      <c r="H38" s="8"/>
    </row>
    <row r="39" spans="1:8" x14ac:dyDescent="0.25">
      <c r="A39" s="8"/>
      <c r="B39" s="8"/>
      <c r="C39" s="8"/>
      <c r="D39" s="8"/>
      <c r="E39" s="8"/>
      <c r="F39" s="8"/>
      <c r="G39" s="8"/>
      <c r="H39" s="8"/>
    </row>
    <row r="40" spans="1:8" x14ac:dyDescent="0.25">
      <c r="A40" s="8"/>
      <c r="B40" s="8"/>
      <c r="C40" s="8"/>
      <c r="D40" s="8"/>
      <c r="E40" s="8"/>
      <c r="F40" s="8"/>
      <c r="G40" s="8"/>
      <c r="H40" s="8"/>
    </row>
    <row r="41" spans="1:8" x14ac:dyDescent="0.25">
      <c r="A41" s="8"/>
      <c r="B41" s="8"/>
      <c r="C41" s="8"/>
      <c r="D41" s="8"/>
      <c r="E41" s="8"/>
      <c r="F41" s="8"/>
      <c r="G41" s="8"/>
      <c r="H41" s="8"/>
    </row>
    <row r="42" spans="1:8" x14ac:dyDescent="0.25">
      <c r="A42" s="8"/>
      <c r="B42" s="8"/>
      <c r="C42" s="8"/>
      <c r="D42" s="8"/>
      <c r="E42" s="8"/>
      <c r="F42" s="8"/>
      <c r="G42" s="8"/>
      <c r="H42" s="8"/>
    </row>
    <row r="43" spans="1:8" x14ac:dyDescent="0.25">
      <c r="A43" s="8"/>
      <c r="B43" s="8"/>
      <c r="C43" s="8"/>
      <c r="D43" s="8"/>
      <c r="E43" s="8"/>
      <c r="F43" s="8"/>
      <c r="G43" s="8"/>
      <c r="H43" s="8"/>
    </row>
    <row r="44" spans="1:8" x14ac:dyDescent="0.25">
      <c r="A44" s="8"/>
      <c r="B44" s="8"/>
      <c r="C44" s="8"/>
      <c r="D44" s="8"/>
      <c r="E44" s="8"/>
      <c r="F44" s="8"/>
      <c r="G44" s="8"/>
      <c r="H44" s="8"/>
    </row>
    <row r="45" spans="1:8" x14ac:dyDescent="0.25">
      <c r="A45" s="8"/>
      <c r="B45" s="8"/>
      <c r="C45" s="8"/>
      <c r="D45" s="8"/>
      <c r="E45" s="8"/>
      <c r="F45" s="8"/>
      <c r="G45" s="8"/>
      <c r="H45" s="8"/>
    </row>
    <row r="46" spans="1:8" x14ac:dyDescent="0.25">
      <c r="A46" s="8"/>
      <c r="B46" s="8"/>
      <c r="C46" s="8"/>
      <c r="D46" s="8"/>
      <c r="E46" s="8"/>
      <c r="F46" s="8"/>
      <c r="G46" s="8"/>
      <c r="H46" s="8"/>
    </row>
    <row r="47" spans="1:8" x14ac:dyDescent="0.25">
      <c r="A47" s="8"/>
      <c r="B47" s="8"/>
      <c r="C47" s="8"/>
      <c r="D47" s="8"/>
      <c r="E47" s="8"/>
      <c r="F47" s="8"/>
      <c r="G47" s="8"/>
      <c r="H47" s="8"/>
    </row>
    <row r="48" spans="1:8" x14ac:dyDescent="0.25">
      <c r="A48" s="8"/>
      <c r="B48" s="8"/>
      <c r="C48" s="8"/>
      <c r="D48" s="8"/>
      <c r="E48" s="8"/>
      <c r="F48" s="8"/>
      <c r="G48" s="8"/>
      <c r="H48" s="8"/>
    </row>
    <row r="49" spans="1:8" x14ac:dyDescent="0.25">
      <c r="A49" s="8"/>
      <c r="B49" s="8"/>
      <c r="C49" s="8"/>
      <c r="D49" s="8"/>
      <c r="E49" s="8"/>
      <c r="F49" s="8"/>
      <c r="G49" s="8"/>
      <c r="H49" s="8"/>
    </row>
    <row r="50" spans="1:8" x14ac:dyDescent="0.25">
      <c r="A50" s="8"/>
      <c r="B50" s="8"/>
      <c r="C50" s="8"/>
      <c r="D50" s="8"/>
      <c r="E50" s="8"/>
      <c r="F50" s="8"/>
      <c r="G50" s="8"/>
      <c r="H50" s="8"/>
    </row>
    <row r="51" spans="1:8" x14ac:dyDescent="0.25">
      <c r="A51" s="8"/>
      <c r="B51" s="8"/>
      <c r="C51" s="8"/>
      <c r="D51" s="8"/>
      <c r="E51" s="8"/>
      <c r="F51" s="8"/>
      <c r="G51" s="8"/>
      <c r="H51" s="8"/>
    </row>
    <row r="52" spans="1:8" x14ac:dyDescent="0.25">
      <c r="A52" s="8"/>
      <c r="B52" s="8"/>
      <c r="C52" s="8"/>
      <c r="D52" s="8"/>
      <c r="E52" s="8"/>
      <c r="F52" s="8"/>
      <c r="G52" s="8"/>
      <c r="H52" s="8"/>
    </row>
    <row r="53" spans="1:8" x14ac:dyDescent="0.25">
      <c r="A53" s="8"/>
      <c r="B53" s="8"/>
      <c r="C53" s="8"/>
      <c r="D53" s="8"/>
      <c r="E53" s="8"/>
      <c r="F53" s="8"/>
      <c r="G53" s="8"/>
      <c r="H53" s="8"/>
    </row>
    <row r="54" spans="1:8" x14ac:dyDescent="0.25">
      <c r="A54" s="8"/>
      <c r="B54" s="8"/>
      <c r="C54" s="8"/>
      <c r="D54" s="8"/>
      <c r="E54" s="8"/>
      <c r="F54" s="8"/>
      <c r="G54" s="8"/>
      <c r="H54" s="8"/>
    </row>
    <row r="55" spans="1:8" x14ac:dyDescent="0.25">
      <c r="A55" s="8"/>
      <c r="B55" s="8"/>
      <c r="C55" s="8"/>
      <c r="D55" s="8"/>
      <c r="E55" s="8"/>
      <c r="F55" s="8"/>
      <c r="G55" s="8"/>
      <c r="H55" s="8"/>
    </row>
    <row r="56" spans="1:8" x14ac:dyDescent="0.25">
      <c r="A56" s="8"/>
      <c r="B56" s="8"/>
      <c r="C56" s="8"/>
      <c r="D56" s="8"/>
      <c r="E56" s="8"/>
      <c r="F56" s="8"/>
      <c r="G56" s="8"/>
      <c r="H56" s="8"/>
    </row>
    <row r="57" spans="1:8" x14ac:dyDescent="0.25">
      <c r="A57" s="8"/>
      <c r="B57" s="8"/>
      <c r="C57" s="8"/>
      <c r="D57" s="8"/>
      <c r="E57" s="8"/>
      <c r="F57" s="8"/>
      <c r="G57" s="8"/>
      <c r="H57" s="8"/>
    </row>
    <row r="58" spans="1:8" x14ac:dyDescent="0.25">
      <c r="A58" s="8"/>
      <c r="B58" s="8"/>
      <c r="C58" s="8"/>
      <c r="D58" s="8"/>
      <c r="E58" s="8"/>
      <c r="F58" s="8"/>
      <c r="G58" s="8"/>
      <c r="H58" s="8"/>
    </row>
    <row r="59" spans="1:8" x14ac:dyDescent="0.25">
      <c r="A59" s="8"/>
      <c r="B59" s="8"/>
      <c r="C59" s="8"/>
      <c r="D59" s="8"/>
      <c r="E59" s="8"/>
      <c r="F59" s="8"/>
      <c r="G59" s="8"/>
      <c r="H59" s="8"/>
    </row>
    <row r="60" spans="1:8" x14ac:dyDescent="0.25">
      <c r="A60" s="8"/>
      <c r="B60" s="8"/>
      <c r="C60" s="8"/>
      <c r="D60" s="8"/>
      <c r="E60" s="8"/>
      <c r="F60" s="8"/>
      <c r="G60" s="8"/>
      <c r="H60" s="8"/>
    </row>
    <row r="61" spans="1:8" x14ac:dyDescent="0.25">
      <c r="A61" s="8"/>
      <c r="B61" s="8"/>
      <c r="C61" s="8"/>
      <c r="D61" s="8"/>
      <c r="E61" s="8"/>
      <c r="F61" s="8"/>
      <c r="G61" s="8"/>
      <c r="H61" s="8"/>
    </row>
    <row r="62" spans="1:8" x14ac:dyDescent="0.25">
      <c r="A62" s="8"/>
      <c r="B62" s="8"/>
      <c r="C62" s="8"/>
      <c r="D62" s="8"/>
      <c r="E62" s="8"/>
      <c r="F62" s="8"/>
      <c r="G62" s="8"/>
      <c r="H62" s="8"/>
    </row>
    <row r="63" spans="1:8" x14ac:dyDescent="0.25">
      <c r="A63" s="8"/>
      <c r="B63" s="8"/>
      <c r="C63" s="8"/>
      <c r="D63" s="8"/>
      <c r="E63" s="8"/>
      <c r="F63" s="8"/>
      <c r="G63" s="8"/>
      <c r="H63" s="8"/>
    </row>
    <row r="64" spans="1:8" x14ac:dyDescent="0.25">
      <c r="A64" s="8"/>
      <c r="B64" s="8"/>
      <c r="C64" s="8"/>
      <c r="D64" s="8"/>
      <c r="E64" s="8"/>
      <c r="F64" s="8"/>
      <c r="G64" s="8"/>
      <c r="H64" s="8"/>
    </row>
  </sheetData>
  <sheetProtection password="DFE9" sheet="1" objects="1" scenarios="1"/>
  <mergeCells count="4">
    <mergeCell ref="B32:E32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0" t="s">
        <v>7</v>
      </c>
      <c r="C3" s="80"/>
      <c r="D3" s="80"/>
      <c r="E3" s="80"/>
      <c r="F3" s="80"/>
      <c r="G3" s="80"/>
      <c r="H3" s="80"/>
      <c r="I3" s="2"/>
    </row>
    <row r="4" spans="1:9" ht="15" customHeight="1" x14ac:dyDescent="0.25">
      <c r="A4" s="2"/>
      <c r="B4" s="80"/>
      <c r="C4" s="80"/>
      <c r="D4" s="80"/>
      <c r="E4" s="80"/>
      <c r="F4" s="80"/>
      <c r="G4" s="80"/>
      <c r="H4" s="80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1" t="s">
        <v>86</v>
      </c>
      <c r="C8" s="82"/>
      <c r="D8" s="82"/>
      <c r="E8" s="82"/>
      <c r="F8" s="82"/>
      <c r="G8" s="82"/>
      <c r="H8" s="83"/>
      <c r="I8" s="2"/>
    </row>
    <row r="9" spans="1:9" x14ac:dyDescent="0.25">
      <c r="A9" s="2"/>
      <c r="B9" s="58" t="s">
        <v>74</v>
      </c>
      <c r="C9" s="59"/>
      <c r="D9" s="59"/>
      <c r="E9" s="59"/>
      <c r="F9" s="60"/>
      <c r="G9" s="13">
        <v>9898719</v>
      </c>
      <c r="H9" s="24" t="s">
        <v>4</v>
      </c>
      <c r="I9" s="2"/>
    </row>
    <row r="10" spans="1:9" x14ac:dyDescent="0.25">
      <c r="A10" s="2"/>
      <c r="B10" s="58" t="s">
        <v>75</v>
      </c>
      <c r="C10" s="59"/>
      <c r="D10" s="59"/>
      <c r="E10" s="59"/>
      <c r="F10" s="60"/>
      <c r="G10" s="13">
        <v>7426000</v>
      </c>
      <c r="H10" s="24" t="s">
        <v>4</v>
      </c>
      <c r="I10" s="2"/>
    </row>
    <row r="11" spans="1:9" x14ac:dyDescent="0.25">
      <c r="A11" s="2"/>
      <c r="B11" s="54" t="s">
        <v>76</v>
      </c>
      <c r="C11" s="55"/>
      <c r="D11" s="55"/>
      <c r="E11" s="55"/>
      <c r="F11" s="56"/>
      <c r="G11" s="22">
        <f>G9-G10</f>
        <v>2472719</v>
      </c>
      <c r="H11" s="23" t="s">
        <v>4</v>
      </c>
      <c r="I11" s="2"/>
    </row>
    <row r="12" spans="1:9" x14ac:dyDescent="0.25">
      <c r="A12" s="2"/>
      <c r="B12" s="25"/>
      <c r="C12" s="25"/>
      <c r="D12" s="25"/>
      <c r="E12" s="25"/>
      <c r="F12" s="25"/>
      <c r="G12" s="25"/>
      <c r="H12" s="25"/>
      <c r="I12" s="2"/>
    </row>
    <row r="13" spans="1:9" x14ac:dyDescent="0.25">
      <c r="A13" s="2"/>
      <c r="B13" s="25"/>
      <c r="C13" s="25"/>
      <c r="D13" s="25"/>
      <c r="E13" s="25"/>
      <c r="F13" s="25"/>
      <c r="G13" s="25"/>
      <c r="H13" s="25"/>
      <c r="I13" s="2"/>
    </row>
    <row r="14" spans="1:9" x14ac:dyDescent="0.25">
      <c r="A14" s="2"/>
      <c r="B14" s="81" t="s">
        <v>77</v>
      </c>
      <c r="C14" s="82"/>
      <c r="D14" s="82"/>
      <c r="E14" s="82"/>
      <c r="F14" s="82"/>
      <c r="G14" s="82"/>
      <c r="H14" s="83"/>
      <c r="I14" s="2"/>
    </row>
    <row r="15" spans="1:9" x14ac:dyDescent="0.25">
      <c r="A15" s="2"/>
      <c r="B15" s="58" t="s">
        <v>78</v>
      </c>
      <c r="C15" s="59"/>
      <c r="D15" s="59"/>
      <c r="E15" s="59"/>
      <c r="F15" s="60"/>
      <c r="G15" s="13">
        <v>592902</v>
      </c>
      <c r="H15" s="24" t="s">
        <v>4</v>
      </c>
      <c r="I15" s="2"/>
    </row>
    <row r="16" spans="1:9" x14ac:dyDescent="0.25">
      <c r="A16" s="2"/>
      <c r="B16" s="58" t="s">
        <v>79</v>
      </c>
      <c r="C16" s="59"/>
      <c r="D16" s="59"/>
      <c r="E16" s="59"/>
      <c r="F16" s="60"/>
      <c r="G16" s="13">
        <v>-391336</v>
      </c>
      <c r="H16" s="24" t="s">
        <v>4</v>
      </c>
      <c r="I16" s="2"/>
    </row>
    <row r="17" spans="1:9" x14ac:dyDescent="0.25">
      <c r="A17" s="2"/>
      <c r="B17" s="54" t="s">
        <v>80</v>
      </c>
      <c r="C17" s="55"/>
      <c r="D17" s="55"/>
      <c r="E17" s="55"/>
      <c r="F17" s="56"/>
      <c r="G17" s="22">
        <f>G15-G16</f>
        <v>984238</v>
      </c>
      <c r="H17" s="23" t="s">
        <v>4</v>
      </c>
      <c r="I17" s="2"/>
    </row>
    <row r="18" spans="1:9" x14ac:dyDescent="0.25">
      <c r="A18" s="2"/>
      <c r="B18" s="25"/>
      <c r="C18" s="25"/>
      <c r="D18" s="25"/>
      <c r="E18" s="25"/>
      <c r="F18" s="25"/>
      <c r="G18" s="25"/>
      <c r="H18" s="25"/>
      <c r="I18" s="2"/>
    </row>
    <row r="19" spans="1:9" x14ac:dyDescent="0.25">
      <c r="A19" s="2"/>
      <c r="B19" s="25"/>
      <c r="C19" s="25"/>
      <c r="D19" s="25"/>
      <c r="E19" s="25"/>
      <c r="F19" s="25"/>
      <c r="G19" s="25"/>
      <c r="H19" s="25"/>
      <c r="I19" s="2"/>
    </row>
    <row r="20" spans="1:9" x14ac:dyDescent="0.25">
      <c r="A20" s="2"/>
      <c r="B20" s="81" t="s">
        <v>87</v>
      </c>
      <c r="C20" s="82"/>
      <c r="D20" s="82"/>
      <c r="E20" s="82"/>
      <c r="F20" s="82"/>
      <c r="G20" s="82"/>
      <c r="H20" s="83"/>
      <c r="I20" s="2"/>
    </row>
    <row r="21" spans="1:9" x14ac:dyDescent="0.25">
      <c r="A21" s="2"/>
      <c r="B21" s="58" t="s">
        <v>88</v>
      </c>
      <c r="C21" s="59"/>
      <c r="D21" s="59"/>
      <c r="E21" s="59"/>
      <c r="F21" s="60"/>
      <c r="G21" s="13">
        <v>2301972</v>
      </c>
      <c r="H21" s="24" t="s">
        <v>4</v>
      </c>
      <c r="I21" s="2"/>
    </row>
    <row r="22" spans="1:9" x14ac:dyDescent="0.25">
      <c r="A22" s="2"/>
      <c r="B22" s="58" t="s">
        <v>90</v>
      </c>
      <c r="C22" s="59"/>
      <c r="D22" s="59"/>
      <c r="E22" s="59"/>
      <c r="F22" s="60"/>
      <c r="G22" s="13">
        <v>550000</v>
      </c>
      <c r="H22" s="24" t="s">
        <v>4</v>
      </c>
      <c r="I22" s="2"/>
    </row>
    <row r="23" spans="1:9" x14ac:dyDescent="0.25">
      <c r="A23" s="2"/>
      <c r="B23" s="54" t="s">
        <v>89</v>
      </c>
      <c r="C23" s="55"/>
      <c r="D23" s="55"/>
      <c r="E23" s="55"/>
      <c r="F23" s="56"/>
      <c r="G23" s="22">
        <f>G21-G22</f>
        <v>1751972</v>
      </c>
      <c r="H23" s="23" t="s">
        <v>4</v>
      </c>
      <c r="I23" s="2"/>
    </row>
    <row r="24" spans="1:9" ht="15" customHeight="1" x14ac:dyDescent="0.25">
      <c r="A24" s="2"/>
      <c r="B24" s="25"/>
      <c r="C24" s="25"/>
      <c r="D24" s="25"/>
      <c r="E24" s="25"/>
      <c r="F24" s="25"/>
      <c r="G24" s="25"/>
      <c r="H24" s="25"/>
      <c r="I24" s="2"/>
    </row>
    <row r="25" spans="1:9" x14ac:dyDescent="0.25">
      <c r="A25" s="2"/>
      <c r="B25" s="25"/>
      <c r="C25" s="25"/>
      <c r="D25" s="25"/>
      <c r="E25" s="25"/>
      <c r="F25" s="25"/>
      <c r="G25" s="25"/>
      <c r="H25" s="25"/>
      <c r="I25" s="2"/>
    </row>
    <row r="26" spans="1:9" x14ac:dyDescent="0.25">
      <c r="A26" s="2"/>
      <c r="B26" s="81" t="s">
        <v>81</v>
      </c>
      <c r="C26" s="82"/>
      <c r="D26" s="82"/>
      <c r="E26" s="82"/>
      <c r="F26" s="82"/>
      <c r="G26" s="82"/>
      <c r="H26" s="83"/>
      <c r="I26" s="2"/>
    </row>
    <row r="27" spans="1:9" x14ac:dyDescent="0.25">
      <c r="A27" s="2"/>
      <c r="B27" s="58" t="s">
        <v>82</v>
      </c>
      <c r="C27" s="59"/>
      <c r="D27" s="59"/>
      <c r="E27" s="59"/>
      <c r="F27" s="60"/>
      <c r="G27" s="13">
        <v>1930000</v>
      </c>
      <c r="H27" s="24" t="s">
        <v>4</v>
      </c>
      <c r="I27" s="2"/>
    </row>
    <row r="28" spans="1:9" x14ac:dyDescent="0.25">
      <c r="A28" s="2"/>
      <c r="B28" s="58" t="s">
        <v>83</v>
      </c>
      <c r="C28" s="59"/>
      <c r="D28" s="59"/>
      <c r="E28" s="59"/>
      <c r="F28" s="60"/>
      <c r="G28" s="13">
        <v>3619667</v>
      </c>
      <c r="H28" s="24" t="s">
        <v>4</v>
      </c>
      <c r="I28" s="2"/>
    </row>
    <row r="29" spans="1:9" x14ac:dyDescent="0.25">
      <c r="A29" s="2"/>
      <c r="B29" s="58" t="s">
        <v>84</v>
      </c>
      <c r="C29" s="59"/>
      <c r="D29" s="59"/>
      <c r="E29" s="59"/>
      <c r="F29" s="60"/>
      <c r="G29" s="13">
        <f>'Fane 7. Gen. inv. i 2015'!F32</f>
        <v>2163223.6747333338</v>
      </c>
      <c r="H29" s="24" t="s">
        <v>4</v>
      </c>
      <c r="I29" s="2"/>
    </row>
    <row r="30" spans="1:9" x14ac:dyDescent="0.25">
      <c r="A30" s="2"/>
      <c r="B30" s="54" t="s">
        <v>81</v>
      </c>
      <c r="C30" s="55"/>
      <c r="D30" s="55"/>
      <c r="E30" s="55"/>
      <c r="F30" s="56"/>
      <c r="G30" s="22">
        <f>G29-G27+G29-G28</f>
        <v>-1223219.6505333325</v>
      </c>
      <c r="H30" s="23" t="s">
        <v>4</v>
      </c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54" t="s">
        <v>129</v>
      </c>
      <c r="C33" s="55"/>
      <c r="D33" s="55"/>
      <c r="E33" s="55"/>
      <c r="F33" s="55"/>
      <c r="G33" s="55"/>
      <c r="H33" s="56"/>
      <c r="I33" s="2"/>
    </row>
    <row r="34" spans="1:9" x14ac:dyDescent="0.25">
      <c r="A34" s="2"/>
      <c r="B34" s="58" t="s">
        <v>130</v>
      </c>
      <c r="C34" s="59"/>
      <c r="D34" s="59"/>
      <c r="E34" s="59"/>
      <c r="F34" s="60"/>
      <c r="G34" s="24">
        <v>0</v>
      </c>
      <c r="H34" s="24" t="s">
        <v>4</v>
      </c>
      <c r="I34" s="2"/>
    </row>
    <row r="35" spans="1:9" x14ac:dyDescent="0.25">
      <c r="A35" s="2"/>
      <c r="B35" s="58" t="s">
        <v>131</v>
      </c>
      <c r="C35" s="59"/>
      <c r="D35" s="59"/>
      <c r="E35" s="59"/>
      <c r="F35" s="60"/>
      <c r="G35" s="84">
        <v>2301972</v>
      </c>
      <c r="H35" s="24" t="s">
        <v>4</v>
      </c>
      <c r="I35" s="2"/>
    </row>
    <row r="36" spans="1:9" x14ac:dyDescent="0.25">
      <c r="A36" s="2"/>
      <c r="B36" s="54" t="s">
        <v>132</v>
      </c>
      <c r="C36" s="55"/>
      <c r="D36" s="55"/>
      <c r="E36" s="55"/>
      <c r="F36" s="56"/>
      <c r="G36" s="22">
        <f>G35-G34</f>
        <v>2301972</v>
      </c>
      <c r="H36" s="23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</sheetData>
  <sheetProtection password="DFE9" sheet="1" objects="1" scenarios="1"/>
  <mergeCells count="22">
    <mergeCell ref="B35:F35"/>
    <mergeCell ref="B36:F36"/>
    <mergeCell ref="B28:F28"/>
    <mergeCell ref="B29:F29"/>
    <mergeCell ref="B30:F30"/>
    <mergeCell ref="B33:H33"/>
    <mergeCell ref="B34:F34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0" t="s">
        <v>6</v>
      </c>
      <c r="C3" s="80"/>
      <c r="D3" s="80"/>
      <c r="E3" s="80"/>
      <c r="F3" s="80"/>
      <c r="G3" s="80"/>
      <c r="H3" s="80"/>
      <c r="I3" s="2"/>
    </row>
    <row r="4" spans="1:9" ht="15" customHeight="1" x14ac:dyDescent="0.25">
      <c r="A4" s="2"/>
      <c r="B4" s="80"/>
      <c r="C4" s="80"/>
      <c r="D4" s="80"/>
      <c r="E4" s="80"/>
      <c r="F4" s="80"/>
      <c r="G4" s="80"/>
      <c r="H4" s="80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54" t="s">
        <v>39</v>
      </c>
      <c r="C8" s="55"/>
      <c r="D8" s="55"/>
      <c r="E8" s="55"/>
      <c r="F8" s="55"/>
      <c r="G8" s="55"/>
      <c r="H8" s="56"/>
      <c r="I8" s="2"/>
    </row>
    <row r="9" spans="1:9" x14ac:dyDescent="0.25">
      <c r="A9" s="2"/>
      <c r="B9" s="62" t="s">
        <v>41</v>
      </c>
      <c r="C9" s="63"/>
      <c r="D9" s="63"/>
      <c r="E9" s="63"/>
      <c r="F9" s="64"/>
      <c r="G9" s="19">
        <v>180236242</v>
      </c>
      <c r="H9" s="70" t="s">
        <v>4</v>
      </c>
      <c r="I9" s="2"/>
    </row>
    <row r="10" spans="1:9" x14ac:dyDescent="0.25">
      <c r="A10" s="2"/>
      <c r="B10" s="54" t="s">
        <v>42</v>
      </c>
      <c r="C10" s="55"/>
      <c r="D10" s="55"/>
      <c r="E10" s="55"/>
      <c r="F10" s="55"/>
      <c r="G10" s="55"/>
      <c r="H10" s="56"/>
      <c r="I10" s="2"/>
    </row>
    <row r="11" spans="1:9" x14ac:dyDescent="0.25">
      <c r="A11" s="2"/>
      <c r="B11" s="58" t="s">
        <v>43</v>
      </c>
      <c r="C11" s="59"/>
      <c r="D11" s="60"/>
      <c r="E11" s="13">
        <v>88964537</v>
      </c>
      <c r="F11" s="24" t="s">
        <v>4</v>
      </c>
      <c r="G11" s="21"/>
      <c r="H11" s="85"/>
      <c r="I11" s="2"/>
    </row>
    <row r="12" spans="1:9" x14ac:dyDescent="0.25">
      <c r="A12" s="2"/>
      <c r="B12" s="58" t="s">
        <v>44</v>
      </c>
      <c r="C12" s="59"/>
      <c r="D12" s="60"/>
      <c r="E12" s="13">
        <v>9997504</v>
      </c>
      <c r="F12" s="24" t="s">
        <v>4</v>
      </c>
      <c r="G12" s="16"/>
      <c r="H12" s="86"/>
      <c r="I12" s="2"/>
    </row>
    <row r="13" spans="1:9" x14ac:dyDescent="0.25">
      <c r="A13" s="2"/>
      <c r="B13" s="58" t="s">
        <v>45</v>
      </c>
      <c r="C13" s="59"/>
      <c r="D13" s="60"/>
      <c r="E13" s="13">
        <v>2171688</v>
      </c>
      <c r="F13" s="24" t="s">
        <v>4</v>
      </c>
      <c r="G13" s="16"/>
      <c r="H13" s="86"/>
      <c r="I13" s="2"/>
    </row>
    <row r="14" spans="1:9" x14ac:dyDescent="0.25">
      <c r="A14" s="2"/>
      <c r="B14" s="58" t="s">
        <v>46</v>
      </c>
      <c r="C14" s="59"/>
      <c r="D14" s="60"/>
      <c r="E14" s="13">
        <v>3566667</v>
      </c>
      <c r="F14" s="24" t="s">
        <v>4</v>
      </c>
      <c r="G14" s="16"/>
      <c r="H14" s="86"/>
      <c r="I14" s="2"/>
    </row>
    <row r="15" spans="1:9" x14ac:dyDescent="0.25">
      <c r="A15" s="2"/>
      <c r="B15" s="62" t="s">
        <v>47</v>
      </c>
      <c r="C15" s="63"/>
      <c r="D15" s="64"/>
      <c r="E15" s="19">
        <f>SUM(E11:E14)</f>
        <v>104700396</v>
      </c>
      <c r="F15" s="70" t="s">
        <v>4</v>
      </c>
      <c r="G15" s="16"/>
      <c r="H15" s="86"/>
      <c r="I15" s="2"/>
    </row>
    <row r="16" spans="1:9" x14ac:dyDescent="0.25">
      <c r="A16" s="2"/>
      <c r="B16" s="58" t="s">
        <v>48</v>
      </c>
      <c r="C16" s="59"/>
      <c r="D16" s="60"/>
      <c r="E16" s="13">
        <v>10605059</v>
      </c>
      <c r="F16" s="24" t="s">
        <v>4</v>
      </c>
      <c r="G16" s="16"/>
      <c r="H16" s="86"/>
      <c r="I16" s="2"/>
    </row>
    <row r="17" spans="1:9" x14ac:dyDescent="0.25">
      <c r="A17" s="2"/>
      <c r="B17" s="58" t="s">
        <v>49</v>
      </c>
      <c r="C17" s="59"/>
      <c r="D17" s="60"/>
      <c r="E17" s="13">
        <v>21300223</v>
      </c>
      <c r="F17" s="24" t="s">
        <v>4</v>
      </c>
      <c r="G17" s="16"/>
      <c r="H17" s="86"/>
      <c r="I17" s="2"/>
    </row>
    <row r="18" spans="1:9" x14ac:dyDescent="0.25">
      <c r="A18" s="2"/>
      <c r="B18" s="58" t="s">
        <v>50</v>
      </c>
      <c r="C18" s="59"/>
      <c r="D18" s="60"/>
      <c r="E18" s="13">
        <v>0</v>
      </c>
      <c r="F18" s="24" t="s">
        <v>4</v>
      </c>
      <c r="G18" s="16"/>
      <c r="H18" s="86"/>
      <c r="I18" s="2"/>
    </row>
    <row r="19" spans="1:9" x14ac:dyDescent="0.25">
      <c r="A19" s="2"/>
      <c r="B19" s="62" t="s">
        <v>51</v>
      </c>
      <c r="C19" s="63"/>
      <c r="D19" s="64"/>
      <c r="E19" s="19">
        <f>SUM(E16:E18)</f>
        <v>31905282</v>
      </c>
      <c r="F19" s="70" t="s">
        <v>4</v>
      </c>
      <c r="G19" s="16"/>
      <c r="H19" s="86"/>
      <c r="I19" s="2"/>
    </row>
    <row r="20" spans="1:9" ht="29.25" customHeight="1" x14ac:dyDescent="0.25">
      <c r="A20" s="2"/>
      <c r="B20" s="51" t="s">
        <v>52</v>
      </c>
      <c r="C20" s="52"/>
      <c r="D20" s="53"/>
      <c r="E20" s="13">
        <v>0</v>
      </c>
      <c r="F20" s="24" t="s">
        <v>4</v>
      </c>
      <c r="G20" s="16"/>
      <c r="H20" s="86"/>
      <c r="I20" s="2"/>
    </row>
    <row r="21" spans="1:9" ht="30.75" customHeight="1" x14ac:dyDescent="0.25">
      <c r="A21" s="2"/>
      <c r="B21" s="51" t="s">
        <v>53</v>
      </c>
      <c r="C21" s="52"/>
      <c r="D21" s="53"/>
      <c r="E21" s="13">
        <v>-47439116</v>
      </c>
      <c r="F21" s="24" t="s">
        <v>4</v>
      </c>
      <c r="G21" s="16"/>
      <c r="H21" s="86"/>
      <c r="I21" s="2"/>
    </row>
    <row r="22" spans="1:9" x14ac:dyDescent="0.25">
      <c r="A22" s="2"/>
      <c r="B22" s="58" t="s">
        <v>54</v>
      </c>
      <c r="C22" s="59"/>
      <c r="D22" s="60"/>
      <c r="E22" s="13">
        <v>-31171930</v>
      </c>
      <c r="F22" s="24" t="s">
        <v>4</v>
      </c>
      <c r="G22" s="16"/>
      <c r="H22" s="86"/>
      <c r="I22" s="2"/>
    </row>
    <row r="23" spans="1:9" x14ac:dyDescent="0.25">
      <c r="A23" s="2"/>
      <c r="B23" s="58" t="s">
        <v>55</v>
      </c>
      <c r="C23" s="59"/>
      <c r="D23" s="60"/>
      <c r="E23" s="13">
        <v>-131250</v>
      </c>
      <c r="F23" s="24" t="s">
        <v>4</v>
      </c>
      <c r="G23" s="16"/>
      <c r="H23" s="86"/>
      <c r="I23" s="2"/>
    </row>
    <row r="24" spans="1:9" ht="30" customHeight="1" x14ac:dyDescent="0.25">
      <c r="A24" s="2"/>
      <c r="B24" s="51" t="s">
        <v>56</v>
      </c>
      <c r="C24" s="52"/>
      <c r="D24" s="53"/>
      <c r="E24" s="13">
        <v>0</v>
      </c>
      <c r="F24" s="24" t="s">
        <v>4</v>
      </c>
      <c r="G24" s="16"/>
      <c r="H24" s="86"/>
      <c r="I24" s="2"/>
    </row>
    <row r="25" spans="1:9" ht="30" customHeight="1" x14ac:dyDescent="0.25">
      <c r="A25" s="2"/>
      <c r="B25" s="51" t="s">
        <v>57</v>
      </c>
      <c r="C25" s="52"/>
      <c r="D25" s="53"/>
      <c r="E25" s="13">
        <v>0</v>
      </c>
      <c r="F25" s="24" t="s">
        <v>4</v>
      </c>
      <c r="G25" s="16"/>
      <c r="H25" s="86"/>
      <c r="I25" s="2"/>
    </row>
    <row r="26" spans="1:9" ht="30" customHeight="1" x14ac:dyDescent="0.25">
      <c r="A26" s="2"/>
      <c r="B26" s="51" t="s">
        <v>58</v>
      </c>
      <c r="C26" s="52"/>
      <c r="D26" s="53"/>
      <c r="E26" s="13">
        <v>0</v>
      </c>
      <c r="F26" s="24" t="s">
        <v>4</v>
      </c>
      <c r="G26" s="16"/>
      <c r="H26" s="86"/>
      <c r="I26" s="2"/>
    </row>
    <row r="27" spans="1:9" x14ac:dyDescent="0.25">
      <c r="A27" s="2"/>
      <c r="B27" s="62" t="s">
        <v>59</v>
      </c>
      <c r="C27" s="63"/>
      <c r="D27" s="64"/>
      <c r="E27" s="19">
        <f>SUM(E20:E26)</f>
        <v>-78742296</v>
      </c>
      <c r="F27" s="70" t="s">
        <v>4</v>
      </c>
      <c r="G27" s="17"/>
      <c r="H27" s="87"/>
      <c r="I27" s="2"/>
    </row>
    <row r="28" spans="1:9" x14ac:dyDescent="0.25">
      <c r="A28" s="2"/>
      <c r="B28" s="62" t="s">
        <v>60</v>
      </c>
      <c r="C28" s="63"/>
      <c r="D28" s="64"/>
      <c r="E28" s="19">
        <f>E15+E19+E27</f>
        <v>57863382</v>
      </c>
      <c r="F28" s="70" t="s">
        <v>4</v>
      </c>
      <c r="G28" s="1">
        <f>IF(E28&lt;0,0,-E28)</f>
        <v>-57863382</v>
      </c>
      <c r="H28" s="70" t="s">
        <v>4</v>
      </c>
      <c r="I28" s="2"/>
    </row>
    <row r="29" spans="1:9" x14ac:dyDescent="0.25">
      <c r="A29" s="2"/>
      <c r="B29" s="54" t="s">
        <v>61</v>
      </c>
      <c r="C29" s="55"/>
      <c r="D29" s="55"/>
      <c r="E29" s="55"/>
      <c r="F29" s="55"/>
      <c r="G29" s="55"/>
      <c r="H29" s="56"/>
      <c r="I29" s="2"/>
    </row>
    <row r="30" spans="1:9" x14ac:dyDescent="0.25">
      <c r="A30" s="2"/>
      <c r="B30" s="62" t="s">
        <v>61</v>
      </c>
      <c r="C30" s="63"/>
      <c r="D30" s="64"/>
      <c r="E30" s="19">
        <v>0</v>
      </c>
      <c r="F30" s="70" t="s">
        <v>4</v>
      </c>
      <c r="G30" s="19">
        <f>-$E$30</f>
        <v>0</v>
      </c>
      <c r="H30" s="70" t="s">
        <v>4</v>
      </c>
      <c r="I30" s="2"/>
    </row>
    <row r="31" spans="1:9" x14ac:dyDescent="0.25">
      <c r="A31" s="2"/>
      <c r="B31" s="88" t="s">
        <v>126</v>
      </c>
      <c r="C31" s="55"/>
      <c r="D31" s="55"/>
      <c r="E31" s="55"/>
      <c r="F31" s="55"/>
      <c r="G31" s="55"/>
      <c r="H31" s="56"/>
      <c r="I31" s="2"/>
    </row>
    <row r="32" spans="1:9" ht="30" customHeight="1" x14ac:dyDescent="0.25">
      <c r="A32" s="2"/>
      <c r="B32" s="51" t="s">
        <v>127</v>
      </c>
      <c r="C32" s="52"/>
      <c r="D32" s="53"/>
      <c r="E32" s="13">
        <v>139304744</v>
      </c>
      <c r="F32" s="24" t="s">
        <v>4</v>
      </c>
      <c r="G32" s="21"/>
      <c r="H32" s="85"/>
      <c r="I32" s="2"/>
    </row>
    <row r="33" spans="1:9" x14ac:dyDescent="0.25">
      <c r="A33" s="2"/>
      <c r="B33" s="58" t="s">
        <v>62</v>
      </c>
      <c r="C33" s="59"/>
      <c r="D33" s="60"/>
      <c r="E33" s="13">
        <v>0</v>
      </c>
      <c r="F33" s="24" t="s">
        <v>4</v>
      </c>
      <c r="G33" s="16"/>
      <c r="H33" s="86"/>
      <c r="I33" s="2"/>
    </row>
    <row r="34" spans="1:9" ht="43.5" customHeight="1" x14ac:dyDescent="0.25">
      <c r="A34" s="2"/>
      <c r="B34" s="51" t="s">
        <v>63</v>
      </c>
      <c r="C34" s="52"/>
      <c r="D34" s="53"/>
      <c r="E34" s="13">
        <v>6013623</v>
      </c>
      <c r="F34" s="24" t="s">
        <v>4</v>
      </c>
      <c r="G34" s="17"/>
      <c r="H34" s="87"/>
      <c r="I34" s="2"/>
    </row>
    <row r="35" spans="1:9" x14ac:dyDescent="0.25">
      <c r="A35" s="2"/>
      <c r="B35" s="62" t="s">
        <v>64</v>
      </c>
      <c r="C35" s="63"/>
      <c r="D35" s="64"/>
      <c r="E35" s="19">
        <f>SUM(E32:E34)</f>
        <v>145318367</v>
      </c>
      <c r="F35" s="70" t="s">
        <v>4</v>
      </c>
      <c r="G35" s="19">
        <f>-E35</f>
        <v>-145318367</v>
      </c>
      <c r="H35" s="70" t="s">
        <v>4</v>
      </c>
      <c r="I35" s="2"/>
    </row>
    <row r="36" spans="1:9" x14ac:dyDescent="0.25">
      <c r="A36" s="2"/>
      <c r="B36" s="54" t="s">
        <v>40</v>
      </c>
      <c r="C36" s="55"/>
      <c r="D36" s="55"/>
      <c r="E36" s="55"/>
      <c r="F36" s="56"/>
      <c r="G36" s="22">
        <f>$G$9+$G$28+$G$30+$G$35</f>
        <v>-22945507</v>
      </c>
      <c r="H36" s="23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2018-08-10T09:45:06Z</dcterms:modified>
</cp:coreProperties>
</file>