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8340" yWindow="645" windowWidth="12165" windowHeight="132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46" i="11"/>
  <c r="F10" i="11"/>
  <c r="F47" i="11" s="1"/>
  <c r="G35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<sst xmlns="http://schemas.openxmlformats.org/spreadsheetml/2006/main" count="286" uniqueCount="152">
  <si>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</si>
  <si>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</si>
  <si>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</si>
  <si>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</si>
  <si>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</si>
  <si>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</si>
  <si>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</si>
  <si>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</si>
  <si>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</si>
  <si>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</si>
  <si>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</si>
  <si>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</si>
  <si>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</si>
  <si>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</si>
  <si>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</si>
  <si>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</si>
  <si>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</si>
  <si>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</si>
  <si>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</si>
  <si>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</si>
  <si>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</si>
  <si>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</si>
  <si>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</si>
  <si>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</si>
  <si>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</si>
  <si>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</si>
  <si>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</si>
  <si>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</si>
  <si>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</si>
  <si>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</si>
  <si>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</si>
  <si>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</si>
  <si>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</si>
  <si>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</si>
  <si>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</si>
  <si>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</si>
  <si>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</si>
  <si>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</si>
  <si>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</si>
  <si>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</si>
  <si>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</si>
  <si>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</si>
  <si>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</si>
  <si>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</si>
  <si>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</si>
  <si>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</si>
  <si>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</si>
  <si>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</si>
  <si>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</si>
  <si>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</si>
  <si>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</si>
  <si>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</si>
  <si>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</si>
  <si>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</si>
  <si>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</si>
  <si>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</si>
  <si>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</si>
  <si>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</si>
  <si>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</si>
  <si>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</si>
  <si>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</si>
  <si>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</si>
  <si>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</si>
  <si>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</si>
  <si>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</si>
  <si>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</si>
  <si>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</si>
  <si>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</si>
  <si>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</si>
  <si>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</si>
  <si>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</si>
  <si>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</si>
  <si>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</si>
  <si>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</si>
  <si>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</si>
  <si>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</si>
  <si>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</si>
  <si>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</si>
  <si>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</si>
  <si>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</si>
  <si>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</si>
  <si>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</si>
  <si>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</si>
  <si>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</si>
  <si>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</si>
  <si>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</si>
  <si>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</si>
  <si>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</si>
  <si>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</si>
  <si>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</si>
  <si>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</si>
  <si>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</si>
  <si>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</si>
  <si>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</si>
  <si>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</si>
  <si>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</si>
  <si>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</si>
  <si>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</si>
  <si>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</si>
  <si>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</si>
  <si>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</si>
  <si>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</si>
  <si>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</si>
  <si>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</si>
  <si>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</si>
  <si>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</si>
  <si>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</si>
  <si>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</si>
  <si>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</si>
  <si>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</si>
  <si>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Pumpeinstallation Miljøklasse A (600-1.000 l/s) - Mek/EL</t>
  </si>
  <si>
    <t>Pumpeinstallation Miljøklasse A (600-1.000 l/s) - SRO</t>
  </si>
  <si>
    <t xml:space="preserve">Ledningsnet ≤ Ø 200 mm </t>
  </si>
  <si>
    <t xml:space="preserve">Ø 200 mm &lt; Ledningsnet ≤ Ø 500 mm </t>
  </si>
  <si>
    <t>Ø 500 mm &lt; Ledningsnet ≤ Ø 800 mm</t>
  </si>
  <si>
    <t>Stik</t>
  </si>
  <si>
    <t>Brønde</t>
  </si>
  <si>
    <t>Pumpestationer i brønde (&lt; 6,25 m2), Mek/EL</t>
  </si>
  <si>
    <t>Pumpestationer i brønde (&lt; 6,25 m2), SRO</t>
  </si>
  <si>
    <t>Strømpeforing ≤ Ø 200 mm</t>
  </si>
  <si>
    <t>Sand- og fedtfang, Kontruktioner</t>
  </si>
  <si>
    <t>Sand- og fedtfang, Mek/EL</t>
  </si>
  <si>
    <t>Sand- og fedtfang, SRO</t>
  </si>
  <si>
    <t>Indløb med riste, Konstruktioner</t>
  </si>
  <si>
    <t>Indløb med riste, Mek/EL</t>
  </si>
  <si>
    <t>Indløb med riste, SRO</t>
  </si>
  <si>
    <t>Slutdisponering, slam - lavteknologisk (slammineralisering), SRO</t>
  </si>
  <si>
    <t>Etablering af fibernet</t>
  </si>
  <si>
    <t>Beluftningstanke, Mek/EL</t>
  </si>
  <si>
    <t>Starport</t>
  </si>
  <si>
    <t>DIVA</t>
  </si>
  <si>
    <t>SRO-servere</t>
  </si>
  <si>
    <t>Udskiftning af brønddæksler</t>
  </si>
  <si>
    <t>Strømpeforing Ø 200 mm &lt; Ledningsnet ≤ Ø 500 mm</t>
  </si>
  <si>
    <t>Strømpeforing Ø 500 mm &lt; Ledningsnet ≤ Ø 800 mm</t>
  </si>
  <si>
    <t>Slutdisponering, slam - højteknologisk (slamtørring), Mek/EL</t>
  </si>
  <si>
    <t>Slutafvanding, slam - lavteknologisk (slambede), Konstruktioner</t>
  </si>
  <si>
    <t>Slutafvanding, slam - lavteknologisk (slambede), Mek/EL</t>
  </si>
  <si>
    <t>Slutafvanding, slam - lavteknologisk (slambede), SRO</t>
  </si>
  <si>
    <t>Efterklaringstanke, Mek/El</t>
  </si>
  <si>
    <t>Slutdisponering, slam - højteknologisk (slamtørring), SRO</t>
  </si>
  <si>
    <t>Køretøjer, entreprenørmaskiner</t>
  </si>
  <si>
    <t>Etablering af Klasse 5 vand</t>
  </si>
  <si>
    <t>Pumpestationer m. overbygning (&lt; 20 m2), Konstruktioner</t>
  </si>
  <si>
    <t>Køretøjer, små lastvogne (&lt; 3.500 kg.)</t>
  </si>
  <si>
    <t>Beluftningstanke,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</si>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</sst>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149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108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67922382.579093903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9"/>
      <c r="D10" s="60"/>
      <c r="E10" s="13">
        <f>'Fane 3. Grundlag'!G11</f>
        <v>4908806.9866194446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421954.35744339897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797938.15954442194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66702490.062106088</v>
      </c>
      <c r="F13" s="20" t="s">
        <v>4</v>
      </c>
      <c r="G13" s="19">
        <f>E13</f>
        <v>66702490.062106088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107</v>
      </c>
      <c r="C15" s="52"/>
      <c r="D15" s="53"/>
      <c r="E15" s="19">
        <f>'Fane 6. Hist. over el. underdæk'!G13</f>
        <v>755644.25</v>
      </c>
      <c r="F15" s="20" t="s">
        <v>4</v>
      </c>
      <c r="G15" s="19">
        <f>E15</f>
        <v>755644.25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154683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679526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97</v>
      </c>
      <c r="C19" s="49"/>
      <c r="D19" s="50"/>
      <c r="E19" s="13">
        <f>'Fane 8. Korrektion af PL2015'!G23</f>
        <v>0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48" t="s">
        <v>34</v>
      </c>
      <c r="C20" s="49"/>
      <c r="D20" s="50"/>
      <c r="E20" s="13">
        <f>'Fane 8. Korrektion af PL2015'!G29</f>
        <v>-206373.75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48" t="s">
        <v>35</v>
      </c>
      <c r="C21" s="49"/>
      <c r="D21" s="50"/>
      <c r="E21" s="13">
        <f>'Fane 8. Korrektion af PL2015'!G36</f>
        <v>682386.1333333333</v>
      </c>
      <c r="F21" s="10" t="s">
        <v>4</v>
      </c>
      <c r="G21" s="17"/>
      <c r="H21" s="18"/>
      <c r="I21" s="2"/>
    </row>
    <row r="22" spans="1:9" x14ac:dyDescent="0.25">
      <c r="A22" s="2"/>
      <c r="B22" s="51" t="s">
        <v>36</v>
      </c>
      <c r="C22" s="52"/>
      <c r="D22" s="53"/>
      <c r="E22" s="19">
        <f>SUM(E17:E21)</f>
        <v>1310221.3833333333</v>
      </c>
      <c r="F22" s="20" t="s">
        <v>4</v>
      </c>
      <c r="G22" s="19">
        <f>E22</f>
        <v>1310221.3833333333</v>
      </c>
      <c r="H22" s="20" t="s">
        <v>4</v>
      </c>
      <c r="I22" s="2"/>
    </row>
    <row r="23" spans="1:9" x14ac:dyDescent="0.25">
      <c r="A23" s="2"/>
      <c r="B23" s="54" t="s">
        <v>30</v>
      </c>
      <c r="C23" s="55"/>
      <c r="D23" s="55"/>
      <c r="E23" s="55"/>
      <c r="F23" s="55"/>
      <c r="G23" s="55"/>
      <c r="H23" s="56"/>
      <c r="I23" s="2"/>
    </row>
    <row r="24" spans="1:9" x14ac:dyDescent="0.25">
      <c r="A24" s="2"/>
      <c r="B24" s="51" t="s">
        <v>31</v>
      </c>
      <c r="C24" s="52"/>
      <c r="D24" s="53"/>
      <c r="E24" s="19">
        <f>'Fane 9. Kontrol af PL2015'!G36</f>
        <v>-0.29999999701976776</v>
      </c>
      <c r="F24" s="20" t="s">
        <v>4</v>
      </c>
      <c r="G24" s="19">
        <f>E24</f>
        <v>-0.29999999701976776</v>
      </c>
      <c r="H24" s="20" t="s">
        <v>4</v>
      </c>
      <c r="I24" s="2"/>
    </row>
    <row r="25" spans="1:9" x14ac:dyDescent="0.25">
      <c r="A25" s="2"/>
      <c r="B25" s="54" t="s">
        <v>37</v>
      </c>
      <c r="C25" s="55"/>
      <c r="D25" s="55"/>
      <c r="E25" s="55"/>
      <c r="F25" s="56"/>
      <c r="G25" s="22">
        <f>G13+G15+G22+G24</f>
        <v>68768355.395439431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98</v>
      </c>
      <c r="C9" s="59"/>
      <c r="D9" s="59"/>
      <c r="E9" s="59"/>
      <c r="F9" s="60"/>
      <c r="G9" s="13">
        <v>20597671.711275633</v>
      </c>
      <c r="H9" s="24" t="s">
        <v>4</v>
      </c>
      <c r="I9" s="2"/>
    </row>
    <row r="10" spans="1:9" x14ac:dyDescent="0.25">
      <c r="A10" s="2"/>
      <c r="B10" s="58" t="s">
        <v>99</v>
      </c>
      <c r="C10" s="59"/>
      <c r="D10" s="59"/>
      <c r="E10" s="59"/>
      <c r="F10" s="60"/>
      <c r="G10" s="13">
        <v>42415903.881198823</v>
      </c>
      <c r="H10" s="24" t="s">
        <v>4</v>
      </c>
      <c r="I10" s="2"/>
    </row>
    <row r="11" spans="1:9" x14ac:dyDescent="0.25">
      <c r="A11" s="2"/>
      <c r="B11" s="58" t="s">
        <v>100</v>
      </c>
      <c r="C11" s="59"/>
      <c r="D11" s="59"/>
      <c r="E11" s="59"/>
      <c r="F11" s="60"/>
      <c r="G11" s="13">
        <v>4908806.9866194446</v>
      </c>
      <c r="H11" s="24" t="s">
        <v>4</v>
      </c>
      <c r="I11" s="2"/>
    </row>
    <row r="12" spans="1:9" x14ac:dyDescent="0.25">
      <c r="A12" s="2"/>
      <c r="B12" s="54" t="s">
        <v>39</v>
      </c>
      <c r="C12" s="55"/>
      <c r="D12" s="55"/>
      <c r="E12" s="55"/>
      <c r="F12" s="56"/>
      <c r="G12" s="22">
        <f>SUM(G9:G11)</f>
        <v>67922382.579093903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102</v>
      </c>
      <c r="C9" s="59"/>
      <c r="D9" s="59"/>
      <c r="E9" s="59"/>
      <c r="F9" s="60"/>
      <c r="G9" s="13">
        <f>'Fane 3. Grundlag'!G12-'Fane 3. Grundlag'!G11</f>
        <v>63013575.592474461</v>
      </c>
      <c r="H9" s="24" t="s">
        <v>4</v>
      </c>
      <c r="I9" s="2"/>
    </row>
    <row r="10" spans="1:9" x14ac:dyDescent="0.25">
      <c r="A10" s="2"/>
      <c r="B10" s="58" t="s">
        <v>150</v>
      </c>
      <c r="C10" s="59"/>
      <c r="D10" s="59"/>
      <c r="E10" s="59"/>
      <c r="F10" s="60"/>
      <c r="G10" s="13">
        <v>1521348.4239199997</v>
      </c>
      <c r="H10" s="24" t="s">
        <v>4</v>
      </c>
      <c r="I10" s="2"/>
    </row>
    <row r="11" spans="1:9" x14ac:dyDescent="0.25">
      <c r="A11" s="2"/>
      <c r="B11" s="58" t="s">
        <v>151</v>
      </c>
      <c r="C11" s="59"/>
      <c r="D11" s="59"/>
      <c r="E11" s="59"/>
      <c r="F11" s="60"/>
      <c r="G11" s="13">
        <f>$G$9-$G$10</f>
        <v>61492227.168554462</v>
      </c>
      <c r="H11" s="24" t="s">
        <v>4</v>
      </c>
      <c r="I11" s="2"/>
    </row>
    <row r="12" spans="1:9" x14ac:dyDescent="0.25">
      <c r="A12" s="2"/>
      <c r="B12" s="58" t="s">
        <v>66</v>
      </c>
      <c r="C12" s="59"/>
      <c r="D12" s="59"/>
      <c r="E12" s="59"/>
      <c r="F12" s="60"/>
      <c r="G12" s="65">
        <v>0.68619137226367288</v>
      </c>
      <c r="H12" s="24" t="s">
        <v>67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421954.35744339897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104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20597671.711275633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411953.43422551267</v>
      </c>
      <c r="H11" s="70" t="s">
        <v>4</v>
      </c>
      <c r="I11" s="2"/>
    </row>
    <row r="12" spans="1:9" x14ac:dyDescent="0.25">
      <c r="A12" s="2"/>
      <c r="B12" s="58" t="s">
        <v>99</v>
      </c>
      <c r="C12" s="59"/>
      <c r="D12" s="59"/>
      <c r="E12" s="59"/>
      <c r="F12" s="60"/>
      <c r="G12" s="13">
        <f>'Fane 3. Grundlag'!G10</f>
        <v>42415903.881198823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385984.72531890927</v>
      </c>
      <c r="H14" s="70" t="s">
        <v>4</v>
      </c>
      <c r="I14" s="2"/>
    </row>
    <row r="15" spans="1:9" x14ac:dyDescent="0.25">
      <c r="A15" s="2"/>
      <c r="B15" s="54" t="s">
        <v>103</v>
      </c>
      <c r="C15" s="55"/>
      <c r="D15" s="55"/>
      <c r="E15" s="55"/>
      <c r="F15" s="56"/>
      <c r="G15" s="22">
        <f>G11+G14</f>
        <v>797938.15954442194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105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106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71</v>
      </c>
      <c r="C9" s="59"/>
      <c r="D9" s="59"/>
      <c r="E9" s="59"/>
      <c r="F9" s="60"/>
      <c r="G9" s="13">
        <v>9213877</v>
      </c>
      <c r="H9" s="24" t="s">
        <v>4</v>
      </c>
      <c r="I9" s="2"/>
    </row>
    <row r="10" spans="1:9" x14ac:dyDescent="0.25">
      <c r="A10" s="2"/>
      <c r="B10" s="58" t="s">
        <v>72</v>
      </c>
      <c r="C10" s="59"/>
      <c r="D10" s="59"/>
      <c r="E10" s="59"/>
      <c r="F10" s="60"/>
      <c r="G10" s="13">
        <v>6191300</v>
      </c>
      <c r="H10" s="24" t="s">
        <v>4</v>
      </c>
      <c r="I10" s="2"/>
    </row>
    <row r="11" spans="1:9" x14ac:dyDescent="0.25">
      <c r="A11" s="2"/>
      <c r="B11" s="72" t="s">
        <v>87</v>
      </c>
      <c r="C11" s="73"/>
      <c r="D11" s="73"/>
      <c r="E11" s="73"/>
      <c r="F11" s="74"/>
      <c r="G11" s="75">
        <v>3022577</v>
      </c>
      <c r="H11" s="76" t="s">
        <v>4</v>
      </c>
      <c r="I11" s="2"/>
    </row>
    <row r="12" spans="1:9" x14ac:dyDescent="0.25">
      <c r="A12" s="2"/>
      <c r="B12" s="58" t="s">
        <v>73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70</v>
      </c>
      <c r="C13" s="55"/>
      <c r="D13" s="55"/>
      <c r="E13" s="55"/>
      <c r="F13" s="56"/>
      <c r="G13" s="22">
        <f>G11/G12</f>
        <v>755644.25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74</v>
      </c>
      <c r="F9" s="78" t="s">
        <v>3</v>
      </c>
      <c r="G9" s="78"/>
      <c r="H9" s="2"/>
    </row>
    <row r="10" spans="1:8" x14ac:dyDescent="0.25">
      <c r="A10" s="2"/>
      <c r="B10" s="79" t="s">
        <v>110</v>
      </c>
      <c r="C10" s="80">
        <v>2015</v>
      </c>
      <c r="D10" s="80">
        <v>20</v>
      </c>
      <c r="E10" s="13">
        <v>262742</v>
      </c>
      <c r="F10" s="13">
        <f>E10/D10</f>
        <v>13137.1</v>
      </c>
      <c r="G10" s="24" t="s">
        <v>4</v>
      </c>
      <c r="H10" s="2"/>
    </row>
    <row r="11" spans="1:8" x14ac:dyDescent="0.25">
      <c r="A11" s="2"/>
      <c r="B11" s="79" t="s">
        <v>111</v>
      </c>
      <c r="C11" s="80">
        <v>2015</v>
      </c>
      <c r="D11" s="80">
        <v>10</v>
      </c>
      <c r="E11" s="13">
        <v>65773</v>
      </c>
      <c r="F11" s="13">
        <f t="shared" ref="F11:F46" si="0">E11/D11</f>
        <v>6577.3</v>
      </c>
      <c r="G11" s="24" t="s">
        <v>4</v>
      </c>
      <c r="H11" s="2"/>
    </row>
    <row r="12" spans="1:8" x14ac:dyDescent="0.25">
      <c r="A12" s="2"/>
      <c r="B12" s="79" t="s">
        <v>112</v>
      </c>
      <c r="C12" s="80">
        <v>2015</v>
      </c>
      <c r="D12" s="80">
        <v>75</v>
      </c>
      <c r="E12" s="13">
        <v>3049005</v>
      </c>
      <c r="F12" s="13">
        <f t="shared" si="0"/>
        <v>40653.4</v>
      </c>
      <c r="G12" s="24" t="s">
        <v>4</v>
      </c>
      <c r="H12" s="2"/>
    </row>
    <row r="13" spans="1:8" x14ac:dyDescent="0.25">
      <c r="A13" s="2"/>
      <c r="B13" s="79" t="s">
        <v>113</v>
      </c>
      <c r="C13" s="80">
        <v>2015</v>
      </c>
      <c r="D13" s="80">
        <v>75</v>
      </c>
      <c r="E13" s="13">
        <v>4188956</v>
      </c>
      <c r="F13" s="13">
        <f t="shared" si="0"/>
        <v>55852.746666666666</v>
      </c>
      <c r="G13" s="24" t="s">
        <v>4</v>
      </c>
      <c r="H13" s="2"/>
    </row>
    <row r="14" spans="1:8" x14ac:dyDescent="0.25">
      <c r="A14" s="2"/>
      <c r="B14" s="79" t="s">
        <v>114</v>
      </c>
      <c r="C14" s="80">
        <v>2015</v>
      </c>
      <c r="D14" s="80">
        <v>75</v>
      </c>
      <c r="E14" s="13">
        <v>24646</v>
      </c>
      <c r="F14" s="13">
        <f t="shared" si="0"/>
        <v>328.61333333333334</v>
      </c>
      <c r="G14" s="24" t="s">
        <v>4</v>
      </c>
      <c r="H14" s="2"/>
    </row>
    <row r="15" spans="1:8" x14ac:dyDescent="0.25">
      <c r="A15" s="2"/>
      <c r="B15" s="79" t="s">
        <v>115</v>
      </c>
      <c r="C15" s="80">
        <v>2015</v>
      </c>
      <c r="D15" s="80">
        <v>75</v>
      </c>
      <c r="E15" s="13">
        <v>663704</v>
      </c>
      <c r="F15" s="13">
        <f t="shared" si="0"/>
        <v>8849.3866666666672</v>
      </c>
      <c r="G15" s="24" t="s">
        <v>4</v>
      </c>
      <c r="H15" s="2"/>
    </row>
    <row r="16" spans="1:8" x14ac:dyDescent="0.25">
      <c r="A16" s="2"/>
      <c r="B16" s="79" t="s">
        <v>116</v>
      </c>
      <c r="C16" s="80">
        <v>2015</v>
      </c>
      <c r="D16" s="80">
        <v>75</v>
      </c>
      <c r="E16" s="13">
        <v>7020407</v>
      </c>
      <c r="F16" s="13">
        <f t="shared" si="0"/>
        <v>93605.426666666666</v>
      </c>
      <c r="G16" s="24" t="s">
        <v>4</v>
      </c>
      <c r="H16" s="2"/>
    </row>
    <row r="17" spans="1:8" x14ac:dyDescent="0.25">
      <c r="A17" s="2"/>
      <c r="B17" s="79" t="s">
        <v>117</v>
      </c>
      <c r="C17" s="80">
        <v>2015</v>
      </c>
      <c r="D17" s="80">
        <v>20</v>
      </c>
      <c r="E17" s="13">
        <v>1096170</v>
      </c>
      <c r="F17" s="13">
        <f t="shared" si="0"/>
        <v>54808.5</v>
      </c>
      <c r="G17" s="24" t="s">
        <v>4</v>
      </c>
      <c r="H17" s="2"/>
    </row>
    <row r="18" spans="1:8" x14ac:dyDescent="0.25">
      <c r="A18" s="2"/>
      <c r="B18" s="79" t="s">
        <v>118</v>
      </c>
      <c r="C18" s="80">
        <v>2015</v>
      </c>
      <c r="D18" s="80">
        <v>10</v>
      </c>
      <c r="E18" s="13">
        <v>281555</v>
      </c>
      <c r="F18" s="13">
        <f t="shared" si="0"/>
        <v>28155.5</v>
      </c>
      <c r="G18" s="24" t="s">
        <v>4</v>
      </c>
      <c r="H18" s="2"/>
    </row>
    <row r="19" spans="1:8" x14ac:dyDescent="0.25">
      <c r="A19" s="2"/>
      <c r="B19" s="79" t="s">
        <v>119</v>
      </c>
      <c r="C19" s="80">
        <v>2015</v>
      </c>
      <c r="D19" s="80">
        <v>50</v>
      </c>
      <c r="E19" s="13">
        <v>1641351</v>
      </c>
      <c r="F19" s="13">
        <f t="shared" si="0"/>
        <v>32827.019999999997</v>
      </c>
      <c r="G19" s="24" t="s">
        <v>4</v>
      </c>
      <c r="H19" s="2"/>
    </row>
    <row r="20" spans="1:8" x14ac:dyDescent="0.25">
      <c r="A20" s="2"/>
      <c r="B20" s="79" t="s">
        <v>120</v>
      </c>
      <c r="C20" s="80">
        <v>2015</v>
      </c>
      <c r="D20" s="80">
        <v>60</v>
      </c>
      <c r="E20" s="13">
        <v>445482</v>
      </c>
      <c r="F20" s="13">
        <f t="shared" si="0"/>
        <v>7424.7</v>
      </c>
      <c r="G20" s="24" t="s">
        <v>4</v>
      </c>
      <c r="H20" s="2"/>
    </row>
    <row r="21" spans="1:8" x14ac:dyDescent="0.25">
      <c r="A21" s="2"/>
      <c r="B21" s="79" t="s">
        <v>121</v>
      </c>
      <c r="C21" s="80">
        <v>2015</v>
      </c>
      <c r="D21" s="80">
        <v>20</v>
      </c>
      <c r="E21" s="13">
        <v>347950</v>
      </c>
      <c r="F21" s="13">
        <f t="shared" si="0"/>
        <v>17397.5</v>
      </c>
      <c r="G21" s="24" t="s">
        <v>4</v>
      </c>
      <c r="H21" s="2"/>
    </row>
    <row r="22" spans="1:8" x14ac:dyDescent="0.25">
      <c r="A22" s="2"/>
      <c r="B22" s="79" t="s">
        <v>122</v>
      </c>
      <c r="C22" s="80">
        <v>2015</v>
      </c>
      <c r="D22" s="80">
        <v>10</v>
      </c>
      <c r="E22" s="13">
        <v>16475</v>
      </c>
      <c r="F22" s="13">
        <f t="shared" si="0"/>
        <v>1647.5</v>
      </c>
      <c r="G22" s="24" t="s">
        <v>4</v>
      </c>
      <c r="H22" s="2"/>
    </row>
    <row r="23" spans="1:8" x14ac:dyDescent="0.25">
      <c r="A23" s="2"/>
      <c r="B23" s="79" t="s">
        <v>123</v>
      </c>
      <c r="C23" s="80">
        <v>2015</v>
      </c>
      <c r="D23" s="80">
        <v>60</v>
      </c>
      <c r="E23" s="13">
        <v>1570388</v>
      </c>
      <c r="F23" s="13">
        <f t="shared" si="0"/>
        <v>26173.133333333335</v>
      </c>
      <c r="G23" s="24" t="s">
        <v>4</v>
      </c>
      <c r="H23" s="2"/>
    </row>
    <row r="24" spans="1:8" x14ac:dyDescent="0.25">
      <c r="A24" s="2"/>
      <c r="B24" s="79" t="s">
        <v>124</v>
      </c>
      <c r="C24" s="80">
        <v>2015</v>
      </c>
      <c r="D24" s="80">
        <v>20</v>
      </c>
      <c r="E24" s="13">
        <v>1275229</v>
      </c>
      <c r="F24" s="13">
        <f t="shared" si="0"/>
        <v>63761.45</v>
      </c>
      <c r="G24" s="24" t="s">
        <v>4</v>
      </c>
      <c r="H24" s="2"/>
    </row>
    <row r="25" spans="1:8" x14ac:dyDescent="0.25">
      <c r="A25" s="2"/>
      <c r="B25" s="79" t="s">
        <v>125</v>
      </c>
      <c r="C25" s="80">
        <v>2015</v>
      </c>
      <c r="D25" s="80">
        <v>10</v>
      </c>
      <c r="E25" s="13">
        <v>56674</v>
      </c>
      <c r="F25" s="13">
        <f t="shared" si="0"/>
        <v>5667.4</v>
      </c>
      <c r="G25" s="24" t="s">
        <v>4</v>
      </c>
      <c r="H25" s="2"/>
    </row>
    <row r="26" spans="1:8" x14ac:dyDescent="0.25">
      <c r="A26" s="2"/>
      <c r="B26" s="79" t="s">
        <v>126</v>
      </c>
      <c r="C26" s="80">
        <v>2015</v>
      </c>
      <c r="D26" s="80">
        <v>10</v>
      </c>
      <c r="E26" s="13">
        <v>1312463</v>
      </c>
      <c r="F26" s="13">
        <f t="shared" si="0"/>
        <v>131246.29999999999</v>
      </c>
      <c r="G26" s="24" t="s">
        <v>4</v>
      </c>
      <c r="H26" s="2"/>
    </row>
    <row r="27" spans="1:8" x14ac:dyDescent="0.25">
      <c r="A27" s="2"/>
      <c r="B27" s="79" t="s">
        <v>127</v>
      </c>
      <c r="C27" s="80">
        <v>2015</v>
      </c>
      <c r="D27" s="80">
        <v>30</v>
      </c>
      <c r="E27" s="13">
        <v>66772</v>
      </c>
      <c r="F27" s="13">
        <f t="shared" si="0"/>
        <v>2225.7333333333331</v>
      </c>
      <c r="G27" s="24" t="s">
        <v>4</v>
      </c>
      <c r="H27" s="2"/>
    </row>
    <row r="28" spans="1:8" x14ac:dyDescent="0.25">
      <c r="A28" s="2"/>
      <c r="B28" s="79" t="s">
        <v>128</v>
      </c>
      <c r="C28" s="80">
        <v>2015</v>
      </c>
      <c r="D28" s="80">
        <v>20</v>
      </c>
      <c r="E28" s="13">
        <v>166179</v>
      </c>
      <c r="F28" s="13">
        <f t="shared" si="0"/>
        <v>8308.9500000000007</v>
      </c>
      <c r="G28" s="24" t="s">
        <v>4</v>
      </c>
      <c r="H28" s="2"/>
    </row>
    <row r="29" spans="1:8" x14ac:dyDescent="0.25">
      <c r="A29" s="2"/>
      <c r="B29" s="79" t="s">
        <v>129</v>
      </c>
      <c r="C29" s="80">
        <v>2015</v>
      </c>
      <c r="D29" s="80">
        <v>5</v>
      </c>
      <c r="E29" s="13">
        <v>254849</v>
      </c>
      <c r="F29" s="13">
        <f t="shared" si="0"/>
        <v>50969.8</v>
      </c>
      <c r="G29" s="24" t="s">
        <v>4</v>
      </c>
      <c r="H29" s="2"/>
    </row>
    <row r="30" spans="1:8" x14ac:dyDescent="0.25">
      <c r="A30" s="2"/>
      <c r="B30" s="79" t="s">
        <v>130</v>
      </c>
      <c r="C30" s="80">
        <v>2015</v>
      </c>
      <c r="D30" s="80">
        <v>5</v>
      </c>
      <c r="E30" s="13">
        <v>359906</v>
      </c>
      <c r="F30" s="13">
        <f t="shared" si="0"/>
        <v>71981.2</v>
      </c>
      <c r="G30" s="24" t="s">
        <v>4</v>
      </c>
      <c r="H30" s="2"/>
    </row>
    <row r="31" spans="1:8" x14ac:dyDescent="0.25">
      <c r="A31" s="2"/>
      <c r="B31" s="79" t="s">
        <v>131</v>
      </c>
      <c r="C31" s="80">
        <v>2015</v>
      </c>
      <c r="D31" s="80">
        <v>5</v>
      </c>
      <c r="E31" s="13">
        <v>471265</v>
      </c>
      <c r="F31" s="13">
        <f t="shared" si="0"/>
        <v>94253</v>
      </c>
      <c r="G31" s="24" t="s">
        <v>4</v>
      </c>
      <c r="H31" s="2"/>
    </row>
    <row r="32" spans="1:8" x14ac:dyDescent="0.25">
      <c r="A32" s="2"/>
      <c r="B32" s="79" t="s">
        <v>132</v>
      </c>
      <c r="C32" s="80">
        <v>2015</v>
      </c>
      <c r="D32" s="80">
        <v>20</v>
      </c>
      <c r="E32" s="13">
        <v>2012229</v>
      </c>
      <c r="F32" s="13">
        <f t="shared" si="0"/>
        <v>100611.45</v>
      </c>
      <c r="G32" s="24" t="s">
        <v>4</v>
      </c>
      <c r="H32" s="2"/>
    </row>
    <row r="33" spans="1:8" x14ac:dyDescent="0.25">
      <c r="A33" s="2"/>
      <c r="B33" s="79" t="s">
        <v>133</v>
      </c>
      <c r="C33" s="80">
        <v>2015</v>
      </c>
      <c r="D33" s="80">
        <v>50</v>
      </c>
      <c r="E33" s="13">
        <v>311603</v>
      </c>
      <c r="F33" s="13">
        <f t="shared" si="0"/>
        <v>6232.06</v>
      </c>
      <c r="G33" s="24" t="s">
        <v>4</v>
      </c>
      <c r="H33" s="2"/>
    </row>
    <row r="34" spans="1:8" x14ac:dyDescent="0.25">
      <c r="A34" s="2"/>
      <c r="B34" s="79" t="s">
        <v>134</v>
      </c>
      <c r="C34" s="80">
        <v>2015</v>
      </c>
      <c r="D34" s="80">
        <v>50</v>
      </c>
      <c r="E34" s="13">
        <v>18207</v>
      </c>
      <c r="F34" s="13">
        <f t="shared" si="0"/>
        <v>364.14</v>
      </c>
      <c r="G34" s="24" t="s">
        <v>4</v>
      </c>
      <c r="H34" s="2"/>
    </row>
    <row r="35" spans="1:8" x14ac:dyDescent="0.25">
      <c r="A35" s="2"/>
      <c r="B35" s="79" t="s">
        <v>135</v>
      </c>
      <c r="C35" s="80">
        <v>2015</v>
      </c>
      <c r="D35" s="80">
        <v>20</v>
      </c>
      <c r="E35" s="13">
        <v>71382</v>
      </c>
      <c r="F35" s="13">
        <f t="shared" si="0"/>
        <v>3569.1</v>
      </c>
      <c r="G35" s="24" t="s">
        <v>4</v>
      </c>
      <c r="H35" s="2"/>
    </row>
    <row r="36" spans="1:8" x14ac:dyDescent="0.25">
      <c r="A36" s="2"/>
      <c r="B36" s="79" t="s">
        <v>136</v>
      </c>
      <c r="C36" s="80">
        <v>2015</v>
      </c>
      <c r="D36" s="80">
        <v>60</v>
      </c>
      <c r="E36" s="13">
        <v>525343</v>
      </c>
      <c r="F36" s="13">
        <f t="shared" si="0"/>
        <v>8755.7166666666672</v>
      </c>
      <c r="G36" s="24" t="s">
        <v>4</v>
      </c>
      <c r="H36" s="2"/>
    </row>
    <row r="37" spans="1:8" x14ac:dyDescent="0.25">
      <c r="A37" s="2"/>
      <c r="B37" s="79" t="s">
        <v>137</v>
      </c>
      <c r="C37" s="80">
        <v>2015</v>
      </c>
      <c r="D37" s="80">
        <v>20</v>
      </c>
      <c r="E37" s="13">
        <v>198993</v>
      </c>
      <c r="F37" s="13">
        <f t="shared" si="0"/>
        <v>9949.65</v>
      </c>
      <c r="G37" s="24" t="s">
        <v>4</v>
      </c>
      <c r="H37" s="2"/>
    </row>
    <row r="38" spans="1:8" x14ac:dyDescent="0.25">
      <c r="A38" s="2"/>
      <c r="B38" s="79" t="s">
        <v>138</v>
      </c>
      <c r="C38" s="80">
        <v>2015</v>
      </c>
      <c r="D38" s="80">
        <v>10</v>
      </c>
      <c r="E38" s="13">
        <v>71638</v>
      </c>
      <c r="F38" s="13">
        <f t="shared" si="0"/>
        <v>7163.8</v>
      </c>
      <c r="G38" s="24" t="s">
        <v>4</v>
      </c>
      <c r="H38" s="2"/>
    </row>
    <row r="39" spans="1:8" x14ac:dyDescent="0.25">
      <c r="A39" s="2"/>
      <c r="B39" s="79" t="s">
        <v>139</v>
      </c>
      <c r="C39" s="80">
        <v>2015</v>
      </c>
      <c r="D39" s="80">
        <v>20</v>
      </c>
      <c r="E39" s="13">
        <v>76905</v>
      </c>
      <c r="F39" s="13">
        <f t="shared" si="0"/>
        <v>3845.25</v>
      </c>
      <c r="G39" s="24" t="s">
        <v>4</v>
      </c>
      <c r="H39" s="2"/>
    </row>
    <row r="40" spans="1:8" x14ac:dyDescent="0.25">
      <c r="A40" s="2"/>
      <c r="B40" s="79" t="s">
        <v>140</v>
      </c>
      <c r="C40" s="80">
        <v>2015</v>
      </c>
      <c r="D40" s="80">
        <v>10</v>
      </c>
      <c r="E40" s="13">
        <v>1877</v>
      </c>
      <c r="F40" s="13">
        <f t="shared" si="0"/>
        <v>187.7</v>
      </c>
      <c r="G40" s="24" t="s">
        <v>4</v>
      </c>
      <c r="H40" s="2"/>
    </row>
    <row r="41" spans="1:8" x14ac:dyDescent="0.25">
      <c r="A41" s="2"/>
      <c r="B41" s="79" t="s">
        <v>141</v>
      </c>
      <c r="C41" s="80">
        <v>2015</v>
      </c>
      <c r="D41" s="80">
        <v>5</v>
      </c>
      <c r="E41" s="13">
        <v>1882773</v>
      </c>
      <c r="F41" s="13">
        <f t="shared" si="0"/>
        <v>376554.6</v>
      </c>
      <c r="G41" s="24" t="s">
        <v>4</v>
      </c>
      <c r="H41" s="2"/>
    </row>
    <row r="42" spans="1:8" x14ac:dyDescent="0.25">
      <c r="A42" s="2"/>
      <c r="B42" s="79" t="s">
        <v>142</v>
      </c>
      <c r="C42" s="80">
        <v>2015</v>
      </c>
      <c r="D42" s="80">
        <v>20</v>
      </c>
      <c r="E42" s="13">
        <v>895989</v>
      </c>
      <c r="F42" s="13">
        <f t="shared" si="0"/>
        <v>44799.45</v>
      </c>
      <c r="G42" s="24" t="s">
        <v>4</v>
      </c>
      <c r="H42" s="2"/>
    </row>
    <row r="43" spans="1:8" x14ac:dyDescent="0.25">
      <c r="A43" s="2"/>
      <c r="B43" s="79" t="s">
        <v>143</v>
      </c>
      <c r="C43" s="80">
        <v>2015</v>
      </c>
      <c r="D43" s="80">
        <v>50</v>
      </c>
      <c r="E43" s="13">
        <v>77617</v>
      </c>
      <c r="F43" s="13">
        <f t="shared" si="0"/>
        <v>1552.34</v>
      </c>
      <c r="G43" s="24" t="s">
        <v>4</v>
      </c>
      <c r="H43" s="2"/>
    </row>
    <row r="44" spans="1:8" x14ac:dyDescent="0.25">
      <c r="A44" s="2"/>
      <c r="B44" s="79" t="s">
        <v>141</v>
      </c>
      <c r="C44" s="80">
        <v>2015</v>
      </c>
      <c r="D44" s="80">
        <v>5</v>
      </c>
      <c r="E44" s="13">
        <v>105000</v>
      </c>
      <c r="F44" s="13">
        <f t="shared" si="0"/>
        <v>21000</v>
      </c>
      <c r="G44" s="24" t="s">
        <v>4</v>
      </c>
      <c r="H44" s="2"/>
    </row>
    <row r="45" spans="1:8" x14ac:dyDescent="0.25">
      <c r="A45" s="2"/>
      <c r="B45" s="79" t="s">
        <v>144</v>
      </c>
      <c r="C45" s="80">
        <v>2015</v>
      </c>
      <c r="D45" s="80">
        <v>5</v>
      </c>
      <c r="E45" s="13">
        <v>513366</v>
      </c>
      <c r="F45" s="13">
        <f t="shared" si="0"/>
        <v>102673.2</v>
      </c>
      <c r="G45" s="24" t="s">
        <v>4</v>
      </c>
      <c r="H45" s="2"/>
    </row>
    <row r="46" spans="1:8" x14ac:dyDescent="0.25">
      <c r="A46" s="2"/>
      <c r="B46" s="79" t="s">
        <v>145</v>
      </c>
      <c r="C46" s="80">
        <v>2015</v>
      </c>
      <c r="D46" s="80">
        <v>20</v>
      </c>
      <c r="E46" s="13">
        <v>286659</v>
      </c>
      <c r="F46" s="13">
        <f t="shared" si="0"/>
        <v>14332.95</v>
      </c>
      <c r="G46" s="24" t="s">
        <v>4</v>
      </c>
      <c r="H46" s="2"/>
    </row>
    <row r="47" spans="1:8" x14ac:dyDescent="0.25">
      <c r="A47" s="2"/>
      <c r="B47" s="54" t="s">
        <v>146</v>
      </c>
      <c r="C47" s="55"/>
      <c r="D47" s="55"/>
      <c r="E47" s="56"/>
      <c r="F47" s="22">
        <f>SUM(F10:F46)</f>
        <v>1517443.0666666667</v>
      </c>
      <c r="G47" s="23" t="s">
        <v>4</v>
      </c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</sheetData>
  <sheetProtection password="DFE9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88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75</v>
      </c>
      <c r="C9" s="59"/>
      <c r="D9" s="59"/>
      <c r="E9" s="59"/>
      <c r="F9" s="60"/>
      <c r="G9" s="13">
        <v>4794383</v>
      </c>
      <c r="H9" s="24" t="s">
        <v>4</v>
      </c>
      <c r="I9" s="2"/>
    </row>
    <row r="10" spans="1:9" x14ac:dyDescent="0.25">
      <c r="A10" s="2"/>
      <c r="B10" s="58" t="s">
        <v>76</v>
      </c>
      <c r="C10" s="59"/>
      <c r="D10" s="59"/>
      <c r="E10" s="59"/>
      <c r="F10" s="60"/>
      <c r="G10" s="13">
        <v>4639700</v>
      </c>
      <c r="H10" s="24" t="s">
        <v>4</v>
      </c>
      <c r="I10" s="2"/>
    </row>
    <row r="11" spans="1:9" x14ac:dyDescent="0.25">
      <c r="A11" s="2"/>
      <c r="B11" s="54" t="s">
        <v>77</v>
      </c>
      <c r="C11" s="55"/>
      <c r="D11" s="55"/>
      <c r="E11" s="55"/>
      <c r="F11" s="56"/>
      <c r="G11" s="22">
        <f>G9-G10</f>
        <v>154683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78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79</v>
      </c>
      <c r="C15" s="59"/>
      <c r="D15" s="59"/>
      <c r="E15" s="59"/>
      <c r="F15" s="60"/>
      <c r="G15" s="13">
        <v>2179526</v>
      </c>
      <c r="H15" s="24" t="s">
        <v>4</v>
      </c>
      <c r="I15" s="2"/>
    </row>
    <row r="16" spans="1:9" x14ac:dyDescent="0.25">
      <c r="A16" s="2"/>
      <c r="B16" s="58" t="s">
        <v>80</v>
      </c>
      <c r="C16" s="59"/>
      <c r="D16" s="59"/>
      <c r="E16" s="59"/>
      <c r="F16" s="60"/>
      <c r="G16" s="13">
        <v>1500000</v>
      </c>
      <c r="H16" s="24" t="s">
        <v>4</v>
      </c>
      <c r="I16" s="2"/>
    </row>
    <row r="17" spans="1:9" x14ac:dyDescent="0.25">
      <c r="A17" s="2"/>
      <c r="B17" s="54" t="s">
        <v>81</v>
      </c>
      <c r="C17" s="55"/>
      <c r="D17" s="55"/>
      <c r="E17" s="55"/>
      <c r="F17" s="56"/>
      <c r="G17" s="22">
        <f>G15-G16</f>
        <v>679526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89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90</v>
      </c>
      <c r="C21" s="59"/>
      <c r="D21" s="59"/>
      <c r="E21" s="59"/>
      <c r="F21" s="60"/>
      <c r="G21" s="13">
        <v>0</v>
      </c>
      <c r="H21" s="24" t="s">
        <v>4</v>
      </c>
      <c r="I21" s="2"/>
    </row>
    <row r="22" spans="1:9" x14ac:dyDescent="0.25">
      <c r="A22" s="2"/>
      <c r="B22" s="58" t="s">
        <v>92</v>
      </c>
      <c r="C22" s="59"/>
      <c r="D22" s="59"/>
      <c r="E22" s="59"/>
      <c r="F22" s="60"/>
      <c r="G22" s="13">
        <v>0</v>
      </c>
      <c r="H22" s="24" t="s">
        <v>4</v>
      </c>
      <c r="I22" s="2"/>
    </row>
    <row r="23" spans="1:9" x14ac:dyDescent="0.25">
      <c r="A23" s="2"/>
      <c r="B23" s="54" t="s">
        <v>91</v>
      </c>
      <c r="C23" s="55"/>
      <c r="D23" s="55"/>
      <c r="E23" s="55"/>
      <c r="F23" s="56"/>
      <c r="G23" s="22">
        <f>G21-G22</f>
        <v>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2" t="s">
        <v>82</v>
      </c>
      <c r="C26" s="83"/>
      <c r="D26" s="83"/>
      <c r="E26" s="83"/>
      <c r="F26" s="83"/>
      <c r="G26" s="83"/>
      <c r="H26" s="84"/>
      <c r="I26" s="2"/>
    </row>
    <row r="27" spans="1:9" ht="29.25" customHeight="1" x14ac:dyDescent="0.25">
      <c r="A27" s="2"/>
      <c r="B27" s="48" t="s">
        <v>93</v>
      </c>
      <c r="C27" s="49"/>
      <c r="D27" s="49"/>
      <c r="E27" s="49"/>
      <c r="F27" s="50"/>
      <c r="G27" s="13">
        <v>0</v>
      </c>
      <c r="H27" s="24" t="s">
        <v>4</v>
      </c>
      <c r="I27" s="2"/>
    </row>
    <row r="28" spans="1:9" x14ac:dyDescent="0.25">
      <c r="A28" s="2"/>
      <c r="B28" s="58" t="s">
        <v>94</v>
      </c>
      <c r="C28" s="59"/>
      <c r="D28" s="59"/>
      <c r="E28" s="59"/>
      <c r="F28" s="60"/>
      <c r="G28" s="13">
        <v>206373.75</v>
      </c>
      <c r="H28" s="24" t="s">
        <v>4</v>
      </c>
      <c r="I28" s="2"/>
    </row>
    <row r="29" spans="1:9" ht="30" customHeight="1" x14ac:dyDescent="0.25">
      <c r="A29" s="2"/>
      <c r="B29" s="82" t="s">
        <v>95</v>
      </c>
      <c r="C29" s="83"/>
      <c r="D29" s="83"/>
      <c r="E29" s="83"/>
      <c r="F29" s="84"/>
      <c r="G29" s="22">
        <f>G27-G28</f>
        <v>-206373.75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2" t="s">
        <v>83</v>
      </c>
      <c r="C32" s="83"/>
      <c r="D32" s="83"/>
      <c r="E32" s="83"/>
      <c r="F32" s="83"/>
      <c r="G32" s="83"/>
      <c r="H32" s="84"/>
      <c r="I32" s="2"/>
    </row>
    <row r="33" spans="1:9" x14ac:dyDescent="0.25">
      <c r="A33" s="2"/>
      <c r="B33" s="58" t="s">
        <v>84</v>
      </c>
      <c r="C33" s="59"/>
      <c r="D33" s="59"/>
      <c r="E33" s="59"/>
      <c r="F33" s="60"/>
      <c r="G33" s="13">
        <v>767500</v>
      </c>
      <c r="H33" s="24" t="s">
        <v>4</v>
      </c>
      <c r="I33" s="2"/>
    </row>
    <row r="34" spans="1:9" x14ac:dyDescent="0.25">
      <c r="A34" s="2"/>
      <c r="B34" s="58" t="s">
        <v>85</v>
      </c>
      <c r="C34" s="59"/>
      <c r="D34" s="59"/>
      <c r="E34" s="59"/>
      <c r="F34" s="60"/>
      <c r="G34" s="13">
        <v>1585000</v>
      </c>
      <c r="H34" s="24" t="s">
        <v>4</v>
      </c>
      <c r="I34" s="2"/>
    </row>
    <row r="35" spans="1:9" x14ac:dyDescent="0.25">
      <c r="A35" s="2"/>
      <c r="B35" s="58" t="s">
        <v>86</v>
      </c>
      <c r="C35" s="59"/>
      <c r="D35" s="59"/>
      <c r="E35" s="59"/>
      <c r="F35" s="60"/>
      <c r="G35" s="13">
        <f>'Fane 7. Gen. inv. i 2015'!F47</f>
        <v>1517443.0666666667</v>
      </c>
      <c r="H35" s="24" t="s">
        <v>4</v>
      </c>
      <c r="I35" s="2"/>
    </row>
    <row r="36" spans="1:9" x14ac:dyDescent="0.25">
      <c r="A36" s="2"/>
      <c r="B36" s="54" t="s">
        <v>83</v>
      </c>
      <c r="C36" s="55"/>
      <c r="D36" s="55"/>
      <c r="E36" s="55"/>
      <c r="F36" s="56"/>
      <c r="G36" s="22">
        <f>G35-G33+G35-G34</f>
        <v>682386.1333333333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40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77546163</v>
      </c>
      <c r="H9" s="70" t="s">
        <v>4</v>
      </c>
      <c r="I9" s="2"/>
    </row>
    <row r="10" spans="1:9" x14ac:dyDescent="0.25">
      <c r="A10" s="2"/>
      <c r="B10" s="54" t="s">
        <v>43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44</v>
      </c>
      <c r="C11" s="59"/>
      <c r="D11" s="60"/>
      <c r="E11" s="13">
        <v>28458751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45</v>
      </c>
      <c r="C12" s="59"/>
      <c r="D12" s="60"/>
      <c r="E12" s="13">
        <v>5391489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46</v>
      </c>
      <c r="C13" s="59"/>
      <c r="D13" s="60"/>
      <c r="E13" s="13">
        <v>302307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47</v>
      </c>
      <c r="C14" s="59"/>
      <c r="D14" s="60"/>
      <c r="E14" s="13">
        <v>1659667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35812214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49</v>
      </c>
      <c r="C16" s="59"/>
      <c r="D16" s="60"/>
      <c r="E16" s="13">
        <v>574529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50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51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574529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48" t="s">
        <v>53</v>
      </c>
      <c r="C20" s="49"/>
      <c r="D20" s="50"/>
      <c r="E20" s="13">
        <v>-2210420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48" t="s">
        <v>54</v>
      </c>
      <c r="C21" s="49"/>
      <c r="D21" s="50"/>
      <c r="E21" s="13">
        <v>-618365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55</v>
      </c>
      <c r="C22" s="59"/>
      <c r="D22" s="60"/>
      <c r="E22" s="13">
        <v>-21991291.699999999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56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48" t="s">
        <v>57</v>
      </c>
      <c r="C24" s="49"/>
      <c r="D24" s="50"/>
      <c r="E24" s="13">
        <v>-153903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48" t="s">
        <v>58</v>
      </c>
      <c r="C25" s="49"/>
      <c r="D25" s="50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48" t="s">
        <v>59</v>
      </c>
      <c r="C26" s="49"/>
      <c r="D26" s="50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-24973979.699999999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11412763.300000001</v>
      </c>
      <c r="F28" s="70" t="s">
        <v>4</v>
      </c>
      <c r="G28" s="1">
        <f>IF(E28&lt;0,0,-E28)</f>
        <v>-11412763.300000001</v>
      </c>
      <c r="H28" s="70" t="s">
        <v>4</v>
      </c>
      <c r="I28" s="2"/>
    </row>
    <row r="29" spans="1:9" x14ac:dyDescent="0.25">
      <c r="A29" s="2"/>
      <c r="B29" s="54" t="s">
        <v>62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62</v>
      </c>
      <c r="C30" s="63"/>
      <c r="D30" s="64"/>
      <c r="E30" s="19">
        <v>6775211</v>
      </c>
      <c r="F30" s="70" t="s">
        <v>4</v>
      </c>
      <c r="G30" s="19">
        <f>-$E$30</f>
        <v>-6775211</v>
      </c>
      <c r="H30" s="70" t="s">
        <v>4</v>
      </c>
      <c r="I30" s="2"/>
    </row>
    <row r="31" spans="1:9" x14ac:dyDescent="0.25">
      <c r="A31" s="2"/>
      <c r="B31" s="88" t="s">
        <v>147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148</v>
      </c>
      <c r="C32" s="49"/>
      <c r="D32" s="50"/>
      <c r="E32" s="13">
        <v>56907098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63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48" t="s">
        <v>64</v>
      </c>
      <c r="C34" s="49"/>
      <c r="D34" s="50"/>
      <c r="E34" s="13">
        <v>2451091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59358189</v>
      </c>
      <c r="F35" s="70" t="s">
        <v>4</v>
      </c>
      <c r="G35" s="19">
        <f>-E35</f>
        <v>-59358189</v>
      </c>
      <c r="H35" s="70" t="s">
        <v>4</v>
      </c>
      <c r="I35" s="2"/>
    </row>
    <row r="36" spans="1:9" x14ac:dyDescent="0.25">
      <c r="A36" s="2"/>
      <c r="B36" s="54" t="s">
        <v>41</v>
      </c>
      <c r="C36" s="55"/>
      <c r="D36" s="55"/>
      <c r="E36" s="55"/>
      <c r="F36" s="56"/>
      <c r="G36" s="22">
        <f>$G$9+$G$28+$G$30+$G$35</f>
        <v>-0.29999999701976776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2018-08-13T09:01:28Z</dcterms:modified>
</cp:coreProperties>
</file>