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erslev Vand AS (V07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<sst xmlns="http://schemas.openxmlformats.org/spreadsheetml/2006/main" count="621" uniqueCount="254">
  <si>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</si>
  <si>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</si>
  <si>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</si>
  <si>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</si>
  <si>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</si>
  <si>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</si>
  <si>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</si>
  <si>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</si>
  <si>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</si>
  <si>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</si>
  <si>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</si>
  <si>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</si>
  <si>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</si>
  <si>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</si>
  <si>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</si>
  <si>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</si>
  <si>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</si>
  <si>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</si>
  <si>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</si>
  <si>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</si>
  <si>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</si>
  <si>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</si>
  <si>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</si>
  <si>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</si>
  <si>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</si>
  <si>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</si>
  <si>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</si>
  <si>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</si>
  <si>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</si>
  <si>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</si>
  <si>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</si>
  <si>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</si>
  <si>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</si>
  <si>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</si>
  <si>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</si>
  <si>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</si>
  <si>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</si>
  <si>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</si>
  <si>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</si>
  <si>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</si>
  <si>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</si>
  <si>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</si>
  <si>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</si>
  <si>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</si>
  <si>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</si>
  <si>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</si>
  <si>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</si>
  <si>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</si>
  <si>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</si>
  <si>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</si>
  <si>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</si>
  <si>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</si>
  <si>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</si>
  <si>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</si>
  <si>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</si>
  <si>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</si>
  <si>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</si>
  <si>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</si>
  <si>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</si>
  <si>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</si>
  <si>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</si>
  <si>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</si>
  <si>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</si>
  <si>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</si>
  <si>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</si>
  <si>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</si>
  <si>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</si>
  <si>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</si>
  <si>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</si>
  <si>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</si>
  <si>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</si>
  <si>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</si>
  <si>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</si>
  <si>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</si>
  <si>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</si>
  <si>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</si>
  <si>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</si>
  <si>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</si>
  <si>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</si>
  <si>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</si>
  <si>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</si>
  <si>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</si>
  <si>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</si>
  <si>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</si>
  <si>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</si>
  <si>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</si>
  <si>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</si>
  <si>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</si>
  <si>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</si>
  <si>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</si>
  <si>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</si>
  <si>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</si>
  <si>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</si>
  <si>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</si>
  <si>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</si>
  <si>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</si>
  <si>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</si>
  <si>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</si>
  <si>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</si>
  <si>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</si>
  <si>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</si>
  <si>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</si>
  <si>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</si>
  <si>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</si>
  <si>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</si>
  <si>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</si>
  <si>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</si>
  <si>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</si>
  <si>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</si>
  <si>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</si>
  <si>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</si>
  <si>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</si>
  <si>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</si>
  <si>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</si>
  <si>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</si>
  <si>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</si>
  <si>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</si>
  <si>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</si>
  <si>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</si>
  <si>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</si>
  <si>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</si>
  <si>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</si>
  <si>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</si>
  <si>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</si>
  <si>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</si>
  <si>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</si>
  <si>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</si>
  <si>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</si>
  <si>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</si>
  <si>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</si>
  <si>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</si>
  <si>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</si>
  <si>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</si>
  <si>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</si>
  <si>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</si>
  <si>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</si>
  <si>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</si>
  <si>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</si>
  <si>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</si>
  <si>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</si>
  <si>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</si>
  <si>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</si>
  <si>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</si>
  <si>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</si>
  <si>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</si>
  <si>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</si>
  <si>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</si>
  <si>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</si>
  <si>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</si>
  <si>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</si>
  <si>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</si>
  <si>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</si>
  <si>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</si>
  <si>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</si>
  <si>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</si>
  <si>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</si>
  <si>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</si>
  <si>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</si>
  <si>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</si>
  <si>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</si>
  <si>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</si>
  <si>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</si>
  <si>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</si>
  <si>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</si>
  <si>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</si>
  <si>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</si>
  <si>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</si>
  <si>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</si>
  <si>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</si>
  <si>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</si>
  <si>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</si>
  <si>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</si>
  <si>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</si>
  <si>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</si>
  <si>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</si>
  <si>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</si>
  <si>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</si>
  <si>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</si>
  <si>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</si>
  <si>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</si>
  <si>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</si>
  <si>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</si>
  <si>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</si>
  <si>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</si>
  <si>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</si>
  <si>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</si>
  <si>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</si>
  <si>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</si>
  <si>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</si>
  <si>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</si>
  <si>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</si>
  <si>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</si>
  <si>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</si>
  <si>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</si>
  <si>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</si>
  <si>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</si>
  <si>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</si>
  <si>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</si>
  <si>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</si>
  <si>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</si>
  <si>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</si>
  <si>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</si>
  <si>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</si>
  <si>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</si>
  <si>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</si>
  <si>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</si>
  <si>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</si>
  <si>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</si>
  <si>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</si>
  <si>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</si>
  <si>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</si>
  <si>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</si>
  <si>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</si>
  <si>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</si>
  <si>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</si>
  <si>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</si>
  <si>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</si>
  <si>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</si>
  <si>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</si>
  <si>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</si>
  <si>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</si>
  <si>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</si>
  <si>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</si>
  <si>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</si>
  <si>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</si>
  <si>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</si>
  <si>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</si>
  <si>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Ledningsregistrering og renoveringsværktøj</t>
  </si>
  <si>
    <t>Udvidelse</t>
  </si>
  <si>
    <t>Ingen tilknyttet virksomhed</t>
  </si>
  <si>
    <t>Afgift for ledningsført vand</t>
  </si>
  <si>
    <t>Afgift til Forsyningssekretariatet</t>
  </si>
  <si>
    <t>Ejendomsskat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</si>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</sst>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GkTtGRHT7bHsRDasUvPRxFsJ/EgIHkBvdLINe46wC+DxE4jSDD63zlGj0ZN7jKY2mTLi16IdOlH8A8LaR4CtA==" saltValue="DYf9gYnr4mAPVSRDcCqzb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3" t="s">
        <v>230</v>
      </c>
      <c r="C10" s="9">
        <v>9698318</v>
      </c>
      <c r="D10" s="14" t="s">
        <v>3</v>
      </c>
      <c r="E10" s="1"/>
      <c r="F10" s="1"/>
    </row>
    <row r="11" spans="1:6" x14ac:dyDescent="0.25">
      <c r="A11" s="1"/>
      <c r="B11" s="63" t="s">
        <v>231</v>
      </c>
      <c r="C11" s="9">
        <v>69131</v>
      </c>
      <c r="D11" s="14" t="s">
        <v>3</v>
      </c>
      <c r="E11" s="1"/>
      <c r="F11" s="1"/>
    </row>
    <row r="12" spans="1:6" x14ac:dyDescent="0.25">
      <c r="A12" s="1"/>
      <c r="B12" s="63" t="s">
        <v>232</v>
      </c>
      <c r="C12" s="9">
        <v>31564.83</v>
      </c>
      <c r="D12" s="14" t="s">
        <v>3</v>
      </c>
      <c r="E12" s="1"/>
      <c r="F12" s="1"/>
    </row>
    <row r="13" spans="1:6" x14ac:dyDescent="0.25">
      <c r="A13" s="1"/>
      <c r="B13" s="55" t="s">
        <v>205</v>
      </c>
      <c r="C13" s="12">
        <f>SUM(C10:C12)</f>
        <v>9799013.8300000001</v>
      </c>
      <c r="D13" s="13" t="s">
        <v>3</v>
      </c>
      <c r="E13" s="1"/>
      <c r="F13" s="1"/>
    </row>
    <row r="14" spans="1:6" x14ac:dyDescent="0.25">
      <c r="A14" s="1"/>
      <c r="B14" s="55" t="s">
        <v>206</v>
      </c>
      <c r="C14" s="12">
        <f>C13*(1+'Fane 12. Nøgletal'!C14)^2</f>
        <v>9863794.0325386096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7Xj1ZAIf5Mh9HeTmCbOtd66e0xLFPP0RMa1rP0iktcjETORiiJGXNQVB5r5ycorJCTfxeOH6Nmv1nTDwBMMx3w==" saltValue="eyrM5cs4QuYzn2cBlSSt9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235</v>
      </c>
      <c r="C8" s="116"/>
      <c r="D8" s="116"/>
      <c r="E8" s="116"/>
      <c r="F8" s="117"/>
      <c r="G8" s="1"/>
    </row>
    <row r="9" spans="1:7" x14ac:dyDescent="0.25">
      <c r="A9" s="1"/>
      <c r="B9" s="112" t="s">
        <v>236</v>
      </c>
      <c r="C9" s="113"/>
      <c r="D9" s="114"/>
      <c r="E9" s="9">
        <v>-1536327.3866582811</v>
      </c>
      <c r="F9" s="14" t="s">
        <v>3</v>
      </c>
      <c r="G9" s="1"/>
    </row>
    <row r="10" spans="1:7" x14ac:dyDescent="0.25">
      <c r="A10" s="1"/>
      <c r="B10" s="112" t="s">
        <v>237</v>
      </c>
      <c r="C10" s="113"/>
      <c r="D10" s="114"/>
      <c r="E10" s="9">
        <v>213079.8462163955</v>
      </c>
      <c r="F10" s="14" t="s">
        <v>3</v>
      </c>
      <c r="G10" s="1"/>
    </row>
    <row r="11" spans="1:7" x14ac:dyDescent="0.25">
      <c r="A11" s="1"/>
      <c r="B11" s="112" t="s">
        <v>238</v>
      </c>
      <c r="C11" s="113"/>
      <c r="D11" s="114"/>
      <c r="E11" s="9">
        <v>-1906762.0675069802</v>
      </c>
      <c r="F11" s="14" t="s">
        <v>3</v>
      </c>
      <c r="G11" s="1"/>
    </row>
    <row r="12" spans="1:7" x14ac:dyDescent="0.25">
      <c r="A12" s="1"/>
      <c r="B12" s="112" t="s">
        <v>239</v>
      </c>
      <c r="C12" s="113"/>
      <c r="D12" s="114"/>
      <c r="E12" s="9">
        <f>IF(OR(AND(E10&gt;0,E11&lt;0),AND(E11&lt;0,E34&gt;0)),E17+E18,E11)</f>
        <v>-1906762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240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241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242</v>
      </c>
      <c r="C17" s="113"/>
      <c r="D17" s="114"/>
      <c r="E17" s="9">
        <v>-953381</v>
      </c>
      <c r="F17" s="14" t="s">
        <v>3</v>
      </c>
      <c r="G17" s="1"/>
    </row>
    <row r="18" spans="1:7" x14ac:dyDescent="0.25">
      <c r="A18" s="1"/>
      <c r="B18" s="112" t="s">
        <v>243</v>
      </c>
      <c r="C18" s="113"/>
      <c r="D18" s="114"/>
      <c r="E18" s="9">
        <v>-953381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244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207</v>
      </c>
      <c r="C22" s="58"/>
      <c r="D22" s="58"/>
      <c r="E22" s="58"/>
      <c r="F22" s="59"/>
      <c r="G22" s="1"/>
    </row>
    <row r="23" spans="1:7" x14ac:dyDescent="0.25">
      <c r="A23" s="1"/>
      <c r="B23" s="60" t="s">
        <v>208</v>
      </c>
      <c r="C23" s="61"/>
      <c r="D23" s="62"/>
      <c r="E23" s="9">
        <v>29758008.690764807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29802910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-114000</v>
      </c>
      <c r="F25" s="14" t="s">
        <v>3</v>
      </c>
      <c r="G25" s="1"/>
    </row>
    <row r="26" spans="1:7" x14ac:dyDescent="0.25">
      <c r="A26" s="1"/>
      <c r="B26" s="64" t="s">
        <v>251</v>
      </c>
      <c r="C26" s="65"/>
      <c r="D26" s="66"/>
      <c r="E26" s="45">
        <f>E23-(E24-E25)</f>
        <v>-158901.30923519284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245</v>
      </c>
      <c r="C29" s="116"/>
      <c r="D29" s="116"/>
      <c r="E29" s="116"/>
      <c r="F29" s="117"/>
      <c r="G29" s="1"/>
    </row>
    <row r="30" spans="1:7" x14ac:dyDescent="0.25">
      <c r="A30" s="1"/>
      <c r="B30" s="136" t="s">
        <v>246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-953381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247</v>
      </c>
      <c r="C33" s="116"/>
      <c r="D33" s="116"/>
      <c r="E33" s="116"/>
      <c r="F33" s="117"/>
      <c r="G33" s="1"/>
    </row>
    <row r="34" spans="1:7" x14ac:dyDescent="0.25">
      <c r="A34" s="1"/>
      <c r="B34" s="130" t="s">
        <v>252</v>
      </c>
      <c r="C34" s="131"/>
      <c r="D34" s="132"/>
      <c r="E34" s="9">
        <v>0</v>
      </c>
      <c r="F34" s="14"/>
      <c r="G34" s="1"/>
    </row>
    <row r="35" spans="1:7" x14ac:dyDescent="0.2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-158901.30923519284</v>
      </c>
      <c r="F35" s="14" t="s">
        <v>3</v>
      </c>
      <c r="G35" s="1"/>
    </row>
    <row r="36" spans="1:7" x14ac:dyDescent="0.2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-39725.327308798209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91" t="s">
        <v>250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ENWIcBlITdZsAeud6zvCm/4HBmu1oMygkiXLNDNT0JUgrA747zumQhNTbBzhqDQh6y10HQx6z+waCLCnXNE5Q==" saltValue="hTRzQXOCd6jWiS57HcxrXQ==" spinCount="100000" sheet="1" objects="1" scenarios="1"/>
  <mergeCells count="21">
    <mergeCell ref="B36:D36"/>
    <mergeCell ref="B38:F38"/>
    <mergeCell ref="B39:F39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29:F29"/>
    <mergeCell ref="B30:D30"/>
    <mergeCell ref="B37:D37"/>
    <mergeCell ref="B3:F4"/>
    <mergeCell ref="B17:D17"/>
    <mergeCell ref="B9:D9"/>
    <mergeCell ref="B8:F8"/>
    <mergeCell ref="B10:D1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253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pOvnjdIvfu5qQG4fPMvRZHUyKyw2LRrvKlXDILxTl2VNwaA66JUhfuCsbKizeZj6te9Yxw5Nu1JkxjxEUIz0Q==" saltValue="R2ig6Lp2OOpUXOjG7R7RW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300673</v>
      </c>
      <c r="D11" s="14" t="s">
        <v>3</v>
      </c>
      <c r="E11" s="9">
        <v>63463</v>
      </c>
      <c r="F11" s="14" t="s">
        <v>3</v>
      </c>
      <c r="G11" s="1"/>
    </row>
    <row r="12" spans="1:7" x14ac:dyDescent="0.25">
      <c r="A12" s="1"/>
      <c r="B12" s="25" t="s">
        <v>228</v>
      </c>
      <c r="C12" s="22">
        <v>30557</v>
      </c>
      <c r="D12" s="14" t="s">
        <v>3</v>
      </c>
      <c r="E12" s="9">
        <v>10156</v>
      </c>
      <c r="F12" s="14" t="s">
        <v>3</v>
      </c>
      <c r="G12" s="1"/>
    </row>
    <row r="13" spans="1:7" x14ac:dyDescent="0.25">
      <c r="A13" s="1"/>
      <c r="B13" s="55" t="s">
        <v>136</v>
      </c>
      <c r="C13" s="12">
        <f>SUM(C10:C12)</f>
        <v>331230</v>
      </c>
      <c r="D13" s="13" t="s">
        <v>3</v>
      </c>
      <c r="E13" s="12">
        <f>SUM(E10:E12)</f>
        <v>73619</v>
      </c>
      <c r="F13" s="13" t="s">
        <v>3</v>
      </c>
      <c r="G13" s="1"/>
    </row>
    <row r="14" spans="1:7" x14ac:dyDescent="0.25">
      <c r="A14" s="1"/>
      <c r="B14" s="55" t="s">
        <v>210</v>
      </c>
      <c r="C14" s="12">
        <f>C13*(1+'Fane 12. Nøgletal'!C14)</f>
        <v>332323.05900000001</v>
      </c>
      <c r="D14" s="13" t="s">
        <v>3</v>
      </c>
      <c r="E14" s="12">
        <f>E13*(1+'Fane 12. Nøgletal'!C14)</f>
        <v>73861.9427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bO4PXRE/qC3oXqBSJ1oRDrEcAOxKU15X8cN4RtQ1Emq+JfnC8TAW+0IsBCGO+wnFYiO2T8JYk2y/yU85B4laA==" saltValue="Daok9KmjDP2JJXHsRbTnc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233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233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233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233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EbngM/SrhkFwRMQdEw/H3uNpVSdLtQzNgIFs/m+AYochFonoYKeUcSPapSFx+qBJrI8z9C8WS6GTfNzoUHHhw==" saltValue="6HUSSQTusLuC20QVsbdm/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CeGisNFTjBforXpkSQiequPoUHlBvITPcNYFV4xjZKxY0+Bd8c6YW20TTyg1+/vzxXGiwwar+ba4OGbtVZyLPA==" saltValue="BoPHz/JIXtMj+eAdIx2C6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pIe/UFO+/QQe+ARErWBi4DwT734WjVNGmNaSyaQvQsvEaO0IaaTqR52s3scUM4G24jweCMIgmkJZjobaqGVhA==" saltValue="fg3V/YaIVm3faJoZ+91Uy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H50rLTttDqyS5BydLkr9yJQNa9bYaX8vrhCr4EWpj0T7CxtA69q5QW8AtAvwzpPFqFLW3CGjrlXQ5vma1ixjig==" saltValue="bNhF9G7nzhFHcOWwyQ+3E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22762360.503708549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76199.611831555114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3780419.4609866752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332323.05900000001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73861.9427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279041.2086508543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-295996.48743954062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-190857.35255678996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-433476.67867298611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22527256.195390083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omk.'!C14</f>
        <v>9863794.0325386096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-953381</v>
      </c>
      <c r="D30" s="11" t="s">
        <v>3</v>
      </c>
      <c r="E30" s="1"/>
    </row>
    <row r="31" spans="1:5" x14ac:dyDescent="0.25">
      <c r="A31" s="1"/>
      <c r="B31" s="36" t="s">
        <v>225</v>
      </c>
      <c r="C31" s="56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31437669.227928691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kM+BGyGmlHQ6BwP/8N45bOedL5bSryvm0yx/rDJ/EHXB8MmEmsoUfNAVQUv2seMJ84g9LJVp+2SveVx1omf2Gw==" saltValue="6nkkpuMeRCMYXcVZS+lz3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22527256.195390083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74339.94544478727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-285316.91341193818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-187657.43818382287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-228130.67290673646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21900491.116332375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omk.'!C14*(1+'Fane 12. Nøgletal'!C14)</f>
        <v>9896344.5528459884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-39725.327308798209</v>
      </c>
      <c r="D24" s="11" t="s">
        <v>3</v>
      </c>
      <c r="E24" s="1"/>
    </row>
    <row r="25" spans="1:5" x14ac:dyDescent="0.25">
      <c r="A25" s="1"/>
      <c r="B25" s="36" t="s">
        <v>225</v>
      </c>
      <c r="C25" s="56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31757110.341869563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cFUfZWW2OvFnDrG6/Lqyf1do27RB000XlyzlKWYE1WSZet+nT3qC9Vl+MGW2kRj8pS1E/b4Yc+pcrxOSIw0yw==" saltValue="5j0e0ZeC+xKwettNF0BXs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21900491.116332375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72271.620683896836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-277378.67733737669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-184511.17357523288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-225496.02826624425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21285376.857837416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Nøgletal'!C14)^2</f>
        <v>9929002.4898703806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-39725.327308798209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6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187</v>
      </c>
      <c r="C26" s="12">
        <f>SUM(C15,C17,C21,C23,C25)</f>
        <v>31174654.020398997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vVx1ZugHV7y3FJCAwbmV7pwdH0aSpAn6pTgmj+PnaKrqYL01jzrd8+/iY5zOU2IVpctfqpHzG+47ogXP83RJjw==" saltValue="a+E2L695NdrFexLBJnq0p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189</v>
      </c>
      <c r="C8" s="7">
        <f>'Fane 2.3. Økonomisk ramme 2024'!C15</f>
        <v>21285376.857837416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70241.743630863479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-269588.00367045362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-181417.65923907052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-222891.81071516196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20681721.127843592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Nøgletal'!C14)^3</f>
        <v>9961768.1980869528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-39725.327308798209</v>
      </c>
      <c r="D23" s="11" t="s">
        <v>3</v>
      </c>
      <c r="E23" s="1"/>
    </row>
    <row r="24" spans="1:5" x14ac:dyDescent="0.25">
      <c r="A24" s="1"/>
      <c r="B24" s="36" t="s">
        <v>225</v>
      </c>
      <c r="C24" s="56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190</v>
      </c>
      <c r="C26" s="12">
        <f>SUM(C15,C17,C21,C23,C25)</f>
        <v>30603763.998621747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8fKfahdAiXYvy9HdtN2v16APDk1cZLxArcCgQmNwstZLhdzPla8HwHrJ5MksaIw/vrz/4kptmneCUUsASpl10A==" saltValue="qNxZzNde/zGOXlvz9swYg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224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19432016.227245331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77819.960399999996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3890974.7393999998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285489.89330995304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-299009.95478812209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-185682.5887991967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-439247.77305941517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22762360.503708549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10434012.558401881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-953381</v>
      </c>
      <c r="F28" s="11" t="s">
        <v>3</v>
      </c>
      <c r="G28" s="1"/>
    </row>
    <row r="29" spans="1:7" x14ac:dyDescent="0.25">
      <c r="A29" s="1"/>
      <c r="B29" s="55" t="s">
        <v>248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249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32242992.062110431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UQCbz+HXDy5rDrtzQ1V/f2KyknqZIw363DOqjK33GGSVODaNPUNdZo0YderS8JhyZtMv4raOZ7X8nmvOaQNNw==" saltValue="XAQLC1JbgL+VhI/7PM1u+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9379425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187588.5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9308572.8235499989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186171.45647099998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9276569.9501826335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0.40331097219862755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185531.4070698721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9244677.5046182945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35330.959510109999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185600.16928256809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9205360.0760429557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78769.36391688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185682.5887991967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9209447.902744798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76451.070550599252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333419.72509470006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190857.35255678996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9382871.9091911428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187657.43818382287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9225558.6787616443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184511.17357523288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9070882.9619535264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181417.65923907052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dpOIILjS1X0IYh5Sc2iLDdDzd+360UZPbG5CfU7iUl0d7bXEanN2MO3Kbm2egJF84SA/j4RmvzuLKdccyfrkQg==" saltValue="B0iM7rNcjr5uUeeW+pUhP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11786992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107261.6272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11828062.948534559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107635.3728316645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11918502.801732272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-204071.58693733384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61256.129279569985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102448.47989344821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11870516.600985719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125474.34818457002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106836.96591701754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12034201.661848962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3938444.6312206797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439247.77305941517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15722905.981954351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3792894.8452079315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74105.687110910003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433476.67867298611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15414234.655860571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228130.67290673646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15236218.126097584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225496.02826624425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15060257.480754185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222891.81071516196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47BqqrHiFvOy7PkK8YC9jrchJ2412jXpCdAl9vegEsqU0GdPrL+7uQzxRaqhlvcb33ZkXCbe+Q5jPCvA1nS9+w==" saltValue="KxM+e8yptYxKL5o+G9NGRg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1.8271243353713423E-2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1.2623750625136114E-2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N4NmIGX1gAje+7ZM0A3/CxBKWYW1NLwPBG0XasmeuQWh//O0D8QyE9C9eMUTV3iPCa/m2jIAAw3xUlf5EjM/g==" saltValue="kfJ4CsuNh/Uu4/UyuOFDd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2021-09-01T12:47:06Z</dcterms:modified>
</cp:coreProperties>
</file>