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0" yWindow="285" windowWidth="222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8" l="1"/>
  <c r="G11" i="8"/>
  <c r="E17" i="2" l="1"/>
  <c r="G14" i="10"/>
  <c r="G13" i="10"/>
  <c r="G13" i="9" l="1"/>
  <c r="G10" i="14" l="1"/>
  <c r="E15" i="2" s="1"/>
  <c r="G15" i="2" s="1"/>
  <c r="G10" i="9" l="1"/>
  <c r="G30" i="13"/>
  <c r="G36" i="13"/>
  <c r="F81" i="11" l="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E20" i="2" s="1"/>
  <c r="F11" i="11"/>
  <c r="F12" i="11"/>
  <c r="F13" i="11"/>
  <c r="F14" i="11"/>
  <c r="F82" i="11"/>
  <c r="F10" i="11"/>
  <c r="F83" i="11" s="1"/>
  <c r="G35" i="12" s="1"/>
  <c r="G17" i="2"/>
  <c r="G12" i="9"/>
  <c r="G14" i="9" s="1"/>
  <c r="G9" i="9"/>
  <c r="G11" i="9" s="1"/>
  <c r="G12" i="7"/>
  <c r="E9" i="2" s="1"/>
  <c r="E26" i="2"/>
  <c r="G26" i="2" s="1"/>
  <c r="E10" i="2"/>
  <c r="E28" i="13" l="1"/>
  <c r="G28" i="13" s="1"/>
  <c r="G9" i="8"/>
  <c r="G36" i="12"/>
  <c r="E23" i="2" s="1"/>
  <c r="E24" i="2" s="1"/>
  <c r="G24" i="2" s="1"/>
  <c r="G15" i="9"/>
  <c r="E12" i="2" s="1"/>
  <c r="E11" i="2" l="1"/>
  <c r="E13" i="2" s="1"/>
  <c r="G13" i="2" s="1"/>
  <c r="G27" i="2" s="1"/>
</calcChain>
</file>

<file path=xl/sharedStrings.xml><?xml version="1.0" encoding="utf-8"?>
<sst xmlns="http://schemas.openxmlformats.org/spreadsheetml/2006/main" count="372" uniqueCount="143">
  <si>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</si>
  <si>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</si>
  <si>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</si>
  <si>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</si>
  <si>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</si>
  <si>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</si>
  <si>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</si>
  <si>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</si>
  <si>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</si>
  <si>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</si>
  <si>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</si>
  <si>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</si>
  <si>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</si>
  <si>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</si>
  <si>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</si>
  <si>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</si>
  <si>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</si>
  <si>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</si>
  <si>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</si>
  <si>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</si>
  <si>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</si>
  <si>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</si>
  <si>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</si>
  <si>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</si>
  <si>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</si>
  <si>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</si>
  <si>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</si>
  <si>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</si>
  <si>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</si>
  <si>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</si>
  <si>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</si>
  <si>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</si>
  <si>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</si>
  <si>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</si>
  <si>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</si>
  <si>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</si>
  <si>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</si>
  <si>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</si>
  <si>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</si>
  <si>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</si>
  <si>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</si>
  <si>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</si>
  <si>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</si>
  <si>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</si>
  <si>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</si>
  <si>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</si>
  <si>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</si>
  <si>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</si>
  <si>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</si>
  <si>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</si>
  <si>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</si>
  <si>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</si>
  <si>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</si>
  <si>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</si>
  <si>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</si>
  <si>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</si>
  <si>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</si>
  <si>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</si>
  <si>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</si>
  <si>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</si>
  <si>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</si>
  <si>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</si>
  <si>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</si>
  <si>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</si>
  <si>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</si>
  <si>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</si>
  <si>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</si>
  <si>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</si>
  <si>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</si>
  <si>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</si>
  <si>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</si>
  <si>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</si>
  <si>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</si>
  <si>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</si>
  <si>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</si>
  <si>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</si>
  <si>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</si>
  <si>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</si>
  <si>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</si>
  <si>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</si>
  <si>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</si>
  <si>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</si>
  <si>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</si>
  <si>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</si>
  <si>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</si>
  <si>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</si>
  <si>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</si>
  <si>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</si>
  <si>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</si>
  <si>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</si>
  <si>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</si>
  <si>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</si>
  <si>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</si>
  <si>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</si>
  <si>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</si>
  <si>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</si>
  <si>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</si>
  <si>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</si>
  <si>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</si>
  <si>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</si>
  <si>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</si>
  <si>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</si>
  <si>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</si>
  <si>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</si>
  <si>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</si>
  <si>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</si>
  <si>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</si>
  <si>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</si>
  <si>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</si>
  <si>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Ledningsnet &gt; Ø 1600 mm (rørbassiner og transportledninger)</t>
  </si>
  <si>
    <t>Ø 500 mm &lt; Ledningsnet ≤ Ø 800 mm</t>
  </si>
  <si>
    <t>Forsinkelsesbassiner, lukkede uden automatisk rensning og SRO Miljøklasse B (mindre end 1.000 m3)</t>
  </si>
  <si>
    <t>Pumpestationer i brønde (&lt; 6,25 m2), Konstruktioner</t>
  </si>
  <si>
    <t>Pumpestationer i brønde (&lt; 6,25 m2), Mek/EL</t>
  </si>
  <si>
    <t>Ø 800 mm &lt; Ledningsnet ≤ Ø 1000 mm</t>
  </si>
  <si>
    <t xml:space="preserve">Ø 200 mm &lt; Ledningsnet ≤ Ø 500 mm </t>
  </si>
  <si>
    <t>Brønde</t>
  </si>
  <si>
    <t>Stik</t>
  </si>
  <si>
    <t>Gis-registrering af kloakstik</t>
  </si>
  <si>
    <t>Strømpeforing ≤ Ø 200 mm</t>
  </si>
  <si>
    <t>Strømpeforing Ø 500 mm &lt; Ledningsnet ≤ Ø 800 mm</t>
  </si>
  <si>
    <t>Strømpeforing Ø 200 mm &lt; Ledningsnet ≤ Ø 500 mm</t>
  </si>
  <si>
    <t xml:space="preserve">Kælder (&lt; 7 m2) </t>
  </si>
  <si>
    <t>Pumpeinstallation Miljøklasse A (300-600 l/s) - Mek/EL</t>
  </si>
  <si>
    <t>Kælder</t>
  </si>
  <si>
    <t>Køretøjer, personbil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</si>
  <si>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</si>
  <si>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</si>
  <si>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</si>
  <si>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</si>
  <si>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</si>
  <si>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</si>
  <si>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</si>
  <si>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Medfinansiering af klimatilpasningsprojekter</t>
  </si>
  <si>
    <t>Tillæg til medfinansiering af klimatilpasningsprojekter</t>
  </si>
  <si>
    <t>Fane 10</t>
  </si>
  <si>
    <t>Medfinansiering af klimatilpasning</t>
  </si>
  <si>
    <t>år</t>
  </si>
  <si>
    <t>Tillæg/fradrag i den økonomiske ramme for 2017</t>
  </si>
  <si>
    <t>Tillæg/fradrag i de økonomiske rammer for 2018 og 2019</t>
  </si>
  <si>
    <t>Projektpakke 2017 (FØ23, FØ27 og FV27)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</si>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</sst>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93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" fillId="12" borderId="9" xfId="2" applyFont="1" applyFill="1" applyBorder="1" applyAlignment="1" applyProtection="1">
      <alignment horizontal="center"/>
    </xf>
    <xf numFmtId="0" fontId="1" fillId="12" borderId="13" xfId="2" applyFont="1" applyFill="1" applyBorder="1" applyAlignment="1" applyProtection="1">
      <alignment horizontal="center"/>
    </xf>
    <xf numFmtId="0" fontId="1" fillId="12" borderId="10" xfId="2" applyFont="1" applyFill="1" applyBorder="1" applyAlignment="1" applyProtection="1">
      <alignment horizontal="center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3" fontId="0" fillId="2" borderId="0" xfId="0" applyNumberFormat="1" applyFill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108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7" t="s">
        <v>135</v>
      </c>
      <c r="D21" s="65" t="s">
        <v>136</v>
      </c>
      <c r="E21" s="66"/>
      <c r="F21" s="66"/>
      <c r="G21" s="67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85" t="s">
        <v>130</v>
      </c>
      <c r="C3" s="85"/>
      <c r="D3" s="85"/>
      <c r="E3" s="85"/>
      <c r="F3" s="85"/>
      <c r="G3" s="85"/>
      <c r="H3" s="85"/>
      <c r="I3" s="2"/>
    </row>
    <row r="4" spans="1:9" ht="25.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86" t="s">
        <v>131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58" t="s">
        <v>140</v>
      </c>
      <c r="C9" s="59"/>
      <c r="D9" s="59"/>
      <c r="E9" s="59"/>
      <c r="F9" s="60"/>
      <c r="G9" s="13">
        <v>989559</v>
      </c>
      <c r="H9" s="24" t="s">
        <v>4</v>
      </c>
      <c r="I9" s="2"/>
    </row>
    <row r="10" spans="1:9" x14ac:dyDescent="0.25">
      <c r="A10" s="2"/>
      <c r="B10" s="54" t="s">
        <v>132</v>
      </c>
      <c r="C10" s="55"/>
      <c r="D10" s="55"/>
      <c r="E10" s="55"/>
      <c r="F10" s="56"/>
      <c r="G10" s="22">
        <f>SUM(G9:G9)</f>
        <v>989559</v>
      </c>
      <c r="H10" s="23" t="s">
        <v>4</v>
      </c>
      <c r="I10" s="2"/>
    </row>
    <row r="11" spans="1:9" x14ac:dyDescent="0.25">
      <c r="A11" s="2"/>
      <c r="B11" s="25"/>
      <c r="C11" s="25"/>
      <c r="D11" s="25"/>
      <c r="E11" s="25"/>
      <c r="F11" s="25"/>
      <c r="G11" s="25"/>
      <c r="H11" s="25"/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107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97430791.179523885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95</v>
      </c>
      <c r="C10" s="59"/>
      <c r="D10" s="60"/>
      <c r="E10" s="13">
        <f>'Fane 3. Grundlag'!G11</f>
        <v>50190559.643277563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46232.826786010788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644939.28081897437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96739619.071918905</v>
      </c>
      <c r="F13" s="20" t="s">
        <v>4</v>
      </c>
      <c r="G13" s="19">
        <f>E13</f>
        <v>96739619.071918905</v>
      </c>
      <c r="H13" s="20" t="s">
        <v>4</v>
      </c>
      <c r="I13" s="2"/>
    </row>
    <row r="14" spans="1:9" x14ac:dyDescent="0.25">
      <c r="A14" s="2"/>
      <c r="B14" s="54" t="s">
        <v>133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134</v>
      </c>
      <c r="C15" s="52"/>
      <c r="D15" s="53"/>
      <c r="E15" s="19">
        <f>'Fane 10. Klima'!G10</f>
        <v>989559</v>
      </c>
      <c r="F15" s="20" t="s">
        <v>4</v>
      </c>
      <c r="G15" s="19">
        <f>E15</f>
        <v>989559</v>
      </c>
      <c r="H15" s="20" t="s">
        <v>4</v>
      </c>
      <c r="I15" s="2"/>
    </row>
    <row r="16" spans="1:9" x14ac:dyDescent="0.25">
      <c r="A16" s="2"/>
      <c r="B16" s="54" t="s">
        <v>29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106</v>
      </c>
      <c r="C17" s="52"/>
      <c r="D17" s="53"/>
      <c r="E17" s="19">
        <f>'Fane 6. Hist. over el. underdæk'!G13</f>
        <v>-39640977.5</v>
      </c>
      <c r="F17" s="20" t="s">
        <v>4</v>
      </c>
      <c r="G17" s="19">
        <f>E17</f>
        <v>-39640977.5</v>
      </c>
      <c r="H17" s="20" t="s">
        <v>4</v>
      </c>
      <c r="I17" s="2"/>
    </row>
    <row r="18" spans="1:9" x14ac:dyDescent="0.25">
      <c r="A18" s="2"/>
      <c r="B18" s="54" t="s">
        <v>25</v>
      </c>
      <c r="C18" s="55"/>
      <c r="D18" s="55"/>
      <c r="E18" s="55"/>
      <c r="F18" s="55"/>
      <c r="G18" s="55"/>
      <c r="H18" s="56"/>
      <c r="I18" s="2"/>
    </row>
    <row r="19" spans="1:9" x14ac:dyDescent="0.25">
      <c r="A19" s="2"/>
      <c r="B19" s="48" t="s">
        <v>32</v>
      </c>
      <c r="C19" s="49"/>
      <c r="D19" s="50"/>
      <c r="E19" s="13">
        <f>'Fane 8. Korrektion af PL2015'!G11</f>
        <v>10517674.829999998</v>
      </c>
      <c r="F19" s="10" t="s">
        <v>4</v>
      </c>
      <c r="G19" s="21"/>
      <c r="H19" s="12"/>
      <c r="I19" s="2"/>
    </row>
    <row r="20" spans="1:9" x14ac:dyDescent="0.25">
      <c r="A20" s="2"/>
      <c r="B20" s="48" t="s">
        <v>33</v>
      </c>
      <c r="C20" s="49"/>
      <c r="D20" s="50"/>
      <c r="E20" s="13">
        <f>'Fane 8. Korrektion af PL2015'!G17</f>
        <v>6281626.8799999999</v>
      </c>
      <c r="F20" s="10" t="s">
        <v>4</v>
      </c>
      <c r="G20" s="16"/>
      <c r="H20" s="15"/>
      <c r="I20" s="2"/>
    </row>
    <row r="21" spans="1:9" ht="30" customHeight="1" x14ac:dyDescent="0.25">
      <c r="A21" s="2"/>
      <c r="B21" s="48" t="s">
        <v>96</v>
      </c>
      <c r="C21" s="49"/>
      <c r="D21" s="50"/>
      <c r="E21" s="13">
        <f>'Fane 8. Korrektion af PL2015'!G23</f>
        <v>-67365.520000000019</v>
      </c>
      <c r="F21" s="10" t="s">
        <v>4</v>
      </c>
      <c r="G21" s="14"/>
      <c r="H21" s="15"/>
      <c r="I21" s="2"/>
    </row>
    <row r="22" spans="1:9" ht="30" customHeight="1" x14ac:dyDescent="0.25">
      <c r="A22" s="2"/>
      <c r="B22" s="48" t="s">
        <v>34</v>
      </c>
      <c r="C22" s="49"/>
      <c r="D22" s="50"/>
      <c r="E22" s="13">
        <f>'Fane 8. Korrektion af PL2015'!G29</f>
        <v>-2450838.88</v>
      </c>
      <c r="F22" s="10" t="s">
        <v>4</v>
      </c>
      <c r="G22" s="16"/>
      <c r="H22" s="15"/>
      <c r="I22" s="2"/>
    </row>
    <row r="23" spans="1:9" ht="28.5" customHeight="1" x14ac:dyDescent="0.25">
      <c r="A23" s="2"/>
      <c r="B23" s="48" t="s">
        <v>35</v>
      </c>
      <c r="C23" s="49"/>
      <c r="D23" s="50"/>
      <c r="E23" s="13">
        <f>'Fane 8. Korrektion af PL2015'!G36</f>
        <v>-472216.1167333331</v>
      </c>
      <c r="F23" s="10" t="s">
        <v>4</v>
      </c>
      <c r="G23" s="17"/>
      <c r="H23" s="18"/>
      <c r="I23" s="2"/>
    </row>
    <row r="24" spans="1:9" x14ac:dyDescent="0.25">
      <c r="A24" s="2"/>
      <c r="B24" s="51" t="s">
        <v>36</v>
      </c>
      <c r="C24" s="52"/>
      <c r="D24" s="53"/>
      <c r="E24" s="19">
        <f>SUM(E19:E23)</f>
        <v>13808881.193266666</v>
      </c>
      <c r="F24" s="20" t="s">
        <v>4</v>
      </c>
      <c r="G24" s="19">
        <f>E24</f>
        <v>13808881.193266666</v>
      </c>
      <c r="H24" s="20" t="s">
        <v>4</v>
      </c>
      <c r="I24" s="2"/>
    </row>
    <row r="25" spans="1:9" x14ac:dyDescent="0.25">
      <c r="A25" s="2"/>
      <c r="B25" s="54" t="s">
        <v>30</v>
      </c>
      <c r="C25" s="55"/>
      <c r="D25" s="55"/>
      <c r="E25" s="55"/>
      <c r="F25" s="55"/>
      <c r="G25" s="55"/>
      <c r="H25" s="56"/>
      <c r="I25" s="2"/>
    </row>
    <row r="26" spans="1:9" x14ac:dyDescent="0.25">
      <c r="A26" s="2"/>
      <c r="B26" s="51" t="s">
        <v>31</v>
      </c>
      <c r="C26" s="52"/>
      <c r="D26" s="53"/>
      <c r="E26" s="19">
        <f>'Fane 9. Kontrol af PL2015'!G36</f>
        <v>-1630142.7599999979</v>
      </c>
      <c r="F26" s="20" t="s">
        <v>4</v>
      </c>
      <c r="G26" s="19">
        <f>E26</f>
        <v>-1630142.7599999979</v>
      </c>
      <c r="H26" s="20" t="s">
        <v>4</v>
      </c>
      <c r="I26" s="2"/>
    </row>
    <row r="27" spans="1:9" x14ac:dyDescent="0.25">
      <c r="A27" s="2"/>
      <c r="B27" s="54" t="s">
        <v>37</v>
      </c>
      <c r="C27" s="55"/>
      <c r="D27" s="55"/>
      <c r="E27" s="55"/>
      <c r="F27" s="56"/>
      <c r="G27" s="22">
        <f>G13+G15+G17+G24+G26</f>
        <v>70266939.005185574</v>
      </c>
      <c r="H27" s="23" t="s">
        <v>4</v>
      </c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1">
    <mergeCell ref="B18:H18"/>
    <mergeCell ref="B16:H16"/>
    <mergeCell ref="B8:H8"/>
    <mergeCell ref="B14:H14"/>
    <mergeCell ref="B15:D15"/>
    <mergeCell ref="B19:D19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3:D23"/>
    <mergeCell ref="B25:H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v>19729648.976067226</v>
      </c>
      <c r="H9" s="24" t="s">
        <v>4</v>
      </c>
      <c r="I9" s="2"/>
    </row>
    <row r="10" spans="1:9" x14ac:dyDescent="0.25">
      <c r="A10" s="2"/>
      <c r="B10" s="58" t="s">
        <v>98</v>
      </c>
      <c r="C10" s="59"/>
      <c r="D10" s="59"/>
      <c r="E10" s="59"/>
      <c r="F10" s="60"/>
      <c r="G10" s="13">
        <v>27510582.560179096</v>
      </c>
      <c r="H10" s="24" t="s">
        <v>4</v>
      </c>
      <c r="I10" s="2"/>
    </row>
    <row r="11" spans="1:9" x14ac:dyDescent="0.25">
      <c r="A11" s="2"/>
      <c r="B11" s="58" t="s">
        <v>99</v>
      </c>
      <c r="C11" s="59"/>
      <c r="D11" s="59"/>
      <c r="E11" s="59"/>
      <c r="F11" s="60"/>
      <c r="G11" s="13">
        <v>50190559.643277563</v>
      </c>
      <c r="H11" s="24" t="s">
        <v>4</v>
      </c>
      <c r="I11" s="2"/>
    </row>
    <row r="12" spans="1:9" x14ac:dyDescent="0.25">
      <c r="A12" s="2"/>
      <c r="B12" s="54" t="s">
        <v>39</v>
      </c>
      <c r="C12" s="55"/>
      <c r="D12" s="55"/>
      <c r="E12" s="55"/>
      <c r="F12" s="56"/>
      <c r="G12" s="22">
        <f>SUM(G9:G11)</f>
        <v>97430791.179523885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100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101</v>
      </c>
      <c r="C9" s="59"/>
      <c r="D9" s="59"/>
      <c r="E9" s="59"/>
      <c r="F9" s="60"/>
      <c r="G9" s="13">
        <f>'Fane 3. Grundlag'!G12-'Fane 3. Grundlag'!G11</f>
        <v>47240231.536246322</v>
      </c>
      <c r="H9" s="24" t="s">
        <v>4</v>
      </c>
      <c r="I9" s="2"/>
    </row>
    <row r="10" spans="1:9" x14ac:dyDescent="0.25">
      <c r="A10" s="2"/>
      <c r="B10" s="58" t="s">
        <v>141</v>
      </c>
      <c r="C10" s="59"/>
      <c r="D10" s="59"/>
      <c r="E10" s="59"/>
      <c r="F10" s="60"/>
      <c r="G10" s="13">
        <v>1576061.7281820446</v>
      </c>
      <c r="H10" s="24" t="s">
        <v>4</v>
      </c>
      <c r="I10" s="2"/>
    </row>
    <row r="11" spans="1:9" x14ac:dyDescent="0.25">
      <c r="A11" s="2"/>
      <c r="B11" s="58" t="s">
        <v>142</v>
      </c>
      <c r="C11" s="59"/>
      <c r="D11" s="59"/>
      <c r="E11" s="59"/>
      <c r="F11" s="60"/>
      <c r="G11" s="13">
        <f>$G$9-$G$10</f>
        <v>45664169.808064274</v>
      </c>
      <c r="H11" s="24" t="s">
        <v>4</v>
      </c>
      <c r="I11" s="2"/>
    </row>
    <row r="12" spans="1:9" x14ac:dyDescent="0.25">
      <c r="A12" s="2"/>
      <c r="B12" s="58" t="s">
        <v>66</v>
      </c>
      <c r="C12" s="59"/>
      <c r="D12" s="59"/>
      <c r="E12" s="59"/>
      <c r="F12" s="60"/>
      <c r="G12" s="68">
        <v>0.10124530234609913</v>
      </c>
      <c r="H12" s="24" t="s">
        <v>67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46232.826786010788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9" t="s">
        <v>97</v>
      </c>
      <c r="C9" s="70"/>
      <c r="D9" s="70"/>
      <c r="E9" s="70"/>
      <c r="F9" s="71"/>
      <c r="G9" s="13">
        <f>'Fane 3. Grundlag'!G9</f>
        <v>19729648.976067226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72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394592.97952134453</v>
      </c>
      <c r="H11" s="73" t="s">
        <v>4</v>
      </c>
      <c r="I11" s="2"/>
    </row>
    <row r="12" spans="1:9" x14ac:dyDescent="0.25">
      <c r="A12" s="2"/>
      <c r="B12" s="58" t="s">
        <v>98</v>
      </c>
      <c r="C12" s="59"/>
      <c r="D12" s="59"/>
      <c r="E12" s="59"/>
      <c r="F12" s="60"/>
      <c r="G12" s="13">
        <f>'Fane 3. Grundlag'!G10</f>
        <v>27510582.560179096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4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250346.30129762978</v>
      </c>
      <c r="H14" s="73" t="s">
        <v>4</v>
      </c>
      <c r="I14" s="2"/>
    </row>
    <row r="15" spans="1:9" x14ac:dyDescent="0.25">
      <c r="A15" s="2"/>
      <c r="B15" s="54" t="s">
        <v>102</v>
      </c>
      <c r="C15" s="55"/>
      <c r="D15" s="55"/>
      <c r="E15" s="55"/>
      <c r="F15" s="56"/>
      <c r="G15" s="22">
        <f>G11+G14</f>
        <v>644939.28081897437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1.140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105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-197024000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-117742045</v>
      </c>
      <c r="H10" s="24" t="s">
        <v>4</v>
      </c>
      <c r="I10" s="2"/>
    </row>
    <row r="11" spans="1:9" x14ac:dyDescent="0.25">
      <c r="A11" s="2"/>
      <c r="B11" s="75" t="s">
        <v>86</v>
      </c>
      <c r="C11" s="76"/>
      <c r="D11" s="76"/>
      <c r="E11" s="76"/>
      <c r="F11" s="77"/>
      <c r="G11" s="78">
        <v>-79281955</v>
      </c>
      <c r="H11" s="79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3</v>
      </c>
      <c r="H12" s="24" t="s">
        <v>137</v>
      </c>
      <c r="I12" s="2"/>
    </row>
    <row r="13" spans="1:9" x14ac:dyDescent="0.25">
      <c r="A13" s="2"/>
      <c r="B13" s="54" t="s">
        <v>138</v>
      </c>
      <c r="C13" s="55"/>
      <c r="D13" s="55"/>
      <c r="E13" s="55"/>
      <c r="F13" s="56"/>
      <c r="G13" s="22">
        <f>G11/2</f>
        <v>-39640977.5</v>
      </c>
      <c r="H13" s="23" t="s">
        <v>4</v>
      </c>
      <c r="I13" s="2"/>
    </row>
    <row r="14" spans="1:9" x14ac:dyDescent="0.25">
      <c r="A14" s="2"/>
      <c r="B14" s="54" t="s">
        <v>139</v>
      </c>
      <c r="C14" s="55"/>
      <c r="D14" s="55"/>
      <c r="E14" s="55"/>
      <c r="F14" s="56"/>
      <c r="G14" s="22">
        <f>G13/2</f>
        <v>-19820488.75</v>
      </c>
      <c r="H14" s="23" t="s">
        <v>4</v>
      </c>
      <c r="I14" s="2"/>
    </row>
    <row r="15" spans="1:9" x14ac:dyDescent="0.25">
      <c r="A15" s="2"/>
      <c r="B15" s="2"/>
      <c r="C15" s="2"/>
      <c r="D15" s="2"/>
      <c r="E15" s="2"/>
      <c r="F15" s="2"/>
      <c r="G15" s="80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8">
    <mergeCell ref="B13:F13"/>
    <mergeCell ref="B14:F14"/>
    <mergeCell ref="B3:H4"/>
    <mergeCell ref="B8:H8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1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81" t="s">
        <v>0</v>
      </c>
      <c r="C9" s="20" t="s">
        <v>1</v>
      </c>
      <c r="D9" s="81" t="s">
        <v>2</v>
      </c>
      <c r="E9" s="81" t="s">
        <v>73</v>
      </c>
      <c r="F9" s="82" t="s">
        <v>3</v>
      </c>
      <c r="G9" s="82"/>
      <c r="H9" s="2"/>
    </row>
    <row r="10" spans="1:8" x14ac:dyDescent="0.25">
      <c r="A10" s="2"/>
      <c r="B10" s="83" t="s">
        <v>109</v>
      </c>
      <c r="C10" s="84">
        <v>2015</v>
      </c>
      <c r="D10" s="84">
        <v>75</v>
      </c>
      <c r="E10" s="13">
        <v>12142.5</v>
      </c>
      <c r="F10" s="13">
        <f>E10/D10</f>
        <v>161.9</v>
      </c>
      <c r="G10" s="24" t="s">
        <v>4</v>
      </c>
      <c r="H10" s="2"/>
    </row>
    <row r="11" spans="1:8" x14ac:dyDescent="0.25">
      <c r="A11" s="2"/>
      <c r="B11" s="83" t="s">
        <v>110</v>
      </c>
      <c r="C11" s="84">
        <v>2015</v>
      </c>
      <c r="D11" s="84">
        <v>75</v>
      </c>
      <c r="E11" s="13">
        <v>52037.5</v>
      </c>
      <c r="F11" s="13">
        <f t="shared" ref="F11:F82" si="0">E11/D11</f>
        <v>693.83333333333337</v>
      </c>
      <c r="G11" s="24" t="s">
        <v>4</v>
      </c>
      <c r="H11" s="2"/>
    </row>
    <row r="12" spans="1:8" x14ac:dyDescent="0.25">
      <c r="A12" s="2"/>
      <c r="B12" s="83" t="s">
        <v>111</v>
      </c>
      <c r="C12" s="84">
        <v>2015</v>
      </c>
      <c r="D12" s="84">
        <v>50</v>
      </c>
      <c r="E12" s="13">
        <v>3829138.47</v>
      </c>
      <c r="F12" s="13">
        <f t="shared" si="0"/>
        <v>76582.769400000005</v>
      </c>
      <c r="G12" s="24" t="s">
        <v>4</v>
      </c>
      <c r="H12" s="2"/>
    </row>
    <row r="13" spans="1:8" x14ac:dyDescent="0.25">
      <c r="A13" s="2"/>
      <c r="B13" s="83" t="s">
        <v>112</v>
      </c>
      <c r="C13" s="84">
        <v>2015</v>
      </c>
      <c r="D13" s="84">
        <v>50</v>
      </c>
      <c r="E13" s="13">
        <v>231231.6</v>
      </c>
      <c r="F13" s="13">
        <f t="shared" si="0"/>
        <v>4624.6320000000005</v>
      </c>
      <c r="G13" s="24" t="s">
        <v>4</v>
      </c>
      <c r="H13" s="2"/>
    </row>
    <row r="14" spans="1:8" x14ac:dyDescent="0.25">
      <c r="A14" s="2"/>
      <c r="B14" s="83" t="s">
        <v>113</v>
      </c>
      <c r="C14" s="84">
        <v>2015</v>
      </c>
      <c r="D14" s="84">
        <v>20</v>
      </c>
      <c r="E14" s="13">
        <v>172891.44</v>
      </c>
      <c r="F14" s="13">
        <f t="shared" si="0"/>
        <v>8644.5720000000001</v>
      </c>
      <c r="G14" s="24" t="s">
        <v>4</v>
      </c>
      <c r="H14" s="2"/>
    </row>
    <row r="15" spans="1:8" x14ac:dyDescent="0.25">
      <c r="A15" s="2"/>
      <c r="B15" s="83" t="s">
        <v>114</v>
      </c>
      <c r="C15" s="84">
        <v>2015</v>
      </c>
      <c r="D15" s="84">
        <v>75</v>
      </c>
      <c r="E15" s="13">
        <v>4828295.29</v>
      </c>
      <c r="F15" s="13">
        <f t="shared" si="0"/>
        <v>64377.270533333336</v>
      </c>
      <c r="G15" s="24" t="s">
        <v>4</v>
      </c>
      <c r="H15" s="2"/>
    </row>
    <row r="16" spans="1:8" x14ac:dyDescent="0.25">
      <c r="A16" s="2"/>
      <c r="B16" s="83" t="s">
        <v>110</v>
      </c>
      <c r="C16" s="84">
        <v>2015</v>
      </c>
      <c r="D16" s="84">
        <v>75</v>
      </c>
      <c r="E16" s="13">
        <v>630565.14</v>
      </c>
      <c r="F16" s="13">
        <f t="shared" si="0"/>
        <v>8407.5352000000003</v>
      </c>
      <c r="G16" s="24" t="s">
        <v>4</v>
      </c>
      <c r="H16" s="2"/>
    </row>
    <row r="17" spans="1:8" x14ac:dyDescent="0.25">
      <c r="A17" s="2"/>
      <c r="B17" s="83" t="s">
        <v>115</v>
      </c>
      <c r="C17" s="84">
        <v>2015</v>
      </c>
      <c r="D17" s="84">
        <v>75</v>
      </c>
      <c r="E17" s="13">
        <v>294202.8</v>
      </c>
      <c r="F17" s="13">
        <f t="shared" si="0"/>
        <v>3922.7039999999997</v>
      </c>
      <c r="G17" s="24" t="s">
        <v>4</v>
      </c>
      <c r="H17" s="2"/>
    </row>
    <row r="18" spans="1:8" x14ac:dyDescent="0.25">
      <c r="A18" s="2"/>
      <c r="B18" s="83" t="s">
        <v>116</v>
      </c>
      <c r="C18" s="84">
        <v>2015</v>
      </c>
      <c r="D18" s="84">
        <v>75</v>
      </c>
      <c r="E18" s="13">
        <v>1279613.3999999999</v>
      </c>
      <c r="F18" s="13">
        <f t="shared" si="0"/>
        <v>17061.511999999999</v>
      </c>
      <c r="G18" s="24" t="s">
        <v>4</v>
      </c>
      <c r="H18" s="2"/>
    </row>
    <row r="19" spans="1:8" x14ac:dyDescent="0.25">
      <c r="A19" s="2"/>
      <c r="B19" s="83" t="s">
        <v>117</v>
      </c>
      <c r="C19" s="84">
        <v>2015</v>
      </c>
      <c r="D19" s="84">
        <v>75</v>
      </c>
      <c r="E19" s="13">
        <v>12982.5</v>
      </c>
      <c r="F19" s="13">
        <f t="shared" si="0"/>
        <v>173.1</v>
      </c>
      <c r="G19" s="24" t="s">
        <v>4</v>
      </c>
      <c r="H19" s="2"/>
    </row>
    <row r="20" spans="1:8" x14ac:dyDescent="0.25">
      <c r="A20" s="2"/>
      <c r="B20" s="83" t="s">
        <v>117</v>
      </c>
      <c r="C20" s="84">
        <v>2015</v>
      </c>
      <c r="D20" s="84">
        <v>75</v>
      </c>
      <c r="E20" s="13">
        <v>61026.3</v>
      </c>
      <c r="F20" s="13">
        <f t="shared" si="0"/>
        <v>813.68400000000008</v>
      </c>
      <c r="G20" s="24" t="s">
        <v>4</v>
      </c>
      <c r="H20" s="2"/>
    </row>
    <row r="21" spans="1:8" x14ac:dyDescent="0.25">
      <c r="A21" s="2"/>
      <c r="B21" s="83" t="s">
        <v>117</v>
      </c>
      <c r="C21" s="84">
        <v>2015</v>
      </c>
      <c r="D21" s="84">
        <v>75</v>
      </c>
      <c r="E21" s="13">
        <v>126133.22</v>
      </c>
      <c r="F21" s="13">
        <f t="shared" si="0"/>
        <v>1681.7762666666667</v>
      </c>
      <c r="G21" s="24" t="s">
        <v>4</v>
      </c>
      <c r="H21" s="2"/>
    </row>
    <row r="22" spans="1:8" x14ac:dyDescent="0.25">
      <c r="A22" s="2"/>
      <c r="B22" s="83" t="s">
        <v>118</v>
      </c>
      <c r="C22" s="84">
        <v>2015</v>
      </c>
      <c r="D22" s="84">
        <v>5</v>
      </c>
      <c r="E22" s="13">
        <v>23212.5</v>
      </c>
      <c r="F22" s="13">
        <f t="shared" si="0"/>
        <v>4642.5</v>
      </c>
      <c r="G22" s="24" t="s">
        <v>4</v>
      </c>
      <c r="H22" s="2"/>
    </row>
    <row r="23" spans="1:8" x14ac:dyDescent="0.25">
      <c r="A23" s="2"/>
      <c r="B23" s="83" t="s">
        <v>118</v>
      </c>
      <c r="C23" s="84">
        <v>2015</v>
      </c>
      <c r="D23" s="84">
        <v>5</v>
      </c>
      <c r="E23" s="13">
        <v>13475</v>
      </c>
      <c r="F23" s="13">
        <f t="shared" si="0"/>
        <v>2695</v>
      </c>
      <c r="G23" s="24" t="s">
        <v>4</v>
      </c>
      <c r="H23" s="2"/>
    </row>
    <row r="24" spans="1:8" x14ac:dyDescent="0.25">
      <c r="A24" s="2"/>
      <c r="B24" s="83" t="s">
        <v>118</v>
      </c>
      <c r="C24" s="84">
        <v>2015</v>
      </c>
      <c r="D24" s="84">
        <v>5</v>
      </c>
      <c r="E24" s="13">
        <v>14000</v>
      </c>
      <c r="F24" s="13">
        <f t="shared" si="0"/>
        <v>2800</v>
      </c>
      <c r="G24" s="24" t="s">
        <v>4</v>
      </c>
      <c r="H24" s="2"/>
    </row>
    <row r="25" spans="1:8" x14ac:dyDescent="0.25">
      <c r="A25" s="2"/>
      <c r="B25" s="83" t="s">
        <v>118</v>
      </c>
      <c r="C25" s="84">
        <v>2015</v>
      </c>
      <c r="D25" s="84">
        <v>5</v>
      </c>
      <c r="E25" s="13">
        <v>24062.5</v>
      </c>
      <c r="F25" s="13">
        <f t="shared" si="0"/>
        <v>4812.5</v>
      </c>
      <c r="G25" s="24" t="s">
        <v>4</v>
      </c>
      <c r="H25" s="2"/>
    </row>
    <row r="26" spans="1:8" x14ac:dyDescent="0.25">
      <c r="A26" s="2"/>
      <c r="B26" s="83" t="s">
        <v>119</v>
      </c>
      <c r="C26" s="84">
        <v>2015</v>
      </c>
      <c r="D26" s="84">
        <v>50</v>
      </c>
      <c r="E26" s="13">
        <v>23942.1</v>
      </c>
      <c r="F26" s="13">
        <f t="shared" si="0"/>
        <v>478.84199999999998</v>
      </c>
      <c r="G26" s="24" t="s">
        <v>4</v>
      </c>
      <c r="H26" s="2"/>
    </row>
    <row r="27" spans="1:8" x14ac:dyDescent="0.25">
      <c r="A27" s="2"/>
      <c r="B27" s="83" t="s">
        <v>119</v>
      </c>
      <c r="C27" s="84">
        <v>2015</v>
      </c>
      <c r="D27" s="84">
        <v>50</v>
      </c>
      <c r="E27" s="13">
        <v>72014.95</v>
      </c>
      <c r="F27" s="13">
        <f t="shared" si="0"/>
        <v>1440.299</v>
      </c>
      <c r="G27" s="24" t="s">
        <v>4</v>
      </c>
      <c r="H27" s="2"/>
    </row>
    <row r="28" spans="1:8" x14ac:dyDescent="0.25">
      <c r="A28" s="2"/>
      <c r="B28" s="83" t="s">
        <v>118</v>
      </c>
      <c r="C28" s="84">
        <v>2015</v>
      </c>
      <c r="D28" s="84">
        <v>5</v>
      </c>
      <c r="E28" s="13">
        <v>72625</v>
      </c>
      <c r="F28" s="13">
        <f t="shared" si="0"/>
        <v>14525</v>
      </c>
      <c r="G28" s="24" t="s">
        <v>4</v>
      </c>
      <c r="H28" s="2"/>
    </row>
    <row r="29" spans="1:8" x14ac:dyDescent="0.25">
      <c r="A29" s="2"/>
      <c r="B29" s="83" t="s">
        <v>117</v>
      </c>
      <c r="C29" s="84">
        <v>2015</v>
      </c>
      <c r="D29" s="84">
        <v>75</v>
      </c>
      <c r="E29" s="13">
        <v>276564.84999999998</v>
      </c>
      <c r="F29" s="13">
        <f t="shared" si="0"/>
        <v>3687.5313333333329</v>
      </c>
      <c r="G29" s="24" t="s">
        <v>4</v>
      </c>
      <c r="H29" s="2"/>
    </row>
    <row r="30" spans="1:8" x14ac:dyDescent="0.25">
      <c r="A30" s="2"/>
      <c r="B30" s="83" t="s">
        <v>117</v>
      </c>
      <c r="C30" s="84">
        <v>2015</v>
      </c>
      <c r="D30" s="84">
        <v>75</v>
      </c>
      <c r="E30" s="13">
        <v>625669.55000000005</v>
      </c>
      <c r="F30" s="13">
        <f t="shared" si="0"/>
        <v>8342.260666666667</v>
      </c>
      <c r="G30" s="24" t="s">
        <v>4</v>
      </c>
      <c r="H30" s="2"/>
    </row>
    <row r="31" spans="1:8" x14ac:dyDescent="0.25">
      <c r="A31" s="2"/>
      <c r="B31" s="83" t="s">
        <v>118</v>
      </c>
      <c r="C31" s="84">
        <v>2015</v>
      </c>
      <c r="D31" s="84">
        <v>5</v>
      </c>
      <c r="E31" s="13">
        <v>912</v>
      </c>
      <c r="F31" s="13">
        <f t="shared" si="0"/>
        <v>182.4</v>
      </c>
      <c r="G31" s="24" t="s">
        <v>4</v>
      </c>
      <c r="H31" s="2"/>
    </row>
    <row r="32" spans="1:8" x14ac:dyDescent="0.25">
      <c r="A32" s="2"/>
      <c r="B32" s="83" t="s">
        <v>117</v>
      </c>
      <c r="C32" s="84">
        <v>2015</v>
      </c>
      <c r="D32" s="84">
        <v>75</v>
      </c>
      <c r="E32" s="13">
        <v>817891.45</v>
      </c>
      <c r="F32" s="13">
        <f t="shared" si="0"/>
        <v>10905.219333333333</v>
      </c>
      <c r="G32" s="24" t="s">
        <v>4</v>
      </c>
      <c r="H32" s="2"/>
    </row>
    <row r="33" spans="1:8" x14ac:dyDescent="0.25">
      <c r="A33" s="2"/>
      <c r="B33" s="83" t="s">
        <v>117</v>
      </c>
      <c r="C33" s="84">
        <v>2015</v>
      </c>
      <c r="D33" s="84">
        <v>75</v>
      </c>
      <c r="E33" s="13">
        <v>518135.2</v>
      </c>
      <c r="F33" s="13">
        <f t="shared" si="0"/>
        <v>6908.4693333333335</v>
      </c>
      <c r="G33" s="24" t="s">
        <v>4</v>
      </c>
      <c r="H33" s="2"/>
    </row>
    <row r="34" spans="1:8" x14ac:dyDescent="0.25">
      <c r="A34" s="2"/>
      <c r="B34" s="83" t="s">
        <v>117</v>
      </c>
      <c r="C34" s="84">
        <v>2015</v>
      </c>
      <c r="D34" s="84">
        <v>75</v>
      </c>
      <c r="E34" s="13">
        <v>437338.3</v>
      </c>
      <c r="F34" s="13">
        <f t="shared" si="0"/>
        <v>5831.1773333333331</v>
      </c>
      <c r="G34" s="24" t="s">
        <v>4</v>
      </c>
      <c r="H34" s="2"/>
    </row>
    <row r="35" spans="1:8" x14ac:dyDescent="0.25">
      <c r="A35" s="2"/>
      <c r="B35" s="83" t="s">
        <v>117</v>
      </c>
      <c r="C35" s="84">
        <v>2015</v>
      </c>
      <c r="D35" s="84">
        <v>75</v>
      </c>
      <c r="E35" s="13">
        <v>499955.35</v>
      </c>
      <c r="F35" s="13">
        <f t="shared" si="0"/>
        <v>6666.0713333333333</v>
      </c>
      <c r="G35" s="24" t="s">
        <v>4</v>
      </c>
      <c r="H35" s="2"/>
    </row>
    <row r="36" spans="1:8" x14ac:dyDescent="0.25">
      <c r="A36" s="2"/>
      <c r="B36" s="83" t="s">
        <v>118</v>
      </c>
      <c r="C36" s="84">
        <v>2015</v>
      </c>
      <c r="D36" s="84">
        <v>5</v>
      </c>
      <c r="E36" s="13">
        <v>31062</v>
      </c>
      <c r="F36" s="13">
        <f t="shared" si="0"/>
        <v>6212.4</v>
      </c>
      <c r="G36" s="24" t="s">
        <v>4</v>
      </c>
      <c r="H36" s="2"/>
    </row>
    <row r="37" spans="1:8" x14ac:dyDescent="0.25">
      <c r="A37" s="2"/>
      <c r="B37" s="83" t="s">
        <v>118</v>
      </c>
      <c r="C37" s="84">
        <v>2015</v>
      </c>
      <c r="D37" s="84">
        <v>5</v>
      </c>
      <c r="E37" s="13">
        <v>2800</v>
      </c>
      <c r="F37" s="13">
        <f t="shared" si="0"/>
        <v>560</v>
      </c>
      <c r="G37" s="24" t="s">
        <v>4</v>
      </c>
      <c r="H37" s="2"/>
    </row>
    <row r="38" spans="1:8" x14ac:dyDescent="0.25">
      <c r="A38" s="2"/>
      <c r="B38" s="83" t="s">
        <v>118</v>
      </c>
      <c r="C38" s="84">
        <v>2015</v>
      </c>
      <c r="D38" s="84">
        <v>5</v>
      </c>
      <c r="E38" s="13">
        <v>3675</v>
      </c>
      <c r="F38" s="13">
        <f t="shared" si="0"/>
        <v>735</v>
      </c>
      <c r="G38" s="24" t="s">
        <v>4</v>
      </c>
      <c r="H38" s="2"/>
    </row>
    <row r="39" spans="1:8" x14ac:dyDescent="0.25">
      <c r="A39" s="2"/>
      <c r="B39" s="83" t="s">
        <v>118</v>
      </c>
      <c r="C39" s="84">
        <v>2015</v>
      </c>
      <c r="D39" s="84">
        <v>5</v>
      </c>
      <c r="E39" s="13">
        <v>7700</v>
      </c>
      <c r="F39" s="13">
        <f t="shared" si="0"/>
        <v>1540</v>
      </c>
      <c r="G39" s="24" t="s">
        <v>4</v>
      </c>
      <c r="H39" s="2"/>
    </row>
    <row r="40" spans="1:8" x14ac:dyDescent="0.25">
      <c r="A40" s="2"/>
      <c r="B40" s="83" t="s">
        <v>118</v>
      </c>
      <c r="C40" s="84">
        <v>2015</v>
      </c>
      <c r="D40" s="84">
        <v>5</v>
      </c>
      <c r="E40" s="13">
        <v>7000</v>
      </c>
      <c r="F40" s="13">
        <f t="shared" si="0"/>
        <v>1400</v>
      </c>
      <c r="G40" s="24" t="s">
        <v>4</v>
      </c>
      <c r="H40" s="2"/>
    </row>
    <row r="41" spans="1:8" x14ac:dyDescent="0.25">
      <c r="A41" s="2"/>
      <c r="B41" s="83" t="s">
        <v>118</v>
      </c>
      <c r="C41" s="84">
        <v>2015</v>
      </c>
      <c r="D41" s="84">
        <v>5</v>
      </c>
      <c r="E41" s="13">
        <v>15487</v>
      </c>
      <c r="F41" s="13">
        <f t="shared" si="0"/>
        <v>3097.4</v>
      </c>
      <c r="G41" s="24" t="s">
        <v>4</v>
      </c>
      <c r="H41" s="2"/>
    </row>
    <row r="42" spans="1:8" x14ac:dyDescent="0.25">
      <c r="A42" s="2"/>
      <c r="B42" s="83" t="s">
        <v>118</v>
      </c>
      <c r="C42" s="84">
        <v>2015</v>
      </c>
      <c r="D42" s="84">
        <v>5</v>
      </c>
      <c r="E42" s="13">
        <v>1450</v>
      </c>
      <c r="F42" s="13">
        <f t="shared" si="0"/>
        <v>290</v>
      </c>
      <c r="G42" s="24" t="s">
        <v>4</v>
      </c>
      <c r="H42" s="2"/>
    </row>
    <row r="43" spans="1:8" x14ac:dyDescent="0.25">
      <c r="A43" s="2"/>
      <c r="B43" s="83" t="s">
        <v>118</v>
      </c>
      <c r="C43" s="84">
        <v>2015</v>
      </c>
      <c r="D43" s="84">
        <v>5</v>
      </c>
      <c r="E43" s="13">
        <v>6125</v>
      </c>
      <c r="F43" s="13">
        <f t="shared" si="0"/>
        <v>1225</v>
      </c>
      <c r="G43" s="24" t="s">
        <v>4</v>
      </c>
      <c r="H43" s="2"/>
    </row>
    <row r="44" spans="1:8" x14ac:dyDescent="0.25">
      <c r="A44" s="2"/>
      <c r="B44" s="83" t="s">
        <v>118</v>
      </c>
      <c r="C44" s="84">
        <v>2015</v>
      </c>
      <c r="D44" s="84">
        <v>5</v>
      </c>
      <c r="E44" s="13">
        <v>5200</v>
      </c>
      <c r="F44" s="13">
        <f t="shared" si="0"/>
        <v>1040</v>
      </c>
      <c r="G44" s="24" t="s">
        <v>4</v>
      </c>
      <c r="H44" s="2"/>
    </row>
    <row r="45" spans="1:8" x14ac:dyDescent="0.25">
      <c r="A45" s="2"/>
      <c r="B45" s="83" t="s">
        <v>117</v>
      </c>
      <c r="C45" s="84">
        <v>2015</v>
      </c>
      <c r="D45" s="84">
        <v>75</v>
      </c>
      <c r="E45" s="13">
        <v>650852.55000000005</v>
      </c>
      <c r="F45" s="13">
        <f t="shared" si="0"/>
        <v>8678.0340000000015</v>
      </c>
      <c r="G45" s="24" t="s">
        <v>4</v>
      </c>
      <c r="H45" s="2"/>
    </row>
    <row r="46" spans="1:8" x14ac:dyDescent="0.25">
      <c r="A46" s="2"/>
      <c r="B46" s="83" t="s">
        <v>117</v>
      </c>
      <c r="C46" s="84">
        <v>2015</v>
      </c>
      <c r="D46" s="84">
        <v>75</v>
      </c>
      <c r="E46" s="13">
        <v>86173.45</v>
      </c>
      <c r="F46" s="13">
        <f t="shared" si="0"/>
        <v>1148.9793333333332</v>
      </c>
      <c r="G46" s="24" t="s">
        <v>4</v>
      </c>
      <c r="H46" s="2"/>
    </row>
    <row r="47" spans="1:8" x14ac:dyDescent="0.25">
      <c r="A47" s="2"/>
      <c r="B47" s="83" t="s">
        <v>118</v>
      </c>
      <c r="C47" s="84">
        <v>2015</v>
      </c>
      <c r="D47" s="84">
        <v>5</v>
      </c>
      <c r="E47" s="13">
        <v>2800</v>
      </c>
      <c r="F47" s="13">
        <f t="shared" si="0"/>
        <v>560</v>
      </c>
      <c r="G47" s="24" t="s">
        <v>4</v>
      </c>
      <c r="H47" s="2"/>
    </row>
    <row r="48" spans="1:8" x14ac:dyDescent="0.25">
      <c r="A48" s="2"/>
      <c r="B48" s="83" t="s">
        <v>118</v>
      </c>
      <c r="C48" s="84">
        <v>2015</v>
      </c>
      <c r="D48" s="84">
        <v>5</v>
      </c>
      <c r="E48" s="13">
        <v>5687</v>
      </c>
      <c r="F48" s="13">
        <f t="shared" si="0"/>
        <v>1137.4000000000001</v>
      </c>
      <c r="G48" s="24" t="s">
        <v>4</v>
      </c>
      <c r="H48" s="2"/>
    </row>
    <row r="49" spans="1:8" x14ac:dyDescent="0.25">
      <c r="A49" s="2"/>
      <c r="B49" s="83" t="s">
        <v>118</v>
      </c>
      <c r="C49" s="84">
        <v>2015</v>
      </c>
      <c r="D49" s="84">
        <v>5</v>
      </c>
      <c r="E49" s="13">
        <v>11175</v>
      </c>
      <c r="F49" s="13">
        <f t="shared" si="0"/>
        <v>2235</v>
      </c>
      <c r="G49" s="24" t="s">
        <v>4</v>
      </c>
      <c r="H49" s="2"/>
    </row>
    <row r="50" spans="1:8" x14ac:dyDescent="0.25">
      <c r="A50" s="2"/>
      <c r="B50" s="83" t="s">
        <v>118</v>
      </c>
      <c r="C50" s="84">
        <v>2015</v>
      </c>
      <c r="D50" s="84">
        <v>5</v>
      </c>
      <c r="E50" s="13">
        <v>20695.25</v>
      </c>
      <c r="F50" s="13">
        <f t="shared" si="0"/>
        <v>4139.05</v>
      </c>
      <c r="G50" s="24" t="s">
        <v>4</v>
      </c>
      <c r="H50" s="2"/>
    </row>
    <row r="51" spans="1:8" x14ac:dyDescent="0.25">
      <c r="A51" s="2"/>
      <c r="B51" s="83" t="s">
        <v>118</v>
      </c>
      <c r="C51" s="84">
        <v>2015</v>
      </c>
      <c r="D51" s="84">
        <v>5</v>
      </c>
      <c r="E51" s="13">
        <v>6125</v>
      </c>
      <c r="F51" s="13">
        <f t="shared" si="0"/>
        <v>1225</v>
      </c>
      <c r="G51" s="24" t="s">
        <v>4</v>
      </c>
      <c r="H51" s="2"/>
    </row>
    <row r="52" spans="1:8" x14ac:dyDescent="0.25">
      <c r="A52" s="2"/>
      <c r="B52" s="83" t="s">
        <v>117</v>
      </c>
      <c r="C52" s="84">
        <v>2015</v>
      </c>
      <c r="D52" s="84">
        <v>75</v>
      </c>
      <c r="E52" s="13">
        <v>1336580.8</v>
      </c>
      <c r="F52" s="13">
        <f t="shared" si="0"/>
        <v>17821.077333333335</v>
      </c>
      <c r="G52" s="24" t="s">
        <v>4</v>
      </c>
      <c r="H52" s="2"/>
    </row>
    <row r="53" spans="1:8" x14ac:dyDescent="0.25">
      <c r="A53" s="2"/>
      <c r="B53" s="83" t="s">
        <v>117</v>
      </c>
      <c r="C53" s="84">
        <v>2015</v>
      </c>
      <c r="D53" s="84">
        <v>75</v>
      </c>
      <c r="E53" s="13">
        <v>212774</v>
      </c>
      <c r="F53" s="13">
        <f t="shared" si="0"/>
        <v>2836.9866666666667</v>
      </c>
      <c r="G53" s="24" t="s">
        <v>4</v>
      </c>
      <c r="H53" s="2"/>
    </row>
    <row r="54" spans="1:8" x14ac:dyDescent="0.25">
      <c r="A54" s="2"/>
      <c r="B54" s="83" t="s">
        <v>117</v>
      </c>
      <c r="C54" s="84">
        <v>2015</v>
      </c>
      <c r="D54" s="84">
        <v>75</v>
      </c>
      <c r="E54" s="13">
        <v>106871.25</v>
      </c>
      <c r="F54" s="13">
        <f t="shared" si="0"/>
        <v>1424.95</v>
      </c>
      <c r="G54" s="24" t="s">
        <v>4</v>
      </c>
      <c r="H54" s="2"/>
    </row>
    <row r="55" spans="1:8" x14ac:dyDescent="0.25">
      <c r="A55" s="2"/>
      <c r="B55" s="83" t="s">
        <v>120</v>
      </c>
      <c r="C55" s="84">
        <v>2015</v>
      </c>
      <c r="D55" s="84">
        <v>50</v>
      </c>
      <c r="E55" s="13">
        <v>456003.05</v>
      </c>
      <c r="F55" s="13">
        <f t="shared" si="0"/>
        <v>9120.0609999999997</v>
      </c>
      <c r="G55" s="24" t="s">
        <v>4</v>
      </c>
      <c r="H55" s="2"/>
    </row>
    <row r="56" spans="1:8" x14ac:dyDescent="0.25">
      <c r="A56" s="2"/>
      <c r="B56" s="83" t="s">
        <v>119</v>
      </c>
      <c r="C56" s="84">
        <v>2015</v>
      </c>
      <c r="D56" s="84">
        <v>50</v>
      </c>
      <c r="E56" s="13">
        <v>46080.03</v>
      </c>
      <c r="F56" s="13">
        <f t="shared" si="0"/>
        <v>921.60059999999999</v>
      </c>
      <c r="G56" s="24" t="s">
        <v>4</v>
      </c>
      <c r="H56" s="2"/>
    </row>
    <row r="57" spans="1:8" x14ac:dyDescent="0.25">
      <c r="A57" s="2"/>
      <c r="B57" s="83" t="s">
        <v>115</v>
      </c>
      <c r="C57" s="84">
        <v>2015</v>
      </c>
      <c r="D57" s="84">
        <v>75</v>
      </c>
      <c r="E57" s="13">
        <v>222187.12</v>
      </c>
      <c r="F57" s="13">
        <f t="shared" si="0"/>
        <v>2962.4949333333334</v>
      </c>
      <c r="G57" s="24" t="s">
        <v>4</v>
      </c>
      <c r="H57" s="2"/>
    </row>
    <row r="58" spans="1:8" x14ac:dyDescent="0.25">
      <c r="A58" s="2"/>
      <c r="B58" s="83" t="s">
        <v>121</v>
      </c>
      <c r="C58" s="84">
        <v>2015</v>
      </c>
      <c r="D58" s="84">
        <v>50</v>
      </c>
      <c r="E58" s="13">
        <v>24463.61</v>
      </c>
      <c r="F58" s="13">
        <f t="shared" si="0"/>
        <v>489.2722</v>
      </c>
      <c r="G58" s="24" t="s">
        <v>4</v>
      </c>
      <c r="H58" s="2"/>
    </row>
    <row r="59" spans="1:8" x14ac:dyDescent="0.25">
      <c r="A59" s="2"/>
      <c r="B59" s="83" t="s">
        <v>117</v>
      </c>
      <c r="C59" s="84">
        <v>2015</v>
      </c>
      <c r="D59" s="84">
        <v>75</v>
      </c>
      <c r="E59" s="13">
        <v>64046.65</v>
      </c>
      <c r="F59" s="13">
        <f t="shared" si="0"/>
        <v>853.95533333333333</v>
      </c>
      <c r="G59" s="24" t="s">
        <v>4</v>
      </c>
      <c r="H59" s="2"/>
    </row>
    <row r="60" spans="1:8" x14ac:dyDescent="0.25">
      <c r="A60" s="2"/>
      <c r="B60" s="83" t="s">
        <v>117</v>
      </c>
      <c r="C60" s="84">
        <v>2015</v>
      </c>
      <c r="D60" s="84">
        <v>75</v>
      </c>
      <c r="E60" s="13">
        <v>1118</v>
      </c>
      <c r="F60" s="13">
        <f t="shared" si="0"/>
        <v>14.906666666666666</v>
      </c>
      <c r="G60" s="24" t="s">
        <v>4</v>
      </c>
      <c r="H60" s="2"/>
    </row>
    <row r="61" spans="1:8" x14ac:dyDescent="0.25">
      <c r="A61" s="2"/>
      <c r="B61" s="83" t="s">
        <v>117</v>
      </c>
      <c r="C61" s="84">
        <v>2015</v>
      </c>
      <c r="D61" s="84">
        <v>75</v>
      </c>
      <c r="E61" s="13">
        <v>373003.1</v>
      </c>
      <c r="F61" s="13">
        <f t="shared" si="0"/>
        <v>4973.3746666666666</v>
      </c>
      <c r="G61" s="24" t="s">
        <v>4</v>
      </c>
      <c r="H61" s="2"/>
    </row>
    <row r="62" spans="1:8" x14ac:dyDescent="0.25">
      <c r="A62" s="2"/>
      <c r="B62" s="83" t="s">
        <v>117</v>
      </c>
      <c r="C62" s="84">
        <v>2015</v>
      </c>
      <c r="D62" s="84">
        <v>75</v>
      </c>
      <c r="E62" s="13">
        <v>186157.2</v>
      </c>
      <c r="F62" s="13">
        <f t="shared" si="0"/>
        <v>2482.096</v>
      </c>
      <c r="G62" s="24" t="s">
        <v>4</v>
      </c>
      <c r="H62" s="2"/>
    </row>
    <row r="63" spans="1:8" x14ac:dyDescent="0.25">
      <c r="A63" s="2"/>
      <c r="B63" s="83" t="s">
        <v>117</v>
      </c>
      <c r="C63" s="84">
        <v>2015</v>
      </c>
      <c r="D63" s="84">
        <v>75</v>
      </c>
      <c r="E63" s="13">
        <v>432793.3</v>
      </c>
      <c r="F63" s="13">
        <f t="shared" si="0"/>
        <v>5770.5773333333336</v>
      </c>
      <c r="G63" s="24" t="s">
        <v>4</v>
      </c>
      <c r="H63" s="2"/>
    </row>
    <row r="64" spans="1:8" x14ac:dyDescent="0.25">
      <c r="A64" s="2"/>
      <c r="B64" s="83" t="s">
        <v>118</v>
      </c>
      <c r="C64" s="84">
        <v>2015</v>
      </c>
      <c r="D64" s="84">
        <v>5</v>
      </c>
      <c r="E64" s="13">
        <v>20742.599999999999</v>
      </c>
      <c r="F64" s="13">
        <f t="shared" si="0"/>
        <v>4148.5199999999995</v>
      </c>
      <c r="G64" s="24" t="s">
        <v>4</v>
      </c>
      <c r="H64" s="2"/>
    </row>
    <row r="65" spans="1:8" x14ac:dyDescent="0.25">
      <c r="A65" s="2"/>
      <c r="B65" s="83" t="s">
        <v>117</v>
      </c>
      <c r="C65" s="84">
        <v>2015</v>
      </c>
      <c r="D65" s="84">
        <v>75</v>
      </c>
      <c r="E65" s="13">
        <v>26761</v>
      </c>
      <c r="F65" s="13">
        <f t="shared" si="0"/>
        <v>356.81333333333333</v>
      </c>
      <c r="G65" s="24" t="s">
        <v>4</v>
      </c>
      <c r="H65" s="2"/>
    </row>
    <row r="66" spans="1:8" x14ac:dyDescent="0.25">
      <c r="A66" s="2"/>
      <c r="B66" s="83" t="s">
        <v>117</v>
      </c>
      <c r="C66" s="84">
        <v>2015</v>
      </c>
      <c r="D66" s="84">
        <v>75</v>
      </c>
      <c r="E66" s="13">
        <v>41743.550000000003</v>
      </c>
      <c r="F66" s="13">
        <f t="shared" si="0"/>
        <v>556.58066666666673</v>
      </c>
      <c r="G66" s="24" t="s">
        <v>4</v>
      </c>
      <c r="H66" s="2"/>
    </row>
    <row r="67" spans="1:8" x14ac:dyDescent="0.25">
      <c r="A67" s="2"/>
      <c r="B67" s="83" t="s">
        <v>121</v>
      </c>
      <c r="C67" s="84">
        <v>2015</v>
      </c>
      <c r="D67" s="84">
        <v>50</v>
      </c>
      <c r="E67" s="13">
        <v>46413</v>
      </c>
      <c r="F67" s="13">
        <f t="shared" si="0"/>
        <v>928.26</v>
      </c>
      <c r="G67" s="24" t="s">
        <v>4</v>
      </c>
      <c r="H67" s="2"/>
    </row>
    <row r="68" spans="1:8" x14ac:dyDescent="0.25">
      <c r="A68" s="2"/>
      <c r="B68" s="83" t="s">
        <v>117</v>
      </c>
      <c r="C68" s="84">
        <v>2015</v>
      </c>
      <c r="D68" s="84">
        <v>75</v>
      </c>
      <c r="E68" s="13">
        <v>275643.8</v>
      </c>
      <c r="F68" s="13">
        <f t="shared" si="0"/>
        <v>3675.2506666666663</v>
      </c>
      <c r="G68" s="24" t="s">
        <v>4</v>
      </c>
      <c r="H68" s="2"/>
    </row>
    <row r="69" spans="1:8" x14ac:dyDescent="0.25">
      <c r="A69" s="2"/>
      <c r="B69" s="83" t="s">
        <v>117</v>
      </c>
      <c r="C69" s="84">
        <v>2015</v>
      </c>
      <c r="D69" s="84">
        <v>75</v>
      </c>
      <c r="E69" s="13">
        <v>82186.2</v>
      </c>
      <c r="F69" s="13">
        <f t="shared" si="0"/>
        <v>1095.816</v>
      </c>
      <c r="G69" s="24" t="s">
        <v>4</v>
      </c>
      <c r="H69" s="2"/>
    </row>
    <row r="70" spans="1:8" x14ac:dyDescent="0.25">
      <c r="A70" s="2"/>
      <c r="B70" s="83" t="s">
        <v>117</v>
      </c>
      <c r="C70" s="84">
        <v>2015</v>
      </c>
      <c r="D70" s="84">
        <v>75</v>
      </c>
      <c r="E70" s="13">
        <v>600190.6</v>
      </c>
      <c r="F70" s="13">
        <f t="shared" si="0"/>
        <v>8002.5413333333327</v>
      </c>
      <c r="G70" s="24" t="s">
        <v>4</v>
      </c>
      <c r="H70" s="2"/>
    </row>
    <row r="71" spans="1:8" x14ac:dyDescent="0.25">
      <c r="A71" s="2"/>
      <c r="B71" s="83" t="s">
        <v>117</v>
      </c>
      <c r="C71" s="84">
        <v>2015</v>
      </c>
      <c r="D71" s="84">
        <v>75</v>
      </c>
      <c r="E71" s="13">
        <v>148861.29999999999</v>
      </c>
      <c r="F71" s="13">
        <f t="shared" si="0"/>
        <v>1984.8173333333332</v>
      </c>
      <c r="G71" s="24" t="s">
        <v>4</v>
      </c>
      <c r="H71" s="2"/>
    </row>
    <row r="72" spans="1:8" x14ac:dyDescent="0.25">
      <c r="A72" s="2"/>
      <c r="B72" s="83" t="s">
        <v>116</v>
      </c>
      <c r="C72" s="84">
        <v>2015</v>
      </c>
      <c r="D72" s="84">
        <v>75</v>
      </c>
      <c r="E72" s="13">
        <v>270227.90000000002</v>
      </c>
      <c r="F72" s="13">
        <f t="shared" si="0"/>
        <v>3603.0386666666668</v>
      </c>
      <c r="G72" s="24" t="s">
        <v>4</v>
      </c>
      <c r="H72" s="2"/>
    </row>
    <row r="73" spans="1:8" x14ac:dyDescent="0.25">
      <c r="A73" s="2"/>
      <c r="B73" s="83" t="s">
        <v>121</v>
      </c>
      <c r="C73" s="84">
        <v>2015</v>
      </c>
      <c r="D73" s="84">
        <v>50</v>
      </c>
      <c r="E73" s="13">
        <v>97968.5</v>
      </c>
      <c r="F73" s="13">
        <f t="shared" si="0"/>
        <v>1959.37</v>
      </c>
      <c r="G73" s="24" t="s">
        <v>4</v>
      </c>
      <c r="H73" s="2"/>
    </row>
    <row r="74" spans="1:8" x14ac:dyDescent="0.25">
      <c r="A74" s="2"/>
      <c r="B74" s="83" t="s">
        <v>121</v>
      </c>
      <c r="C74" s="84">
        <v>2015</v>
      </c>
      <c r="D74" s="84">
        <v>50</v>
      </c>
      <c r="E74" s="13">
        <v>202837.5</v>
      </c>
      <c r="F74" s="13">
        <f t="shared" si="0"/>
        <v>4056.75</v>
      </c>
      <c r="G74" s="24" t="s">
        <v>4</v>
      </c>
      <c r="H74" s="2"/>
    </row>
    <row r="75" spans="1:8" x14ac:dyDescent="0.25">
      <c r="A75" s="2"/>
      <c r="B75" s="83" t="s">
        <v>111</v>
      </c>
      <c r="C75" s="84">
        <v>2015</v>
      </c>
      <c r="D75" s="84">
        <v>50</v>
      </c>
      <c r="E75" s="13">
        <v>1038401.75</v>
      </c>
      <c r="F75" s="13">
        <f t="shared" si="0"/>
        <v>20768.035</v>
      </c>
      <c r="G75" s="24" t="s">
        <v>4</v>
      </c>
      <c r="H75" s="2"/>
    </row>
    <row r="76" spans="1:8" x14ac:dyDescent="0.25">
      <c r="A76" s="2"/>
      <c r="B76" s="83" t="s">
        <v>121</v>
      </c>
      <c r="C76" s="84">
        <v>2015</v>
      </c>
      <c r="D76" s="84">
        <v>50</v>
      </c>
      <c r="E76" s="13">
        <v>339524</v>
      </c>
      <c r="F76" s="13">
        <f t="shared" si="0"/>
        <v>6790.48</v>
      </c>
      <c r="G76" s="24" t="s">
        <v>4</v>
      </c>
      <c r="H76" s="2"/>
    </row>
    <row r="77" spans="1:8" x14ac:dyDescent="0.25">
      <c r="A77" s="2"/>
      <c r="B77" s="83" t="s">
        <v>122</v>
      </c>
      <c r="C77" s="84">
        <v>2015</v>
      </c>
      <c r="D77" s="84">
        <v>75</v>
      </c>
      <c r="E77" s="13">
        <v>141428.92000000001</v>
      </c>
      <c r="F77" s="13">
        <f t="shared" si="0"/>
        <v>1885.7189333333336</v>
      </c>
      <c r="G77" s="24" t="s">
        <v>4</v>
      </c>
      <c r="H77" s="2"/>
    </row>
    <row r="78" spans="1:8" x14ac:dyDescent="0.25">
      <c r="A78" s="2"/>
      <c r="B78" s="83" t="s">
        <v>123</v>
      </c>
      <c r="C78" s="84">
        <v>2015</v>
      </c>
      <c r="D78" s="84">
        <v>20</v>
      </c>
      <c r="E78" s="13">
        <v>11596.11</v>
      </c>
      <c r="F78" s="13">
        <f t="shared" si="0"/>
        <v>579.80550000000005</v>
      </c>
      <c r="G78" s="24" t="s">
        <v>4</v>
      </c>
      <c r="H78" s="2"/>
    </row>
    <row r="79" spans="1:8" x14ac:dyDescent="0.25">
      <c r="A79" s="2"/>
      <c r="B79" s="83" t="s">
        <v>124</v>
      </c>
      <c r="C79" s="84">
        <v>2015</v>
      </c>
      <c r="D79" s="84">
        <v>75</v>
      </c>
      <c r="E79" s="13">
        <v>53362.69</v>
      </c>
      <c r="F79" s="13">
        <f t="shared" si="0"/>
        <v>711.50253333333342</v>
      </c>
      <c r="G79" s="24" t="s">
        <v>4</v>
      </c>
      <c r="H79" s="2"/>
    </row>
    <row r="80" spans="1:8" x14ac:dyDescent="0.25">
      <c r="A80" s="2"/>
      <c r="B80" s="83" t="s">
        <v>118</v>
      </c>
      <c r="C80" s="84">
        <v>2015</v>
      </c>
      <c r="D80" s="84">
        <v>5</v>
      </c>
      <c r="E80" s="13">
        <v>204327.04000000001</v>
      </c>
      <c r="F80" s="13">
        <f t="shared" si="0"/>
        <v>40865.408000000003</v>
      </c>
      <c r="G80" s="24" t="s">
        <v>4</v>
      </c>
      <c r="H80" s="2"/>
    </row>
    <row r="81" spans="1:8" x14ac:dyDescent="0.25">
      <c r="A81" s="2"/>
      <c r="B81" s="83" t="s">
        <v>125</v>
      </c>
      <c r="C81" s="84">
        <v>2015</v>
      </c>
      <c r="D81" s="84">
        <v>5</v>
      </c>
      <c r="E81" s="13">
        <v>482657</v>
      </c>
      <c r="F81" s="13">
        <f t="shared" si="0"/>
        <v>96531.4</v>
      </c>
      <c r="G81" s="24" t="s">
        <v>4</v>
      </c>
      <c r="H81" s="2"/>
    </row>
    <row r="82" spans="1:8" x14ac:dyDescent="0.25">
      <c r="A82" s="2"/>
      <c r="B82" s="83" t="s">
        <v>115</v>
      </c>
      <c r="C82" s="84">
        <v>2015</v>
      </c>
      <c r="D82" s="84">
        <v>75</v>
      </c>
      <c r="E82" s="13">
        <v>60124.39</v>
      </c>
      <c r="F82" s="13">
        <f t="shared" si="0"/>
        <v>801.65853333333337</v>
      </c>
      <c r="G82" s="24" t="s">
        <v>4</v>
      </c>
      <c r="H82" s="2"/>
    </row>
    <row r="83" spans="1:8" x14ac:dyDescent="0.25">
      <c r="A83" s="2"/>
      <c r="B83" s="54" t="s">
        <v>126</v>
      </c>
      <c r="C83" s="55"/>
      <c r="D83" s="55"/>
      <c r="E83" s="56"/>
      <c r="F83" s="22">
        <f>SUM(F10:F82)</f>
        <v>545258.94163333345</v>
      </c>
      <c r="G83" s="23" t="s">
        <v>4</v>
      </c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  <row r="109" spans="1:8" x14ac:dyDescent="0.25">
      <c r="A109" s="8"/>
      <c r="B109" s="8"/>
      <c r="C109" s="8"/>
      <c r="D109" s="8"/>
      <c r="E109" s="8"/>
      <c r="F109" s="8"/>
      <c r="G109" s="8"/>
      <c r="H109" s="8"/>
    </row>
    <row r="110" spans="1:8" x14ac:dyDescent="0.25">
      <c r="A110" s="8"/>
      <c r="B110" s="8"/>
      <c r="C110" s="8"/>
      <c r="D110" s="8"/>
      <c r="E110" s="8"/>
      <c r="F110" s="8"/>
      <c r="G110" s="8"/>
      <c r="H110" s="8"/>
    </row>
    <row r="111" spans="1:8" x14ac:dyDescent="0.25">
      <c r="A111" s="8"/>
      <c r="B111" s="8"/>
      <c r="C111" s="8"/>
      <c r="D111" s="8"/>
      <c r="E111" s="8"/>
      <c r="F111" s="8"/>
      <c r="G111" s="8"/>
      <c r="H111" s="8"/>
    </row>
    <row r="112" spans="1:8" x14ac:dyDescent="0.25">
      <c r="A112" s="8"/>
      <c r="B112" s="8"/>
      <c r="C112" s="8"/>
      <c r="D112" s="8"/>
      <c r="E112" s="8"/>
      <c r="F112" s="8"/>
      <c r="G112" s="8"/>
      <c r="H112" s="8"/>
    </row>
    <row r="113" spans="1:8" x14ac:dyDescent="0.25">
      <c r="A113" s="8"/>
      <c r="B113" s="8"/>
      <c r="C113" s="8"/>
      <c r="D113" s="8"/>
      <c r="E113" s="8"/>
      <c r="F113" s="8"/>
      <c r="G113" s="8"/>
      <c r="H113" s="8"/>
    </row>
    <row r="114" spans="1:8" x14ac:dyDescent="0.25">
      <c r="A114" s="8"/>
      <c r="B114" s="8"/>
      <c r="C114" s="8"/>
      <c r="D114" s="8"/>
      <c r="E114" s="8"/>
      <c r="F114" s="8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</sheetData>
  <sheetProtection password="DFE9" sheet="1" objects="1" scenarios="1"/>
  <mergeCells count="4">
    <mergeCell ref="B83:E8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5" t="s">
        <v>7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6" t="s">
        <v>87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44260674.829999998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33743000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10517674.829999998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6" t="s">
        <v>77</v>
      </c>
      <c r="C14" s="87"/>
      <c r="D14" s="87"/>
      <c r="E14" s="87"/>
      <c r="F14" s="87"/>
      <c r="G14" s="87"/>
      <c r="H14" s="88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531626.88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-5750000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6281626.8799999999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6" t="s">
        <v>88</v>
      </c>
      <c r="C20" s="87"/>
      <c r="D20" s="87"/>
      <c r="E20" s="87"/>
      <c r="F20" s="87"/>
      <c r="G20" s="87"/>
      <c r="H20" s="88"/>
      <c r="I20" s="2"/>
    </row>
    <row r="21" spans="1:9" x14ac:dyDescent="0.25">
      <c r="A21" s="2"/>
      <c r="B21" s="58" t="s">
        <v>89</v>
      </c>
      <c r="C21" s="59"/>
      <c r="D21" s="59"/>
      <c r="E21" s="59"/>
      <c r="F21" s="60"/>
      <c r="G21" s="13">
        <v>1332634.48</v>
      </c>
      <c r="H21" s="24" t="s">
        <v>4</v>
      </c>
      <c r="I21" s="2"/>
    </row>
    <row r="22" spans="1:9" x14ac:dyDescent="0.25">
      <c r="A22" s="2"/>
      <c r="B22" s="58" t="s">
        <v>91</v>
      </c>
      <c r="C22" s="59"/>
      <c r="D22" s="59"/>
      <c r="E22" s="59"/>
      <c r="F22" s="60"/>
      <c r="G22" s="13">
        <v>1400000</v>
      </c>
      <c r="H22" s="24" t="s">
        <v>4</v>
      </c>
      <c r="I22" s="2"/>
    </row>
    <row r="23" spans="1:9" x14ac:dyDescent="0.25">
      <c r="A23" s="2"/>
      <c r="B23" s="54" t="s">
        <v>90</v>
      </c>
      <c r="C23" s="55"/>
      <c r="D23" s="55"/>
      <c r="E23" s="55"/>
      <c r="F23" s="56"/>
      <c r="G23" s="22">
        <f>G21-G22</f>
        <v>-67365.520000000019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6" t="s">
        <v>81</v>
      </c>
      <c r="C26" s="87"/>
      <c r="D26" s="87"/>
      <c r="E26" s="87"/>
      <c r="F26" s="87"/>
      <c r="G26" s="87"/>
      <c r="H26" s="88"/>
      <c r="I26" s="2"/>
    </row>
    <row r="27" spans="1:9" ht="29.25" customHeight="1" x14ac:dyDescent="0.25">
      <c r="A27" s="2"/>
      <c r="B27" s="48" t="s">
        <v>92</v>
      </c>
      <c r="C27" s="49"/>
      <c r="D27" s="49"/>
      <c r="E27" s="49"/>
      <c r="F27" s="50"/>
      <c r="G27" s="13">
        <v>114697.12</v>
      </c>
      <c r="H27" s="24" t="s">
        <v>4</v>
      </c>
      <c r="I27" s="2"/>
    </row>
    <row r="28" spans="1:9" x14ac:dyDescent="0.25">
      <c r="A28" s="2"/>
      <c r="B28" s="58" t="s">
        <v>93</v>
      </c>
      <c r="C28" s="59"/>
      <c r="D28" s="59"/>
      <c r="E28" s="59"/>
      <c r="F28" s="60"/>
      <c r="G28" s="13">
        <v>2565536</v>
      </c>
      <c r="H28" s="24" t="s">
        <v>4</v>
      </c>
      <c r="I28" s="2"/>
    </row>
    <row r="29" spans="1:9" ht="30" customHeight="1" x14ac:dyDescent="0.25">
      <c r="A29" s="2"/>
      <c r="B29" s="86" t="s">
        <v>94</v>
      </c>
      <c r="C29" s="87"/>
      <c r="D29" s="87"/>
      <c r="E29" s="87"/>
      <c r="F29" s="88"/>
      <c r="G29" s="22">
        <f>G27-G28</f>
        <v>-2450838.88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6" t="s">
        <v>82</v>
      </c>
      <c r="C32" s="87"/>
      <c r="D32" s="87"/>
      <c r="E32" s="87"/>
      <c r="F32" s="87"/>
      <c r="G32" s="87"/>
      <c r="H32" s="88"/>
      <c r="I32" s="2"/>
    </row>
    <row r="33" spans="1:9" x14ac:dyDescent="0.25">
      <c r="A33" s="2"/>
      <c r="B33" s="58" t="s">
        <v>83</v>
      </c>
      <c r="C33" s="59"/>
      <c r="D33" s="59"/>
      <c r="E33" s="59"/>
      <c r="F33" s="60"/>
      <c r="G33" s="13">
        <v>781367</v>
      </c>
      <c r="H33" s="24" t="s">
        <v>4</v>
      </c>
      <c r="I33" s="2"/>
    </row>
    <row r="34" spans="1:9" x14ac:dyDescent="0.25">
      <c r="A34" s="2"/>
      <c r="B34" s="58" t="s">
        <v>84</v>
      </c>
      <c r="C34" s="59"/>
      <c r="D34" s="59"/>
      <c r="E34" s="59"/>
      <c r="F34" s="60"/>
      <c r="G34" s="13">
        <v>781367</v>
      </c>
      <c r="H34" s="24" t="s">
        <v>4</v>
      </c>
      <c r="I34" s="2"/>
    </row>
    <row r="35" spans="1:9" x14ac:dyDescent="0.25">
      <c r="A35" s="2"/>
      <c r="B35" s="58" t="s">
        <v>85</v>
      </c>
      <c r="C35" s="59"/>
      <c r="D35" s="59"/>
      <c r="E35" s="59"/>
      <c r="F35" s="60"/>
      <c r="G35" s="13">
        <f>'Fane 7. Gen. inv. i 2015'!F83</f>
        <v>545258.94163333345</v>
      </c>
      <c r="H35" s="24" t="s">
        <v>4</v>
      </c>
      <c r="I35" s="2"/>
    </row>
    <row r="36" spans="1:9" x14ac:dyDescent="0.25">
      <c r="A36" s="2"/>
      <c r="B36" s="54" t="s">
        <v>82</v>
      </c>
      <c r="C36" s="55"/>
      <c r="D36" s="55"/>
      <c r="E36" s="55"/>
      <c r="F36" s="56"/>
      <c r="G36" s="22">
        <f>G35-G33+G35-G34</f>
        <v>-472216.1167333331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5" t="s">
        <v>6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40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45734435</v>
      </c>
      <c r="H9" s="73" t="s">
        <v>4</v>
      </c>
      <c r="I9" s="2"/>
    </row>
    <row r="10" spans="1:9" x14ac:dyDescent="0.25">
      <c r="A10" s="2"/>
      <c r="B10" s="54" t="s">
        <v>43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44</v>
      </c>
      <c r="C11" s="59"/>
      <c r="D11" s="60"/>
      <c r="E11" s="13">
        <v>17336916</v>
      </c>
      <c r="F11" s="24" t="s">
        <v>4</v>
      </c>
      <c r="G11" s="21"/>
      <c r="H11" s="89"/>
      <c r="I11" s="2"/>
    </row>
    <row r="12" spans="1:9" x14ac:dyDescent="0.25">
      <c r="A12" s="2"/>
      <c r="B12" s="58" t="s">
        <v>45</v>
      </c>
      <c r="C12" s="59"/>
      <c r="D12" s="60"/>
      <c r="E12" s="13">
        <v>2530691</v>
      </c>
      <c r="F12" s="24" t="s">
        <v>4</v>
      </c>
      <c r="G12" s="16"/>
      <c r="H12" s="90"/>
      <c r="I12" s="2"/>
    </row>
    <row r="13" spans="1:9" x14ac:dyDescent="0.25">
      <c r="A13" s="2"/>
      <c r="B13" s="58" t="s">
        <v>46</v>
      </c>
      <c r="C13" s="59"/>
      <c r="D13" s="60"/>
      <c r="E13" s="13">
        <v>-289978</v>
      </c>
      <c r="F13" s="24" t="s">
        <v>4</v>
      </c>
      <c r="G13" s="16"/>
      <c r="H13" s="90"/>
      <c r="I13" s="2"/>
    </row>
    <row r="14" spans="1:9" x14ac:dyDescent="0.25">
      <c r="A14" s="2"/>
      <c r="B14" s="58" t="s">
        <v>47</v>
      </c>
      <c r="C14" s="59"/>
      <c r="D14" s="60"/>
      <c r="E14" s="13">
        <v>1674700</v>
      </c>
      <c r="F14" s="24" t="s">
        <v>4</v>
      </c>
      <c r="G14" s="16"/>
      <c r="H14" s="90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21252329</v>
      </c>
      <c r="F15" s="73" t="s">
        <v>4</v>
      </c>
      <c r="G15" s="16"/>
      <c r="H15" s="90"/>
      <c r="I15" s="2"/>
    </row>
    <row r="16" spans="1:9" x14ac:dyDescent="0.25">
      <c r="A16" s="2"/>
      <c r="B16" s="58" t="s">
        <v>49</v>
      </c>
      <c r="C16" s="59"/>
      <c r="D16" s="60"/>
      <c r="E16" s="13">
        <v>0</v>
      </c>
      <c r="F16" s="24" t="s">
        <v>4</v>
      </c>
      <c r="G16" s="16"/>
      <c r="H16" s="90"/>
      <c r="I16" s="2"/>
    </row>
    <row r="17" spans="1:9" x14ac:dyDescent="0.25">
      <c r="A17" s="2"/>
      <c r="B17" s="58" t="s">
        <v>50</v>
      </c>
      <c r="C17" s="59"/>
      <c r="D17" s="60"/>
      <c r="E17" s="13">
        <v>0</v>
      </c>
      <c r="F17" s="24" t="s">
        <v>4</v>
      </c>
      <c r="G17" s="16"/>
      <c r="H17" s="90"/>
      <c r="I17" s="2"/>
    </row>
    <row r="18" spans="1:9" x14ac:dyDescent="0.25">
      <c r="A18" s="2"/>
      <c r="B18" s="58" t="s">
        <v>51</v>
      </c>
      <c r="C18" s="59"/>
      <c r="D18" s="60"/>
      <c r="E18" s="13">
        <v>0</v>
      </c>
      <c r="F18" s="24" t="s">
        <v>4</v>
      </c>
      <c r="G18" s="16"/>
      <c r="H18" s="90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0</v>
      </c>
      <c r="F19" s="73" t="s">
        <v>4</v>
      </c>
      <c r="G19" s="16"/>
      <c r="H19" s="90"/>
      <c r="I19" s="2"/>
    </row>
    <row r="20" spans="1:9" ht="29.25" customHeight="1" x14ac:dyDescent="0.25">
      <c r="A20" s="2"/>
      <c r="B20" s="48" t="s">
        <v>53</v>
      </c>
      <c r="C20" s="49"/>
      <c r="D20" s="50"/>
      <c r="E20" s="13">
        <v>-1990581</v>
      </c>
      <c r="F20" s="24" t="s">
        <v>4</v>
      </c>
      <c r="G20" s="16"/>
      <c r="H20" s="90"/>
      <c r="I20" s="2"/>
    </row>
    <row r="21" spans="1:9" ht="30.75" customHeight="1" x14ac:dyDescent="0.25">
      <c r="A21" s="2"/>
      <c r="B21" s="48" t="s">
        <v>54</v>
      </c>
      <c r="C21" s="49"/>
      <c r="D21" s="50"/>
      <c r="E21" s="13">
        <v>-7266457</v>
      </c>
      <c r="F21" s="24" t="s">
        <v>4</v>
      </c>
      <c r="G21" s="16"/>
      <c r="H21" s="90"/>
      <c r="I21" s="2"/>
    </row>
    <row r="22" spans="1:9" x14ac:dyDescent="0.25">
      <c r="A22" s="2"/>
      <c r="B22" s="58" t="s">
        <v>55</v>
      </c>
      <c r="C22" s="59"/>
      <c r="D22" s="60"/>
      <c r="E22" s="13">
        <v>-17044294</v>
      </c>
      <c r="F22" s="24" t="s">
        <v>4</v>
      </c>
      <c r="G22" s="16"/>
      <c r="H22" s="90"/>
      <c r="I22" s="2"/>
    </row>
    <row r="23" spans="1:9" x14ac:dyDescent="0.25">
      <c r="A23" s="2"/>
      <c r="B23" s="58" t="s">
        <v>56</v>
      </c>
      <c r="C23" s="59"/>
      <c r="D23" s="60"/>
      <c r="E23" s="13">
        <v>0</v>
      </c>
      <c r="F23" s="24" t="s">
        <v>4</v>
      </c>
      <c r="G23" s="16"/>
      <c r="H23" s="90"/>
      <c r="I23" s="2"/>
    </row>
    <row r="24" spans="1:9" ht="30" customHeight="1" x14ac:dyDescent="0.25">
      <c r="A24" s="2"/>
      <c r="B24" s="48" t="s">
        <v>57</v>
      </c>
      <c r="C24" s="49"/>
      <c r="D24" s="50"/>
      <c r="E24" s="13">
        <v>0</v>
      </c>
      <c r="F24" s="24" t="s">
        <v>4</v>
      </c>
      <c r="G24" s="16"/>
      <c r="H24" s="90"/>
      <c r="I24" s="2"/>
    </row>
    <row r="25" spans="1:9" ht="30" customHeight="1" x14ac:dyDescent="0.25">
      <c r="A25" s="2"/>
      <c r="B25" s="48" t="s">
        <v>58</v>
      </c>
      <c r="C25" s="49"/>
      <c r="D25" s="50"/>
      <c r="E25" s="13">
        <v>0</v>
      </c>
      <c r="F25" s="24" t="s">
        <v>4</v>
      </c>
      <c r="G25" s="16"/>
      <c r="H25" s="90"/>
      <c r="I25" s="2"/>
    </row>
    <row r="26" spans="1:9" ht="30" customHeight="1" x14ac:dyDescent="0.25">
      <c r="A26" s="2"/>
      <c r="B26" s="48" t="s">
        <v>59</v>
      </c>
      <c r="C26" s="49"/>
      <c r="D26" s="50"/>
      <c r="E26" s="13">
        <v>0</v>
      </c>
      <c r="F26" s="24" t="s">
        <v>4</v>
      </c>
      <c r="G26" s="16"/>
      <c r="H26" s="90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-26301332</v>
      </c>
      <c r="F27" s="73" t="s">
        <v>4</v>
      </c>
      <c r="G27" s="17"/>
      <c r="H27" s="91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-5049003</v>
      </c>
      <c r="F28" s="73" t="s">
        <v>4</v>
      </c>
      <c r="G28" s="1">
        <f>IF(E28&lt;0,0,-E28)</f>
        <v>0</v>
      </c>
      <c r="H28" s="73" t="s">
        <v>4</v>
      </c>
      <c r="I28" s="2"/>
    </row>
    <row r="29" spans="1:9" x14ac:dyDescent="0.25">
      <c r="A29" s="2"/>
      <c r="B29" s="54" t="s">
        <v>62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62</v>
      </c>
      <c r="C30" s="63"/>
      <c r="D30" s="64"/>
      <c r="E30" s="19">
        <v>0</v>
      </c>
      <c r="F30" s="73" t="s">
        <v>4</v>
      </c>
      <c r="G30" s="19">
        <f>-$E$30</f>
        <v>0</v>
      </c>
      <c r="H30" s="73" t="s">
        <v>4</v>
      </c>
      <c r="I30" s="2"/>
    </row>
    <row r="31" spans="1:9" x14ac:dyDescent="0.25">
      <c r="A31" s="2"/>
      <c r="B31" s="92" t="s">
        <v>127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128</v>
      </c>
      <c r="C32" s="49"/>
      <c r="D32" s="50"/>
      <c r="E32" s="13">
        <v>44990472.519999996</v>
      </c>
      <c r="F32" s="24" t="s">
        <v>4</v>
      </c>
      <c r="G32" s="21"/>
      <c r="H32" s="89"/>
      <c r="I32" s="2"/>
    </row>
    <row r="33" spans="1:9" x14ac:dyDescent="0.25">
      <c r="A33" s="2"/>
      <c r="B33" s="58" t="s">
        <v>63</v>
      </c>
      <c r="C33" s="59"/>
      <c r="D33" s="60"/>
      <c r="E33" s="13">
        <v>0</v>
      </c>
      <c r="F33" s="24" t="s">
        <v>4</v>
      </c>
      <c r="G33" s="16"/>
      <c r="H33" s="90"/>
      <c r="I33" s="2"/>
    </row>
    <row r="34" spans="1:9" ht="43.5" customHeight="1" x14ac:dyDescent="0.25">
      <c r="A34" s="2"/>
      <c r="B34" s="48" t="s">
        <v>64</v>
      </c>
      <c r="C34" s="49"/>
      <c r="D34" s="50"/>
      <c r="E34" s="13">
        <v>2374105.2400000002</v>
      </c>
      <c r="F34" s="24" t="s">
        <v>4</v>
      </c>
      <c r="G34" s="17"/>
      <c r="H34" s="91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47364577.759999998</v>
      </c>
      <c r="F35" s="73" t="s">
        <v>4</v>
      </c>
      <c r="G35" s="19">
        <f>-E35</f>
        <v>-47364577.759999998</v>
      </c>
      <c r="H35" s="73" t="s">
        <v>4</v>
      </c>
      <c r="I35" s="2"/>
    </row>
    <row r="36" spans="1:9" x14ac:dyDescent="0.25">
      <c r="A36" s="2"/>
      <c r="B36" s="54" t="s">
        <v>41</v>
      </c>
      <c r="C36" s="55"/>
      <c r="D36" s="55"/>
      <c r="E36" s="55"/>
      <c r="F36" s="56"/>
      <c r="G36" s="22">
        <f>$G$9+$G$28+$G$30+$G$35</f>
        <v>-1630142.7599999979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2018-08-13T09:22:23Z</dcterms:modified>
</cp:coreProperties>
</file>