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5" i="12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6" i="16"/>
  <c r="J3" i="24"/>
  <c r="E5" i="16"/>
  <c r="E6" i="16"/>
  <c r="D5" i="16"/>
  <c r="F3" i="16" l="1"/>
  <c r="G3" i="16"/>
  <c r="M3" i="24"/>
  <c r="B10" i="12" s="1"/>
  <c r="B11" i="12" s="1"/>
  <c r="H3" i="17"/>
  <c r="B4" i="12" s="1"/>
  <c r="I2" i="15"/>
  <c r="K2" i="15" s="1"/>
  <c r="B2" i="12" s="1"/>
  <c r="H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<sst xmlns="http://schemas.openxmlformats.org/spreadsheetml/2006/main" count="115" uniqueCount="77">
  <si>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</si>
  <si>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</si>
  <si>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</si>
  <si>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</si>
  <si>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</si>
  <si>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</si>
  <si>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</si>
  <si>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</si>
  <si>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</si>
  <si>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</si>
  <si>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</si>
  <si>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</si>
  <si>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</si>
  <si>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</si>
  <si>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</si>
  <si>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</si>
  <si>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</si>
  <si>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</si>
  <si>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</si>
  <si>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</si>
  <si>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</si>
  <si>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</si>
  <si>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Rottefælder/bekæmpelse </t>
  </si>
  <si>
    <t>Svovlbrintebekæmpelse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</si>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</sst>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2" applyFill="0" applyAlignment="0" applyProtection="0"/>
    <xf numFmtId="168" fontId="24" fillId="0" borderId="22" applyFill="0" applyAlignment="0" applyProtection="0"/>
    <xf numFmtId="169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20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165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6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4" xfId="27368" applyNumberFormat="1" applyFont="1" applyBorder="1"/>
    <xf numFmtId="166" fontId="0" fillId="0" borderId="29" xfId="27368" applyNumberFormat="1" applyFont="1" applyFill="1" applyBorder="1"/>
    <xf numFmtId="166" fontId="0" fillId="0" borderId="0" xfId="27368" applyNumberFormat="1" applyFont="1" applyFill="1" applyBorder="1"/>
    <xf numFmtId="166" fontId="0" fillId="0" borderId="24" xfId="27368" applyNumberFormat="1" applyFont="1" applyFill="1" applyBorder="1"/>
    <xf numFmtId="166" fontId="3" fillId="0" borderId="0" xfId="27368" applyNumberFormat="1" applyFont="1" applyFill="1" applyBorder="1"/>
    <xf numFmtId="166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6" fontId="3" fillId="0" borderId="3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6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6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6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3" xfId="0" applyFont="1" applyBorder="1"/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6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6" fontId="0" fillId="0" borderId="0" xfId="27368" applyNumberFormat="1" applyFont="1" applyBorder="1" applyAlignment="1">
      <alignment wrapText="1"/>
    </xf>
    <xf numFmtId="166" fontId="3" fillId="0" borderId="27" xfId="0" applyNumberFormat="1" applyFont="1" applyFill="1" applyBorder="1" applyAlignment="1">
      <alignment horizontal="left"/>
    </xf>
    <xf numFmtId="166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28477564.906834606</v>
      </c>
      <c r="C2" t="s">
        <v>11</v>
      </c>
    </row>
    <row r="3" spans="1:3" s="2" customFormat="1" x14ac:dyDescent="0.25">
      <c r="A3" s="6" t="s">
        <v>8</v>
      </c>
      <c r="B3" s="39">
        <f>'Miljø- og servicemål'!H3</f>
        <v>2556445.0127413338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102176.25977466666</v>
      </c>
      <c r="C4" t="s">
        <v>11</v>
      </c>
    </row>
    <row r="5" spans="1:3" s="29" customFormat="1" x14ac:dyDescent="0.25">
      <c r="A5" s="5" t="s">
        <v>52</v>
      </c>
      <c r="B5" s="38">
        <f>'Periodevise driftsomkostninger'!B2</f>
        <v>953624</v>
      </c>
      <c r="C5" s="3" t="s">
        <v>11</v>
      </c>
    </row>
    <row r="6" spans="1:3" s="29" customFormat="1" x14ac:dyDescent="0.25">
      <c r="A6" s="4" t="s">
        <v>12</v>
      </c>
      <c r="B6" s="51">
        <f>SUM(B2:B5)</f>
        <v>32089810.179350607</v>
      </c>
      <c r="C6" s="65" t="s">
        <v>11</v>
      </c>
    </row>
    <row r="7" spans="1:3" x14ac:dyDescent="0.25">
      <c r="A7" s="50" t="s">
        <v>0</v>
      </c>
      <c r="B7" s="41">
        <f>Investeringer!E3</f>
        <v>52930276.074857034</v>
      </c>
      <c r="C7" s="26" t="s">
        <v>11</v>
      </c>
    </row>
    <row r="8" spans="1:3" x14ac:dyDescent="0.25">
      <c r="A8" s="5" t="s">
        <v>1</v>
      </c>
      <c r="B8" s="38">
        <f>Investeringer!F3</f>
        <v>10961424.950286666</v>
      </c>
      <c r="C8" t="s">
        <v>11</v>
      </c>
    </row>
    <row r="9" spans="1:3" x14ac:dyDescent="0.25">
      <c r="A9" s="5" t="s">
        <v>2</v>
      </c>
      <c r="B9" s="38">
        <f>Investeringer!G3</f>
        <v>591080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1999440.054</v>
      </c>
      <c r="C10" t="s">
        <v>11</v>
      </c>
    </row>
    <row r="11" spans="1:3" s="25" customFormat="1" x14ac:dyDescent="0.25">
      <c r="A11" s="4" t="s">
        <v>48</v>
      </c>
      <c r="B11" s="51">
        <f>SUM(B7:B10)</f>
        <v>66482221.079143696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1822390</v>
      </c>
      <c r="C12" t="s">
        <v>11</v>
      </c>
    </row>
    <row r="13" spans="1:3" s="25" customFormat="1" x14ac:dyDescent="0.25">
      <c r="A13" s="4" t="s">
        <v>71</v>
      </c>
      <c r="B13" s="51">
        <f>SUM(B12:B12)</f>
        <v>1822390</v>
      </c>
      <c r="C13" s="65" t="s">
        <v>11</v>
      </c>
    </row>
    <row r="14" spans="1:3" x14ac:dyDescent="0.25">
      <c r="A14" s="1"/>
      <c r="B14" s="38"/>
    </row>
    <row r="15" spans="1:3" ht="15.75" thickBot="1" x14ac:dyDescent="0.3">
      <c r="A15" s="30" t="s">
        <v>60</v>
      </c>
      <c r="B15" s="40">
        <f>SUM(B6,B11,B13)</f>
        <v>100394421.2584943</v>
      </c>
      <c r="C15" s="30" t="s">
        <v>3</v>
      </c>
    </row>
    <row r="16" spans="1:3" ht="15.75" thickTop="1" x14ac:dyDescent="0.25"/>
    <row r="17" spans="1:3" ht="15.75" thickBot="1" x14ac:dyDescent="0.3">
      <c r="A17" s="30" t="s">
        <v>54</v>
      </c>
      <c r="B17" s="40">
        <f>B15*Pristalsregulering!C8*Pristalsregulering!C9</f>
        <v>101283086.57292496</v>
      </c>
      <c r="C17" s="30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61</v>
      </c>
      <c r="D1" s="62" t="s">
        <v>62</v>
      </c>
      <c r="E1" s="62" t="s">
        <v>55</v>
      </c>
      <c r="F1" s="55" t="s">
        <v>63</v>
      </c>
      <c r="G1" s="55" t="s">
        <v>72</v>
      </c>
      <c r="H1" s="55" t="s">
        <v>64</v>
      </c>
      <c r="I1" s="55" t="s">
        <v>49</v>
      </c>
      <c r="J1" s="14" t="s">
        <v>65</v>
      </c>
      <c r="K1" s="14" t="s">
        <v>66</v>
      </c>
    </row>
    <row r="2" spans="1:11" s="26" customFormat="1" ht="15.75" thickTop="1" x14ac:dyDescent="0.25">
      <c r="A2" s="31">
        <v>2015</v>
      </c>
      <c r="B2" s="52">
        <v>27151469</v>
      </c>
      <c r="C2" s="52">
        <v>0</v>
      </c>
      <c r="D2" s="52">
        <f>B2+C2</f>
        <v>27151469</v>
      </c>
      <c r="E2" s="53">
        <f>D2</f>
        <v>27151469</v>
      </c>
      <c r="F2" s="52">
        <v>29427564.906834606</v>
      </c>
      <c r="G2" s="52">
        <v>950000</v>
      </c>
      <c r="H2" s="52">
        <f>F2-G2</f>
        <v>28477564.906834606</v>
      </c>
      <c r="I2" s="52">
        <f>AVERAGEIF(E2:E4,"&lt;&gt;0")</f>
        <v>28836816.449966665</v>
      </c>
      <c r="J2" s="52">
        <v>27479906.790744938</v>
      </c>
      <c r="K2" s="42">
        <f>IF(H2&gt;I2,IF(I2&gt;J2,I2,J2),H2)</f>
        <v>28477564.906834606</v>
      </c>
    </row>
    <row r="3" spans="1:11" s="26" customFormat="1" x14ac:dyDescent="0.25">
      <c r="A3" s="31">
        <v>2014</v>
      </c>
      <c r="B3" s="52">
        <v>28494721.289999999</v>
      </c>
      <c r="C3" s="52"/>
      <c r="D3" s="52">
        <f t="shared" ref="D3:D4" si="0">B3+C3</f>
        <v>28494721.289999999</v>
      </c>
      <c r="E3" s="53">
        <f>D3*Pristalsregulering!C7</f>
        <v>28517517.067031998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30361389</v>
      </c>
      <c r="C4" s="52"/>
      <c r="D4" s="52">
        <f t="shared" si="0"/>
        <v>30361389</v>
      </c>
      <c r="E4" s="53">
        <f>D4*Pristalsregulering!$C$6*Pristalsregulering!$C$7</f>
        <v>30841463.282867994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8" customWidth="1"/>
    <col min="5" max="5" width="30.7109375" customWidth="1"/>
    <col min="6" max="6" width="30.7109375" style="58" customWidth="1"/>
    <col min="7" max="7" width="30.7109375" customWidth="1"/>
    <col min="8" max="8" width="30.7109375" style="58" customWidth="1"/>
    <col min="9" max="9" width="9.140625" hidden="1" customWidth="1"/>
    <col min="10" max="52" width="0" hidden="1" customWidth="1"/>
    <col min="53" max="53" width="9.140625" hidden="1" customWidth="1"/>
    <col min="54" max="58" width="0" hidden="1" customWidth="1"/>
    <col min="59" max="59" width="9.140625" hidden="1" customWidth="1"/>
    <col min="60" max="113" width="0" hidden="1" customWidth="1"/>
    <col min="114" max="114" width="9.140625" hidden="1" customWidth="1"/>
    <col min="115" max="157" width="0" hidden="1" customWidth="1"/>
    <col min="158" max="158" width="9.140625" hidden="1" customWidth="1"/>
    <col min="159" max="163" width="0" hidden="1" customWidth="1"/>
    <col min="164" max="164" width="9.140625" hidden="1" customWidth="1"/>
    <col min="165" max="169" width="0" hidden="1" customWidth="1"/>
    <col min="170" max="170" width="9.140625" hidden="1" customWidth="1"/>
    <col min="171" max="218" width="0" hidden="1" customWidth="1"/>
    <col min="219" max="219" width="9.140625" hidden="1" customWidth="1"/>
    <col min="220" max="262" width="0" hidden="1" customWidth="1"/>
    <col min="263" max="263" width="9.140625" hidden="1" customWidth="1"/>
    <col min="264" max="268" width="0" hidden="1" customWidth="1"/>
    <col min="269" max="269" width="9.140625" hidden="1" customWidth="1"/>
    <col min="270" max="274" width="0" hidden="1" customWidth="1"/>
    <col min="275" max="275" width="9.140625" hidden="1" customWidth="1"/>
    <col min="276" max="280" width="0" hidden="1" customWidth="1"/>
    <col min="281" max="281" width="9.140625" hidden="1" customWidth="1"/>
    <col min="282" max="323" width="0" hidden="1" customWidth="1"/>
    <col min="324" max="324" width="9.140625" hidden="1" customWidth="1"/>
    <col min="325" max="329" width="0" hidden="1" customWidth="1"/>
    <col min="330" max="330" width="9.140625" hidden="1" customWidth="1"/>
    <col min="331" max="335" width="0" hidden="1" customWidth="1"/>
    <col min="336" max="336" width="9.140625" hidden="1" customWidth="1"/>
    <col min="337" max="341" width="0" hidden="1" customWidth="1"/>
    <col min="342" max="16384" width="9.140625" hidden="1"/>
  </cols>
  <sheetData>
    <row r="1" spans="1:8" s="30" customFormat="1" ht="15.75" thickBot="1" x14ac:dyDescent="0.3">
      <c r="A1" s="10"/>
      <c r="B1" s="36" t="s">
        <v>74</v>
      </c>
      <c r="C1" s="36"/>
      <c r="D1" s="66" t="s">
        <v>75</v>
      </c>
      <c r="E1" s="13"/>
      <c r="F1" s="66" t="s">
        <v>76</v>
      </c>
      <c r="G1" s="13"/>
      <c r="H1" s="66"/>
    </row>
    <row r="2" spans="1:8" ht="15.75" thickTop="1" x14ac:dyDescent="0.25">
      <c r="A2" s="20" t="s">
        <v>13</v>
      </c>
      <c r="B2" s="37" t="s">
        <v>22</v>
      </c>
      <c r="C2" s="37" t="s">
        <v>23</v>
      </c>
      <c r="D2" s="59" t="s">
        <v>22</v>
      </c>
      <c r="E2" s="37" t="s">
        <v>23</v>
      </c>
      <c r="F2" s="59" t="s">
        <v>22</v>
      </c>
      <c r="G2" s="37" t="s">
        <v>23</v>
      </c>
      <c r="H2" s="56" t="s">
        <v>24</v>
      </c>
    </row>
    <row r="3" spans="1:8" s="25" customFormat="1" x14ac:dyDescent="0.25">
      <c r="A3" s="31">
        <v>2016</v>
      </c>
      <c r="B3" s="75"/>
      <c r="C3" s="75">
        <v>905500</v>
      </c>
      <c r="D3" s="48">
        <f>B3</f>
        <v>0</v>
      </c>
      <c r="E3" s="38">
        <f>C3</f>
        <v>905500</v>
      </c>
      <c r="F3" s="48">
        <f>IF(D4=0,0,AVERAGEIF(D4:D6,"&lt;&gt;0"))+D3</f>
        <v>1650945.0127413336</v>
      </c>
      <c r="G3" s="41">
        <f>IF(E4=0,0,AVERAGEIF(E4:E6,"&lt;&gt;0"))+E3</f>
        <v>905500</v>
      </c>
      <c r="H3" s="60">
        <f>SUM(F3:G3)</f>
        <v>2556445.0127413338</v>
      </c>
    </row>
    <row r="4" spans="1:8" x14ac:dyDescent="0.25">
      <c r="A4" s="31">
        <v>2015</v>
      </c>
      <c r="B4" s="38">
        <v>1980136</v>
      </c>
      <c r="C4" s="38"/>
      <c r="D4" s="48">
        <f>B4</f>
        <v>1980136</v>
      </c>
      <c r="E4" s="38">
        <f>C4</f>
        <v>0</v>
      </c>
      <c r="F4" s="48"/>
      <c r="G4" s="41"/>
      <c r="H4" s="57"/>
    </row>
    <row r="5" spans="1:8" x14ac:dyDescent="0.25">
      <c r="A5" s="31">
        <v>2014</v>
      </c>
      <c r="B5" s="38">
        <v>2365533</v>
      </c>
      <c r="C5" s="38"/>
      <c r="D5" s="48">
        <f>B5*Pristalsregulering!$C$7</f>
        <v>2367425.4263999998</v>
      </c>
      <c r="E5" s="38">
        <f>C5*Pristalsregulering!$C$7</f>
        <v>0</v>
      </c>
      <c r="F5" s="48"/>
      <c r="G5" s="38"/>
      <c r="H5" s="48"/>
    </row>
    <row r="6" spans="1:8" x14ac:dyDescent="0.25">
      <c r="A6" s="31">
        <v>2013</v>
      </c>
      <c r="B6" s="38">
        <v>595852</v>
      </c>
      <c r="C6" s="38"/>
      <c r="D6" s="48">
        <f>B6*Pristalsregulering!$C$7*Pristalsregulering!$C$6</f>
        <v>605273.61182399979</v>
      </c>
      <c r="E6" s="38">
        <f>C6*Pristalsregulering!$C$7*Pristalsregulering!$C$6</f>
        <v>0</v>
      </c>
      <c r="F6" s="48"/>
      <c r="G6" s="38"/>
      <c r="H6" s="48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6" t="s">
        <v>25</v>
      </c>
      <c r="C1" s="77"/>
      <c r="D1" s="77"/>
      <c r="E1" s="78" t="s">
        <v>56</v>
      </c>
      <c r="F1" s="79"/>
      <c r="G1" s="80"/>
      <c r="H1" s="32"/>
    </row>
    <row r="2" spans="1:8" s="24" customFormat="1" ht="15.75" thickTop="1" x14ac:dyDescent="0.25">
      <c r="A2" s="22" t="s">
        <v>13</v>
      </c>
      <c r="B2" s="19" t="s">
        <v>26</v>
      </c>
      <c r="C2" s="23" t="s">
        <v>27</v>
      </c>
      <c r="D2" s="23" t="s">
        <v>28</v>
      </c>
      <c r="E2" s="19" t="s">
        <v>26</v>
      </c>
      <c r="F2" s="23" t="s">
        <v>27</v>
      </c>
      <c r="G2" s="49" t="s">
        <v>28</v>
      </c>
      <c r="H2" s="7" t="s">
        <v>30</v>
      </c>
    </row>
    <row r="3" spans="1:8" x14ac:dyDescent="0.25">
      <c r="A3" s="34">
        <v>2015</v>
      </c>
      <c r="B3" s="44">
        <v>18773</v>
      </c>
      <c r="C3" s="45">
        <v>84000</v>
      </c>
      <c r="D3" s="45">
        <v>0</v>
      </c>
      <c r="E3" s="44">
        <f>B3</f>
        <v>18773</v>
      </c>
      <c r="F3" s="45">
        <f t="shared" ref="F3:G3" si="0">C3</f>
        <v>84000</v>
      </c>
      <c r="G3" s="46">
        <f t="shared" si="0"/>
        <v>0</v>
      </c>
      <c r="H3" s="47">
        <f>IF(E3=0,0,AVERAGEIF(E3:E5,"&lt;&gt;0"))+IF(F3=0,0,AVERAGEIF(F3:F5,"&lt;&gt;0"))+IF(G3=0,0,AVERAGEIF(G3:G5,"&lt;&gt;0"))</f>
        <v>102176.25977466666</v>
      </c>
    </row>
    <row r="4" spans="1:8" x14ac:dyDescent="0.25">
      <c r="A4" s="34">
        <v>2014</v>
      </c>
      <c r="B4" s="44">
        <v>21331</v>
      </c>
      <c r="C4" s="45">
        <v>78400</v>
      </c>
      <c r="D4" s="45">
        <v>0</v>
      </c>
      <c r="E4" s="44">
        <f>B4*Pristalsregulering!$C$7</f>
        <v>21348.064799999996</v>
      </c>
      <c r="F4" s="45">
        <f>C4*Pristalsregulering!$C$7</f>
        <v>78462.719999999987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27127</v>
      </c>
      <c r="C5" s="45">
        <v>75200</v>
      </c>
      <c r="D5" s="45">
        <v>0</v>
      </c>
      <c r="E5" s="44">
        <f>B5*Pristalsregulering!$C$7*Pristalsregulering!$C$6</f>
        <v>27555.932123999995</v>
      </c>
      <c r="F5" s="45">
        <f>C5*Pristalsregulering!$C$7*Pristalsregulering!$C$6</f>
        <v>76389.062399999981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53</v>
      </c>
    </row>
    <row r="2" spans="1:2" ht="15.75" thickTop="1" x14ac:dyDescent="0.25">
      <c r="A2" s="31">
        <v>2015</v>
      </c>
      <c r="B2" s="52">
        <v>953624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4"/>
      <c r="B1" s="79" t="s">
        <v>69</v>
      </c>
      <c r="C1" s="79"/>
      <c r="D1" s="80"/>
      <c r="E1" s="81" t="s">
        <v>70</v>
      </c>
      <c r="F1" s="81"/>
      <c r="G1" s="81"/>
    </row>
    <row r="2" spans="1:7" s="25" customFormat="1" ht="15.75" thickTop="1" x14ac:dyDescent="0.25">
      <c r="A2" s="72" t="s">
        <v>13</v>
      </c>
      <c r="B2" s="26" t="s">
        <v>67</v>
      </c>
      <c r="C2" s="26" t="s">
        <v>1</v>
      </c>
      <c r="D2" s="31" t="s">
        <v>68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3">
        <v>2015</v>
      </c>
      <c r="B3" s="41">
        <v>48617917.140568361</v>
      </c>
      <c r="C3" s="41">
        <v>10586022.516383335</v>
      </c>
      <c r="D3" s="43">
        <v>591080</v>
      </c>
      <c r="E3" s="38">
        <f>B3*Pristalsregulering!C2*Pristalsregulering!C3*Pristalsregulering!C4*Pristalsregulering!C5*Pristalsregulering!C6*Pristalsregulering!C7</f>
        <v>52930276.074857034</v>
      </c>
      <c r="F3" s="38">
        <v>10961424.950286666</v>
      </c>
      <c r="G3" s="38">
        <f>D3</f>
        <v>591080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1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6" t="s">
        <v>41</v>
      </c>
      <c r="C1" s="77"/>
      <c r="D1" s="77"/>
      <c r="E1" s="77"/>
      <c r="F1" s="78" t="s">
        <v>57</v>
      </c>
      <c r="G1" s="79"/>
      <c r="H1" s="79"/>
      <c r="I1" s="79"/>
      <c r="J1" s="82" t="s">
        <v>30</v>
      </c>
      <c r="K1" s="81"/>
      <c r="L1" s="83"/>
      <c r="M1" s="16"/>
    </row>
    <row r="2" spans="1:14" s="29" customFormat="1" ht="15.75" thickTop="1" x14ac:dyDescent="0.25">
      <c r="A2" s="22" t="s">
        <v>13</v>
      </c>
      <c r="B2" s="9" t="s">
        <v>42</v>
      </c>
      <c r="C2" s="8" t="s">
        <v>43</v>
      </c>
      <c r="D2" s="8" t="s">
        <v>44</v>
      </c>
      <c r="E2" s="54" t="s">
        <v>45</v>
      </c>
      <c r="F2" s="8" t="s">
        <v>42</v>
      </c>
      <c r="G2" s="8" t="s">
        <v>43</v>
      </c>
      <c r="H2" s="8" t="s">
        <v>44</v>
      </c>
      <c r="I2" s="54" t="s">
        <v>45</v>
      </c>
      <c r="J2" s="23" t="s">
        <v>46</v>
      </c>
      <c r="K2" s="23" t="s">
        <v>43</v>
      </c>
      <c r="L2" s="18" t="s">
        <v>73</v>
      </c>
      <c r="M2" s="7" t="s">
        <v>29</v>
      </c>
      <c r="N2" s="35"/>
    </row>
    <row r="3" spans="1:14" x14ac:dyDescent="0.25">
      <c r="A3" s="31">
        <v>2015</v>
      </c>
      <c r="B3" s="48">
        <v>0</v>
      </c>
      <c r="C3" s="41">
        <v>1918683</v>
      </c>
      <c r="D3" s="41">
        <v>0</v>
      </c>
      <c r="E3" s="43">
        <v>0</v>
      </c>
      <c r="F3" s="41">
        <f>B3</f>
        <v>0</v>
      </c>
      <c r="G3" s="41">
        <f>C3</f>
        <v>1918683</v>
      </c>
      <c r="H3" s="41">
        <f>D3</f>
        <v>0</v>
      </c>
      <c r="I3" s="43">
        <f>E3</f>
        <v>0</v>
      </c>
      <c r="J3" s="45">
        <f>AVERAGE(F3:F5)</f>
        <v>0</v>
      </c>
      <c r="K3" s="45">
        <f>G3</f>
        <v>1918683</v>
      </c>
      <c r="L3" s="46">
        <f>AVERAGE(H3:H5)+AVERAGE(I3:I5)</f>
        <v>80757.053999999989</v>
      </c>
      <c r="M3" s="47">
        <f>SUM(J3:L3)</f>
        <v>1999440.054</v>
      </c>
      <c r="N3" s="26"/>
    </row>
    <row r="4" spans="1:14" x14ac:dyDescent="0.25">
      <c r="A4" s="31">
        <v>2014</v>
      </c>
      <c r="B4" s="48">
        <v>0</v>
      </c>
      <c r="C4" s="41">
        <v>1952681</v>
      </c>
      <c r="D4" s="41">
        <v>0</v>
      </c>
      <c r="E4" s="43">
        <v>0</v>
      </c>
      <c r="F4" s="41">
        <f>IF(B4="","",B4*Pristalsregulering!$C$7)</f>
        <v>0</v>
      </c>
      <c r="G4" s="41">
        <f>IF(C4="","",C4*Pristalsregulering!$C$7)</f>
        <v>1954243.1447999999</v>
      </c>
      <c r="H4" s="41">
        <f>IF(D4="","",D4*Pristalsregulering!$C$7)</f>
        <v>0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0</v>
      </c>
      <c r="C5" s="41">
        <v>1859663</v>
      </c>
      <c r="D5" s="41">
        <v>238500</v>
      </c>
      <c r="E5" s="43">
        <v>0</v>
      </c>
      <c r="F5" s="41">
        <f>IF(B5="","",B5*Pristalsregulering!$C$7*Pristalsregulering!$C$6)</f>
        <v>0</v>
      </c>
      <c r="G5" s="41">
        <f>IF(C5="","",C5*Pristalsregulering!$C$7*Pristalsregulering!$C$6)</f>
        <v>1889067.9913559996</v>
      </c>
      <c r="H5" s="41">
        <f>IF(D5="","",D5*Pristalsregulering!$C$7*Pristalsregulering!$C$6)</f>
        <v>242271.16199999995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69" t="s">
        <v>31</v>
      </c>
      <c r="C1" s="69" t="s">
        <v>32</v>
      </c>
      <c r="D1" s="69" t="s">
        <v>33</v>
      </c>
      <c r="E1" s="69" t="s">
        <v>34</v>
      </c>
      <c r="F1" s="69" t="s">
        <v>35</v>
      </c>
      <c r="G1" s="69" t="s">
        <v>36</v>
      </c>
      <c r="H1" s="69" t="s">
        <v>37</v>
      </c>
      <c r="I1" s="69" t="s">
        <v>38</v>
      </c>
      <c r="J1" s="69" t="s">
        <v>39</v>
      </c>
      <c r="K1" s="69" t="s">
        <v>58</v>
      </c>
      <c r="L1" s="70" t="s">
        <v>40</v>
      </c>
      <c r="M1" s="17" t="s">
        <v>29</v>
      </c>
    </row>
    <row r="2" spans="1:13" ht="15.75" thickTop="1" x14ac:dyDescent="0.25">
      <c r="A2" s="34">
        <v>2015</v>
      </c>
      <c r="B2" s="45">
        <v>32522</v>
      </c>
      <c r="C2" s="45">
        <v>0</v>
      </c>
      <c r="D2" s="45">
        <v>155815</v>
      </c>
      <c r="E2" s="45">
        <v>124591</v>
      </c>
      <c r="F2" s="45">
        <v>0</v>
      </c>
      <c r="G2" s="45">
        <v>0</v>
      </c>
      <c r="H2" s="45">
        <v>1509462</v>
      </c>
      <c r="I2" s="45">
        <v>0</v>
      </c>
      <c r="J2" s="45"/>
      <c r="K2" s="45"/>
      <c r="L2" s="46">
        <v>0</v>
      </c>
      <c r="M2" s="47">
        <f>SUM(B2:L2)</f>
        <v>1822390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47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47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7" t="s">
        <v>59</v>
      </c>
      <c r="B2" s="68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50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51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2016-12-10T13:37:00Z</dcterms:modified>
</cp:coreProperties>
</file>