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790" yWindow="495" windowWidth="24225" windowHeight="1242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36" i="12" l="1"/>
  <c r="E21" i="2" s="1"/>
  <c r="E22" i="2" s="1"/>
  <c r="G10" i="9" l="1"/>
  <c r="G30" i="13"/>
  <c r="F21" i="11" l="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22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8" i="2"/>
  <c r="E10" i="2"/>
  <c r="F23" i="11" l="1"/>
  <c r="G29" i="12" s="1"/>
  <c r="E28" i="13"/>
  <c r="G28" i="13" s="1"/>
  <c r="G36" i="13" s="1"/>
  <c r="E24" i="2" s="1"/>
  <c r="G24" i="2" s="1"/>
  <c r="G9" i="8"/>
  <c r="G30" i="12"/>
  <c r="E20" i="2" s="1"/>
  <c r="G22" i="2" s="1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<sst xmlns="http://schemas.openxmlformats.org/spreadsheetml/2006/main" count="238" uniqueCount="127">
  <si>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</si>
  <si>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</si>
  <si>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</si>
  <si>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</si>
  <si>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</si>
  <si>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</si>
  <si>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</si>
  <si>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</si>
  <si>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</si>
  <si>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</si>
  <si>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</si>
  <si>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</si>
  <si>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</si>
  <si>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</si>
  <si>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</si>
  <si>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</si>
  <si>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</si>
  <si>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</si>
  <si>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</si>
  <si>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</si>
  <si>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</si>
  <si>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</si>
  <si>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</si>
  <si>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</si>
  <si>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</si>
  <si>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</si>
  <si>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</si>
  <si>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</si>
  <si>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</si>
  <si>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</si>
  <si>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</si>
  <si>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</si>
  <si>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</si>
  <si>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</si>
  <si>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</si>
  <si>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</si>
  <si>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</si>
  <si>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</si>
  <si>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</si>
  <si>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</si>
  <si>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</si>
  <si>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</si>
  <si>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</si>
  <si>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</si>
  <si>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</si>
  <si>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</si>
  <si>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</si>
  <si>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</si>
  <si>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</si>
  <si>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</si>
  <si>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</si>
  <si>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</si>
  <si>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</si>
  <si>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</si>
  <si>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</si>
  <si>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</si>
  <si>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</si>
  <si>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</si>
  <si>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</si>
  <si>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</si>
  <si>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</si>
  <si>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</si>
  <si>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</si>
  <si>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</si>
  <si>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</si>
  <si>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</si>
  <si>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</si>
  <si>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</si>
  <si>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</si>
  <si>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</si>
  <si>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</si>
  <si>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</si>
  <si>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</si>
  <si>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</si>
  <si>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</si>
  <si>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</si>
  <si>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</si>
  <si>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</si>
  <si>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</si>
  <si>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</si>
  <si>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</si>
  <si>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</si>
  <si>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</si>
  <si>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</si>
  <si>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</si>
  <si>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</si>
  <si>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</si>
  <si>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</si>
  <si>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</si>
  <si>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</si>
  <si>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</si>
  <si>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</si>
  <si>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</si>
  <si>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</si>
  <si>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</si>
  <si>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</si>
  <si>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</si>
  <si>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</si>
  <si>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</si>
  <si>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</si>
  <si>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</si>
  <si>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</si>
  <si>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</si>
  <si>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</si>
  <si>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</si>
  <si>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Pumpestationer m. overbygning (&lt; 20 m2), SRO</t>
  </si>
  <si>
    <t>Jordbassin Klasse B</t>
  </si>
  <si>
    <t>Stik</t>
  </si>
  <si>
    <t>Strømpeforing Ø 200 mm &lt; Ledningsnet ≤ Ø 500 mm</t>
  </si>
  <si>
    <t>Pumpestationer i brønde (&lt; 6,25 m2), SRO</t>
  </si>
  <si>
    <t>Installationer "ingen eller faste riste" (mindre end 7 m2)</t>
  </si>
  <si>
    <t>Solcelleanlæg</t>
  </si>
  <si>
    <t>GIS</t>
  </si>
  <si>
    <t>Ø 500 mm &lt; Ledningsnet ≤ Ø 800 mm</t>
  </si>
  <si>
    <t>Forsinkelsesbassiner, lukkede med automatisk rensning og SRO Miljøklasse A (1.000-3.000 m3) - Konstruktioner</t>
  </si>
  <si>
    <t>Forsinkelsesbassiner, lukkede med automatisk rensning og SRO Miljøklasse A (1.000-3.000 m3) - Mek/EL</t>
  </si>
  <si>
    <t>Forsinkelsesbassiner, lukkede med automatisk rensning og SRO Miljøklasse A (1.000-3.000 m3) -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</si>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</sst>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90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165" fontId="8" fillId="10" borderId="1" xfId="0" applyNumberFormat="1" applyFont="1" applyFill="1" applyBorder="1" applyProtection="1"/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38156933.436944321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11557063.532700138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410225.03854552121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316737.931628622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37429970.46677018</v>
      </c>
      <c r="F13" s="20" t="s">
        <v>4</v>
      </c>
      <c r="G13" s="19">
        <f>E13</f>
        <v>37429970.46677018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102</v>
      </c>
      <c r="C15" s="55"/>
      <c r="D15" s="56"/>
      <c r="E15" s="19">
        <f>'Fane 6. Hist. over el. underdæk'!G13</f>
        <v>-3258500.75</v>
      </c>
      <c r="F15" s="20" t="s">
        <v>4</v>
      </c>
      <c r="G15" s="19">
        <f>E15</f>
        <v>-3258500.75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-1328916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678140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-263078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1543730.1066666665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1" t="s">
        <v>121</v>
      </c>
      <c r="C21" s="52"/>
      <c r="D21" s="53"/>
      <c r="E21" s="13">
        <f>'Fane 8. Korrektion af PL2015'!G36</f>
        <v>93430</v>
      </c>
      <c r="F21" s="10" t="s">
        <v>4</v>
      </c>
      <c r="G21" s="17"/>
      <c r="H21" s="18"/>
      <c r="I21" s="2"/>
    </row>
    <row r="22" spans="1:9" x14ac:dyDescent="0.25">
      <c r="A22" s="2"/>
      <c r="B22" s="54" t="s">
        <v>35</v>
      </c>
      <c r="C22" s="55"/>
      <c r="D22" s="56"/>
      <c r="E22" s="19">
        <f>SUM(E17:E21)</f>
        <v>723306.10666666646</v>
      </c>
      <c r="F22" s="20" t="s">
        <v>4</v>
      </c>
      <c r="G22" s="19">
        <f>E22</f>
        <v>723306.10666666646</v>
      </c>
      <c r="H22" s="20" t="s">
        <v>4</v>
      </c>
      <c r="I22" s="2"/>
    </row>
    <row r="23" spans="1:9" x14ac:dyDescent="0.25">
      <c r="A23" s="2"/>
      <c r="B23" s="48" t="s">
        <v>30</v>
      </c>
      <c r="C23" s="49"/>
      <c r="D23" s="49"/>
      <c r="E23" s="49"/>
      <c r="F23" s="49"/>
      <c r="G23" s="49"/>
      <c r="H23" s="50"/>
      <c r="I23" s="2"/>
    </row>
    <row r="24" spans="1:9" x14ac:dyDescent="0.25">
      <c r="A24" s="2"/>
      <c r="B24" s="54" t="s">
        <v>31</v>
      </c>
      <c r="C24" s="55"/>
      <c r="D24" s="56"/>
      <c r="E24" s="19">
        <f>'Fane 9. Kontrol af PL2015'!G36</f>
        <v>0</v>
      </c>
      <c r="F24" s="20" t="s">
        <v>4</v>
      </c>
      <c r="G24" s="19">
        <f>E24</f>
        <v>0</v>
      </c>
      <c r="H24" s="20" t="s">
        <v>4</v>
      </c>
      <c r="I24" s="2"/>
    </row>
    <row r="25" spans="1:9" x14ac:dyDescent="0.25">
      <c r="A25" s="2"/>
      <c r="B25" s="48" t="s">
        <v>36</v>
      </c>
      <c r="C25" s="49"/>
      <c r="D25" s="49"/>
      <c r="E25" s="49"/>
      <c r="F25" s="50"/>
      <c r="G25" s="22">
        <f>G13+G15+G22+G24</f>
        <v>34894775.823436849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21:D21"/>
    <mergeCell ref="B14:H14"/>
    <mergeCell ref="B8:H8"/>
    <mergeCell ref="B17:D17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6851295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19748574.904244181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11557063.532700138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38156933.436944321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26599869.904244184</v>
      </c>
      <c r="H9" s="24" t="s">
        <v>4</v>
      </c>
      <c r="I9" s="2"/>
    </row>
    <row r="10" spans="1:9" x14ac:dyDescent="0.25">
      <c r="A10" s="2"/>
      <c r="B10" s="58" t="s">
        <v>125</v>
      </c>
      <c r="C10" s="59"/>
      <c r="D10" s="59"/>
      <c r="E10" s="59"/>
      <c r="F10" s="60"/>
      <c r="G10" s="13">
        <v>189579.41787479914</v>
      </c>
      <c r="H10" s="24" t="s">
        <v>4</v>
      </c>
      <c r="I10" s="2"/>
    </row>
    <row r="11" spans="1:9" x14ac:dyDescent="0.25">
      <c r="A11" s="2"/>
      <c r="B11" s="58" t="s">
        <v>126</v>
      </c>
      <c r="C11" s="59"/>
      <c r="D11" s="59"/>
      <c r="E11" s="59"/>
      <c r="F11" s="60"/>
      <c r="G11" s="13">
        <f>$G$9-$G$10</f>
        <v>26410290.486369386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1.5532772680302112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410225.03854552121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6851295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137025.9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19748574.904244181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1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179712.03162862203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316737.931628622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-33431479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-20397476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-13034003</v>
      </c>
      <c r="H11" s="76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-3258500.75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10</v>
      </c>
      <c r="E10" s="13">
        <v>121961</v>
      </c>
      <c r="F10" s="13">
        <f>E10/D10</f>
        <v>12196.1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50</v>
      </c>
      <c r="E11" s="13">
        <v>91803</v>
      </c>
      <c r="F11" s="13">
        <f t="shared" ref="F11:F22" si="0">E11/D11</f>
        <v>1836.06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75</v>
      </c>
      <c r="E12" s="13">
        <v>169222</v>
      </c>
      <c r="F12" s="13">
        <f t="shared" si="0"/>
        <v>2256.2933333333335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50</v>
      </c>
      <c r="E13" s="13">
        <v>677398</v>
      </c>
      <c r="F13" s="13">
        <f t="shared" si="0"/>
        <v>13547.96</v>
      </c>
      <c r="G13" s="24" t="s">
        <v>4</v>
      </c>
      <c r="H13" s="2"/>
    </row>
    <row r="14" spans="1:8" x14ac:dyDescent="0.25">
      <c r="A14" s="2"/>
      <c r="B14" s="79" t="s">
        <v>108</v>
      </c>
      <c r="C14" s="80">
        <v>2015</v>
      </c>
      <c r="D14" s="80">
        <v>50</v>
      </c>
      <c r="E14" s="13">
        <v>1036782</v>
      </c>
      <c r="F14" s="13">
        <f t="shared" si="0"/>
        <v>20735.64</v>
      </c>
      <c r="G14" s="24" t="s">
        <v>4</v>
      </c>
      <c r="H14" s="2"/>
    </row>
    <row r="15" spans="1:8" x14ac:dyDescent="0.25">
      <c r="A15" s="2"/>
      <c r="B15" s="79" t="s">
        <v>109</v>
      </c>
      <c r="C15" s="80">
        <v>2015</v>
      </c>
      <c r="D15" s="80">
        <v>10</v>
      </c>
      <c r="E15" s="13">
        <v>93905</v>
      </c>
      <c r="F15" s="13">
        <f t="shared" si="0"/>
        <v>9390.5</v>
      </c>
      <c r="G15" s="24" t="s">
        <v>4</v>
      </c>
      <c r="H15" s="2"/>
    </row>
    <row r="16" spans="1:8" x14ac:dyDescent="0.25">
      <c r="A16" s="2"/>
      <c r="B16" s="79" t="s">
        <v>110</v>
      </c>
      <c r="C16" s="80">
        <v>2015</v>
      </c>
      <c r="D16" s="80">
        <v>20</v>
      </c>
      <c r="E16" s="13">
        <v>261605</v>
      </c>
      <c r="F16" s="13">
        <f t="shared" si="0"/>
        <v>13080.25</v>
      </c>
      <c r="G16" s="24" t="s">
        <v>4</v>
      </c>
      <c r="H16" s="2"/>
    </row>
    <row r="17" spans="1:8" x14ac:dyDescent="0.25">
      <c r="A17" s="2"/>
      <c r="B17" s="79" t="s">
        <v>111</v>
      </c>
      <c r="C17" s="80">
        <v>2015</v>
      </c>
      <c r="D17" s="80">
        <v>25</v>
      </c>
      <c r="E17" s="13">
        <v>295326</v>
      </c>
      <c r="F17" s="13">
        <f t="shared" si="0"/>
        <v>11813.04</v>
      </c>
      <c r="G17" s="24" t="s">
        <v>4</v>
      </c>
      <c r="H17" s="2"/>
    </row>
    <row r="18" spans="1:8" x14ac:dyDescent="0.25">
      <c r="A18" s="2"/>
      <c r="B18" s="79" t="s">
        <v>112</v>
      </c>
      <c r="C18" s="80">
        <v>2015</v>
      </c>
      <c r="D18" s="80">
        <v>5</v>
      </c>
      <c r="E18" s="13">
        <v>193103</v>
      </c>
      <c r="F18" s="13">
        <f t="shared" si="0"/>
        <v>38620.6</v>
      </c>
      <c r="G18" s="24" t="s">
        <v>4</v>
      </c>
      <c r="H18" s="2"/>
    </row>
    <row r="19" spans="1:8" x14ac:dyDescent="0.25">
      <c r="A19" s="2"/>
      <c r="B19" s="79" t="s">
        <v>113</v>
      </c>
      <c r="C19" s="80">
        <v>2015</v>
      </c>
      <c r="D19" s="80">
        <v>75</v>
      </c>
      <c r="E19" s="13">
        <v>19544410</v>
      </c>
      <c r="F19" s="13">
        <f t="shared" si="0"/>
        <v>260592.13333333333</v>
      </c>
      <c r="G19" s="24" t="s">
        <v>4</v>
      </c>
      <c r="H19" s="2"/>
    </row>
    <row r="20" spans="1:8" x14ac:dyDescent="0.25">
      <c r="A20" s="2"/>
      <c r="B20" s="79" t="s">
        <v>114</v>
      </c>
      <c r="C20" s="80">
        <v>2015</v>
      </c>
      <c r="D20" s="80">
        <v>75</v>
      </c>
      <c r="E20" s="13">
        <v>13741457</v>
      </c>
      <c r="F20" s="13">
        <f t="shared" si="0"/>
        <v>183219.42666666667</v>
      </c>
      <c r="G20" s="24" t="s">
        <v>4</v>
      </c>
      <c r="H20" s="2"/>
    </row>
    <row r="21" spans="1:8" x14ac:dyDescent="0.25">
      <c r="A21" s="2"/>
      <c r="B21" s="79" t="s">
        <v>115</v>
      </c>
      <c r="C21" s="80">
        <v>2015</v>
      </c>
      <c r="D21" s="80">
        <v>20</v>
      </c>
      <c r="E21" s="13">
        <v>3926131</v>
      </c>
      <c r="F21" s="13">
        <f t="shared" si="0"/>
        <v>196306.55</v>
      </c>
      <c r="G21" s="24" t="s">
        <v>4</v>
      </c>
      <c r="H21" s="2"/>
    </row>
    <row r="22" spans="1:8" x14ac:dyDescent="0.25">
      <c r="A22" s="2"/>
      <c r="B22" s="79" t="s">
        <v>116</v>
      </c>
      <c r="C22" s="80">
        <v>2015</v>
      </c>
      <c r="D22" s="80">
        <v>10</v>
      </c>
      <c r="E22" s="13">
        <v>1963065</v>
      </c>
      <c r="F22" s="13">
        <f t="shared" si="0"/>
        <v>196306.5</v>
      </c>
      <c r="G22" s="24" t="s">
        <v>4</v>
      </c>
      <c r="H22" s="2"/>
    </row>
    <row r="23" spans="1:8" x14ac:dyDescent="0.25">
      <c r="A23" s="2"/>
      <c r="B23" s="48" t="s">
        <v>117</v>
      </c>
      <c r="C23" s="49"/>
      <c r="D23" s="49"/>
      <c r="E23" s="50"/>
      <c r="F23" s="22">
        <f>SUM(F10:F22)</f>
        <v>959901.05333333323</v>
      </c>
      <c r="G23" s="23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11472290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12801206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-1328916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1304140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626000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678140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21922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285000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-263078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188036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188036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2015'!F23</f>
        <v>959901.05333333323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1543730.1066666665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48" t="s">
        <v>121</v>
      </c>
      <c r="C33" s="49"/>
      <c r="D33" s="49"/>
      <c r="E33" s="49"/>
      <c r="F33" s="49"/>
      <c r="G33" s="49"/>
      <c r="H33" s="50"/>
      <c r="I33" s="2"/>
    </row>
    <row r="34" spans="1:9" x14ac:dyDescent="0.25">
      <c r="A34" s="2"/>
      <c r="B34" s="58" t="s">
        <v>122</v>
      </c>
      <c r="C34" s="59"/>
      <c r="D34" s="59"/>
      <c r="E34" s="59"/>
      <c r="F34" s="60"/>
      <c r="G34" s="24">
        <v>0</v>
      </c>
      <c r="H34" s="24" t="s">
        <v>4</v>
      </c>
      <c r="I34" s="2"/>
    </row>
    <row r="35" spans="1:9" x14ac:dyDescent="0.25">
      <c r="A35" s="2"/>
      <c r="B35" s="58" t="s">
        <v>123</v>
      </c>
      <c r="C35" s="59"/>
      <c r="D35" s="59"/>
      <c r="E35" s="59"/>
      <c r="F35" s="60"/>
      <c r="G35" s="85">
        <v>93430</v>
      </c>
      <c r="H35" s="24" t="s">
        <v>4</v>
      </c>
      <c r="I35" s="2"/>
    </row>
    <row r="36" spans="1:9" x14ac:dyDescent="0.25">
      <c r="A36" s="2"/>
      <c r="B36" s="48" t="s">
        <v>124</v>
      </c>
      <c r="C36" s="49"/>
      <c r="D36" s="49"/>
      <c r="E36" s="49"/>
      <c r="F36" s="50"/>
      <c r="G36" s="22">
        <f>G35-G34</f>
        <v>93430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22">
    <mergeCell ref="B33:H33"/>
    <mergeCell ref="B34:F34"/>
    <mergeCell ref="B35:F35"/>
    <mergeCell ref="B36:F36"/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41514833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13844875</v>
      </c>
      <c r="F11" s="24" t="s">
        <v>4</v>
      </c>
      <c r="G11" s="21"/>
      <c r="H11" s="86"/>
      <c r="I11" s="2"/>
    </row>
    <row r="12" spans="1:9" x14ac:dyDescent="0.25">
      <c r="A12" s="2"/>
      <c r="B12" s="58" t="s">
        <v>44</v>
      </c>
      <c r="C12" s="59"/>
      <c r="D12" s="60"/>
      <c r="E12" s="13">
        <v>585838</v>
      </c>
      <c r="F12" s="24" t="s">
        <v>4</v>
      </c>
      <c r="G12" s="16"/>
      <c r="H12" s="87"/>
      <c r="I12" s="2"/>
    </row>
    <row r="13" spans="1:9" x14ac:dyDescent="0.25">
      <c r="A13" s="2"/>
      <c r="B13" s="58" t="s">
        <v>45</v>
      </c>
      <c r="C13" s="59"/>
      <c r="D13" s="60"/>
      <c r="E13" s="13">
        <v>131090</v>
      </c>
      <c r="F13" s="24" t="s">
        <v>4</v>
      </c>
      <c r="G13" s="16"/>
      <c r="H13" s="87"/>
      <c r="I13" s="2"/>
    </row>
    <row r="14" spans="1:9" x14ac:dyDescent="0.25">
      <c r="A14" s="2"/>
      <c r="B14" s="58" t="s">
        <v>46</v>
      </c>
      <c r="C14" s="59"/>
      <c r="D14" s="60"/>
      <c r="E14" s="13">
        <v>444703</v>
      </c>
      <c r="F14" s="24" t="s">
        <v>4</v>
      </c>
      <c r="G14" s="16"/>
      <c r="H14" s="87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15006506</v>
      </c>
      <c r="F15" s="70" t="s">
        <v>4</v>
      </c>
      <c r="G15" s="16"/>
      <c r="H15" s="87"/>
      <c r="I15" s="2"/>
    </row>
    <row r="16" spans="1:9" x14ac:dyDescent="0.25">
      <c r="A16" s="2"/>
      <c r="B16" s="58" t="s">
        <v>48</v>
      </c>
      <c r="C16" s="59"/>
      <c r="D16" s="60"/>
      <c r="E16" s="13">
        <v>249900</v>
      </c>
      <c r="F16" s="24" t="s">
        <v>4</v>
      </c>
      <c r="G16" s="16"/>
      <c r="H16" s="87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7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7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249900</v>
      </c>
      <c r="F19" s="70" t="s">
        <v>4</v>
      </c>
      <c r="G19" s="16"/>
      <c r="H19" s="87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-4863036</v>
      </c>
      <c r="F20" s="24" t="s">
        <v>4</v>
      </c>
      <c r="G20" s="16"/>
      <c r="H20" s="87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-10304683</v>
      </c>
      <c r="F21" s="24" t="s">
        <v>4</v>
      </c>
      <c r="G21" s="16"/>
      <c r="H21" s="87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7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7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7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7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7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-15167719</v>
      </c>
      <c r="F27" s="70" t="s">
        <v>4</v>
      </c>
      <c r="G27" s="17"/>
      <c r="H27" s="88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88687</v>
      </c>
      <c r="F28" s="70" t="s">
        <v>4</v>
      </c>
      <c r="G28" s="1">
        <f>IF(E28&lt;0,0,-E28)</f>
        <v>-88687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516153.52000000328</v>
      </c>
      <c r="F30" s="70" t="s">
        <v>4</v>
      </c>
      <c r="G30" s="19">
        <f>-$E$30</f>
        <v>-516153.52000000328</v>
      </c>
      <c r="H30" s="70" t="s">
        <v>4</v>
      </c>
      <c r="I30" s="2"/>
    </row>
    <row r="31" spans="1:9" x14ac:dyDescent="0.25">
      <c r="A31" s="2"/>
      <c r="B31" s="89" t="s">
        <v>118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119</v>
      </c>
      <c r="C32" s="52"/>
      <c r="D32" s="53"/>
      <c r="E32" s="13">
        <v>39245898</v>
      </c>
      <c r="F32" s="24" t="s">
        <v>4</v>
      </c>
      <c r="G32" s="21"/>
      <c r="H32" s="86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7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1664094.48</v>
      </c>
      <c r="F34" s="24" t="s">
        <v>4</v>
      </c>
      <c r="G34" s="17"/>
      <c r="H34" s="88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40909992.479999997</v>
      </c>
      <c r="F35" s="70" t="s">
        <v>4</v>
      </c>
      <c r="G35" s="19">
        <f>-E35</f>
        <v>-40909992.479999997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2018-08-10T11:24:32Z</dcterms:modified>
</cp:coreProperties>
</file>