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0320" yWindow="915" windowWidth="12735" windowHeight="1207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  <sheet name="Fane 10. Klima" sheetId="14" r:id="rId10"/>
  </sheets>
  <calcPr calcId="145621"/>
</workbook>
</file>

<file path=xl/calcChain.xml><?xml version="1.0" encoding="utf-8"?>
<calcChain xmlns="http://schemas.openxmlformats.org/spreadsheetml/2006/main">
  <c r="G13" i="8" l="1"/>
  <c r="G11" i="8"/>
  <c r="G11" i="14" l="1"/>
  <c r="G13" i="9" l="1"/>
  <c r="G42" i="12" l="1"/>
  <c r="E24" i="2" s="1"/>
  <c r="G10" i="9" l="1"/>
  <c r="G30" i="13"/>
  <c r="F23" i="11" l="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9" i="12"/>
  <c r="E22" i="2" s="1"/>
  <c r="G23" i="12"/>
  <c r="E21" i="2" s="1"/>
  <c r="G17" i="12"/>
  <c r="F11" i="11"/>
  <c r="F12" i="11"/>
  <c r="F13" i="11"/>
  <c r="F14" i="11"/>
  <c r="F24" i="11"/>
  <c r="F10" i="11"/>
  <c r="F25" i="11" s="1"/>
  <c r="G35" i="12" s="1"/>
  <c r="E17" i="2"/>
  <c r="G17" i="2" s="1"/>
  <c r="G12" i="9"/>
  <c r="G14" i="9" s="1"/>
  <c r="G9" i="9"/>
  <c r="G11" i="9" s="1"/>
  <c r="G12" i="7"/>
  <c r="E9" i="2" s="1"/>
  <c r="E20" i="2"/>
  <c r="E10" i="2"/>
  <c r="E28" i="13" l="1"/>
  <c r="G28" i="13" s="1"/>
  <c r="G36" i="13" s="1"/>
  <c r="E27" i="2" s="1"/>
  <c r="G27" i="2" s="1"/>
  <c r="G9" i="8"/>
  <c r="G36" i="12"/>
  <c r="E23" i="2" s="1"/>
  <c r="G15" i="9"/>
  <c r="E12" i="2" s="1"/>
  <c r="E25" i="2" l="1"/>
  <c r="G25" i="2" s="1"/>
  <c r="E11" i="2"/>
  <c r="E13" i="2" s="1"/>
  <c r="G13" i="2" s="1"/>
  <c r="E15" i="2"/>
  <c r="G15" i="2" s="1"/>
  <c r="G28" i="2" l="1"/>
</calcChain>
</file>

<file path=xl/sharedStrings.xml><?xml version="1.0" encoding="utf-8"?>
<sst xmlns="http://schemas.openxmlformats.org/spreadsheetml/2006/main" count="265" uniqueCount="142">
  <si>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</si>
  <si>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</si>
  <si>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</si>
  <si>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</si>
  <si>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</si>
  <si>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</si>
  <si>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</si>
  <si>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</si>
  <si>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</si>
  <si>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</si>
  <si>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</si>
  <si>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</si>
  <si>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</si>
  <si>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</si>
  <si>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</si>
  <si>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</si>
  <si>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</si>
  <si>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</si>
  <si>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</si>
  <si>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</si>
  <si>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</si>
  <si>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</si>
  <si>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</si>
  <si>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</si>
  <si>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</si>
  <si>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</si>
  <si>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</si>
  <si>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</si>
  <si>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</si>
  <si>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</si>
  <si>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</si>
  <si>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</si>
  <si>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</si>
  <si>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</si>
  <si>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</si>
  <si>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</si>
  <si>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</si>
  <si>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</si>
  <si>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</si>
  <si>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</si>
  <si>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</si>
  <si>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</si>
  <si>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</si>
  <si>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</si>
  <si>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</si>
  <si>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</si>
  <si>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</si>
  <si>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</si>
  <si>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</si>
  <si>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</si>
  <si>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</si>
  <si>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</si>
  <si>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</si>
  <si>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</si>
  <si>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</si>
  <si>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</si>
  <si>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</si>
  <si>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</si>
  <si>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</si>
  <si>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</si>
  <si>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</si>
  <si>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</si>
  <si>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</si>
  <si>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</si>
  <si>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</si>
  <si>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</si>
  <si>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</si>
  <si>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</si>
  <si>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</si>
  <si>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</si>
  <si>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</si>
  <si>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</si>
  <si>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</si>
  <si>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</si>
  <si>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</si>
  <si>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</si>
  <si>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</si>
  <si>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</si>
  <si>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</si>
  <si>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</si>
  <si>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</si>
  <si>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</si>
  <si>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</si>
  <si>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</si>
  <si>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</si>
  <si>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</si>
  <si>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</si>
  <si>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</si>
  <si>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</si>
  <si>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</si>
  <si>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</si>
  <si>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</si>
  <si>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</si>
  <si>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</si>
  <si>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</si>
  <si>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</si>
  <si>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</si>
  <si>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</si>
  <si>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</si>
  <si>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</si>
  <si>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</si>
  <si>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</si>
  <si>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</si>
  <si>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</si>
  <si>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</si>
  <si>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</si>
  <si>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</si>
  <si>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</si>
  <si>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</si>
  <si>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</si>
  <si>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Installationer "mekaniske riste og SRO" Miljøklasse A. (7-20 m2) - Mek/EL</t>
  </si>
  <si>
    <t xml:space="preserve">Kælder (&lt; 7 m2) </t>
  </si>
  <si>
    <t>GIS</t>
  </si>
  <si>
    <t>Ø 800 mm &lt; Ledningsnet ≤ Ø 1000 mm</t>
  </si>
  <si>
    <t>Stik</t>
  </si>
  <si>
    <t>Pumpestationer m. overbygning (&lt; 20 m2), Mek/EL</t>
  </si>
  <si>
    <t>Pumpestationer m. overbygning (&lt; 20 m2), SRO</t>
  </si>
  <si>
    <t>Forafvanding, slam, Mek/EL</t>
  </si>
  <si>
    <t xml:space="preserve">Ø 200 mm &lt; Ledningsnet ≤ Ø 500 mm </t>
  </si>
  <si>
    <t>Strømpeforing Ø 200 mm &lt; Ledningsnet ≤ Ø 500 mm</t>
  </si>
  <si>
    <t>Brønde</t>
  </si>
  <si>
    <t>Strømpeforing Ø 1200 mm &lt; Ledningsnet ≤ Ø 1600 mm</t>
  </si>
  <si>
    <t>SAP Afregningssystem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</si>
  <si>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</si>
  <si>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</si>
  <si>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</si>
  <si>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</si>
  <si>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</si>
  <si>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</si>
  <si>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</si>
  <si>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</si>
  <si>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Fane 10: Medfinansiering af klimatilpasningsprojekter efter gl. regulering</t>
  </si>
  <si>
    <t>Tillæg til budgetterede omkostninger til medfinansiering af klimatilpasningsprojekter</t>
  </si>
  <si>
    <t>Tillæg i alt</t>
  </si>
  <si>
    <t>Medfinansiering af klimatilpasningsprojekter</t>
  </si>
  <si>
    <t>Tillæg til medfinansiering af klimatilpasningsprojekter</t>
  </si>
  <si>
    <t>Fane 10</t>
  </si>
  <si>
    <t>Medfinansiering af klimatilpasning</t>
  </si>
  <si>
    <t>BIR 7.6 og 7.7 (Tagensvej Nord) - Ansøgningen er trukket tilbage</t>
  </si>
  <si>
    <t>VEL 20 (Rantzausgade) - Ansøgningen er trukket tilbage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</si>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</sst>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1" fillId="12" borderId="9" xfId="2" applyFont="1" applyFill="1" applyBorder="1" applyAlignment="1" applyProtection="1">
      <alignment horizontal="center"/>
    </xf>
    <xf numFmtId="0" fontId="1" fillId="12" borderId="13" xfId="2" applyFont="1" applyFill="1" applyBorder="1" applyAlignment="1" applyProtection="1">
      <alignment horizontal="center"/>
    </xf>
    <xf numFmtId="0" fontId="1" fillId="12" borderId="10" xfId="2" applyFont="1" applyFill="1" applyBorder="1" applyAlignment="1" applyProtection="1">
      <alignment horizontal="center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30" t="s">
        <v>10</v>
      </c>
      <c r="E6" s="30"/>
      <c r="F6" s="30"/>
      <c r="G6" s="30"/>
      <c r="H6" s="4"/>
      <c r="I6" s="2"/>
    </row>
    <row r="7" spans="1:9" ht="15" customHeight="1" x14ac:dyDescent="0.25">
      <c r="A7" s="2"/>
      <c r="B7" s="2"/>
      <c r="C7" s="4"/>
      <c r="D7" s="30"/>
      <c r="E7" s="30"/>
      <c r="F7" s="30"/>
      <c r="G7" s="30"/>
      <c r="H7" s="4"/>
      <c r="I7" s="2"/>
    </row>
    <row r="8" spans="1:9" ht="15.75" x14ac:dyDescent="0.25">
      <c r="A8" s="2"/>
      <c r="B8" s="2"/>
      <c r="C8" s="5"/>
      <c r="D8" s="38" t="s">
        <v>109</v>
      </c>
      <c r="E8" s="38"/>
      <c r="F8" s="38"/>
      <c r="G8" s="38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7" t="s">
        <v>11</v>
      </c>
      <c r="E11" s="37"/>
      <c r="F11" s="37"/>
      <c r="G11" s="37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8" t="s">
        <v>20</v>
      </c>
      <c r="E13" s="49"/>
      <c r="F13" s="49"/>
      <c r="G13" s="50"/>
      <c r="H13" s="2"/>
      <c r="I13" s="2"/>
    </row>
    <row r="14" spans="1:9" x14ac:dyDescent="0.25">
      <c r="A14" s="2"/>
      <c r="B14" s="2"/>
      <c r="C14" s="7" t="s">
        <v>13</v>
      </c>
      <c r="D14" s="39" t="s">
        <v>21</v>
      </c>
      <c r="E14" s="40"/>
      <c r="F14" s="40"/>
      <c r="G14" s="41"/>
      <c r="H14" s="2"/>
      <c r="I14" s="2"/>
    </row>
    <row r="15" spans="1:9" x14ac:dyDescent="0.25">
      <c r="A15" s="2"/>
      <c r="B15" s="2"/>
      <c r="C15" s="7" t="s">
        <v>14</v>
      </c>
      <c r="D15" s="42" t="s">
        <v>22</v>
      </c>
      <c r="E15" s="43"/>
      <c r="F15" s="43"/>
      <c r="G15" s="44"/>
      <c r="H15" s="2"/>
      <c r="I15" s="2"/>
    </row>
    <row r="16" spans="1:9" x14ac:dyDescent="0.25">
      <c r="A16" s="2"/>
      <c r="B16" s="2"/>
      <c r="C16" s="7" t="s">
        <v>15</v>
      </c>
      <c r="D16" s="42" t="s">
        <v>23</v>
      </c>
      <c r="E16" s="43"/>
      <c r="F16" s="43"/>
      <c r="G16" s="44"/>
      <c r="H16" s="2"/>
      <c r="I16" s="2"/>
    </row>
    <row r="17" spans="1:9" x14ac:dyDescent="0.25">
      <c r="A17" s="2"/>
      <c r="B17" s="2"/>
      <c r="C17" s="7" t="s">
        <v>16</v>
      </c>
      <c r="D17" s="45" t="s">
        <v>29</v>
      </c>
      <c r="E17" s="46"/>
      <c r="F17" s="46"/>
      <c r="G17" s="47"/>
      <c r="H17" s="2"/>
      <c r="I17" s="2"/>
    </row>
    <row r="18" spans="1:9" x14ac:dyDescent="0.25">
      <c r="A18" s="2"/>
      <c r="B18" s="2"/>
      <c r="C18" s="7" t="s">
        <v>17</v>
      </c>
      <c r="D18" s="31" t="s">
        <v>5</v>
      </c>
      <c r="E18" s="32"/>
      <c r="F18" s="32"/>
      <c r="G18" s="33"/>
      <c r="H18" s="2"/>
      <c r="I18" s="2"/>
    </row>
    <row r="19" spans="1:9" x14ac:dyDescent="0.25">
      <c r="A19" s="2"/>
      <c r="B19" s="2"/>
      <c r="C19" s="7" t="s">
        <v>18</v>
      </c>
      <c r="D19" s="31" t="s">
        <v>25</v>
      </c>
      <c r="E19" s="32"/>
      <c r="F19" s="32"/>
      <c r="G19" s="33"/>
      <c r="H19" s="2"/>
      <c r="I19" s="2"/>
    </row>
    <row r="20" spans="1:9" x14ac:dyDescent="0.25">
      <c r="A20" s="2"/>
      <c r="B20" s="2"/>
      <c r="C20" s="7" t="s">
        <v>19</v>
      </c>
      <c r="D20" s="34" t="s">
        <v>26</v>
      </c>
      <c r="E20" s="35"/>
      <c r="F20" s="35"/>
      <c r="G20" s="36"/>
      <c r="H20" s="2"/>
      <c r="I20" s="2"/>
    </row>
    <row r="21" spans="1:9" x14ac:dyDescent="0.25">
      <c r="A21" s="2"/>
      <c r="B21" s="2"/>
      <c r="C21" s="7" t="s">
        <v>136</v>
      </c>
      <c r="D21" s="68" t="s">
        <v>137</v>
      </c>
      <c r="E21" s="69"/>
      <c r="F21" s="69"/>
      <c r="G21" s="7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2">
    <mergeCell ref="D21:G21"/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  <hyperlink ref="D21" location="'Fane 9. Kontrol af PL2015'!A1" display="Kontrol af prisloft 2015"/>
    <hyperlink ref="D21:G21" location="'Fane 10. Klima'!A1" display="Medfinansiering af klimatilpas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4" width="9.140625" style="3"/>
    <col min="5" max="5" width="14.42578125" style="3" customWidth="1"/>
    <col min="6" max="6" width="14.85546875" style="3" customWidth="1"/>
    <col min="7" max="7" width="9" style="3" customWidth="1"/>
    <col min="8" max="8" width="3.28515625" style="3" customWidth="1"/>
    <col min="9" max="9" width="9.28515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86" t="s">
        <v>131</v>
      </c>
      <c r="C3" s="86"/>
      <c r="D3" s="86"/>
      <c r="E3" s="86"/>
      <c r="F3" s="86"/>
      <c r="G3" s="86"/>
      <c r="H3" s="86"/>
      <c r="I3" s="2"/>
    </row>
    <row r="4" spans="1:9" ht="25.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27" customHeight="1" x14ac:dyDescent="0.25">
      <c r="A8" s="2"/>
      <c r="B8" s="87" t="s">
        <v>132</v>
      </c>
      <c r="C8" s="88"/>
      <c r="D8" s="88"/>
      <c r="E8" s="88"/>
      <c r="F8" s="88"/>
      <c r="G8" s="88"/>
      <c r="H8" s="89"/>
      <c r="I8" s="2"/>
    </row>
    <row r="9" spans="1:9" x14ac:dyDescent="0.25">
      <c r="A9" s="2"/>
      <c r="B9" s="55" t="s">
        <v>138</v>
      </c>
      <c r="C9" s="56"/>
      <c r="D9" s="56"/>
      <c r="E9" s="56"/>
      <c r="F9" s="57"/>
      <c r="G9" s="13">
        <v>0</v>
      </c>
      <c r="H9" s="24" t="s">
        <v>4</v>
      </c>
      <c r="I9" s="2"/>
    </row>
    <row r="10" spans="1:9" x14ac:dyDescent="0.25">
      <c r="A10" s="2"/>
      <c r="B10" s="55" t="s">
        <v>139</v>
      </c>
      <c r="C10" s="56"/>
      <c r="D10" s="56"/>
      <c r="E10" s="56"/>
      <c r="F10" s="57"/>
      <c r="G10" s="13">
        <v>0</v>
      </c>
      <c r="H10" s="24" t="s">
        <v>4</v>
      </c>
      <c r="I10" s="2"/>
    </row>
    <row r="11" spans="1:9" x14ac:dyDescent="0.25">
      <c r="A11" s="2"/>
      <c r="B11" s="27" t="s">
        <v>133</v>
      </c>
      <c r="C11" s="28"/>
      <c r="D11" s="28"/>
      <c r="E11" s="28"/>
      <c r="F11" s="29"/>
      <c r="G11" s="22">
        <f>SUM(G9:G10)</f>
        <v>0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4">
    <mergeCell ref="B10:F10"/>
    <mergeCell ref="B3:H4"/>
    <mergeCell ref="B8:H8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9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" style="3" customWidth="1"/>
    <col min="7" max="7" width="10.57031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126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108</v>
      </c>
      <c r="C8" s="66"/>
      <c r="D8" s="66"/>
      <c r="E8" s="66"/>
      <c r="F8" s="66"/>
      <c r="G8" s="66"/>
      <c r="H8" s="67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546025772.07797229</v>
      </c>
      <c r="F9" s="10" t="s">
        <v>4</v>
      </c>
      <c r="G9" s="11"/>
      <c r="H9" s="12"/>
      <c r="I9" s="2"/>
    </row>
    <row r="10" spans="1:9" x14ac:dyDescent="0.25">
      <c r="A10" s="2"/>
      <c r="B10" s="61" t="s">
        <v>96</v>
      </c>
      <c r="C10" s="56"/>
      <c r="D10" s="57"/>
      <c r="E10" s="13">
        <f>'Fane 3. Grundlag'!G11</f>
        <v>277651522.66241086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4087104.7031766609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3691607.4280680409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38</v>
      </c>
      <c r="C13" s="63"/>
      <c r="D13" s="64"/>
      <c r="E13" s="19">
        <f>$E$9-$E$11-$E$12</f>
        <v>538247059.94672763</v>
      </c>
      <c r="F13" s="20" t="s">
        <v>4</v>
      </c>
      <c r="G13" s="19">
        <f>E13</f>
        <v>538247059.94672763</v>
      </c>
      <c r="H13" s="20" t="s">
        <v>4</v>
      </c>
      <c r="I13" s="2"/>
    </row>
    <row r="14" spans="1:9" x14ac:dyDescent="0.25">
      <c r="A14" s="2"/>
      <c r="B14" s="65" t="s">
        <v>134</v>
      </c>
      <c r="C14" s="66"/>
      <c r="D14" s="66"/>
      <c r="E14" s="66"/>
      <c r="F14" s="66"/>
      <c r="G14" s="66"/>
      <c r="H14" s="67"/>
      <c r="I14" s="2"/>
    </row>
    <row r="15" spans="1:9" x14ac:dyDescent="0.25">
      <c r="A15" s="2"/>
      <c r="B15" s="58" t="s">
        <v>135</v>
      </c>
      <c r="C15" s="59"/>
      <c r="D15" s="60"/>
      <c r="E15" s="19">
        <f>'Fane 10. Klima'!G11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65" t="s">
        <v>29</v>
      </c>
      <c r="C16" s="66"/>
      <c r="D16" s="66"/>
      <c r="E16" s="66"/>
      <c r="F16" s="66"/>
      <c r="G16" s="66"/>
      <c r="H16" s="67"/>
      <c r="I16" s="2"/>
    </row>
    <row r="17" spans="1:9" x14ac:dyDescent="0.25">
      <c r="A17" s="2"/>
      <c r="B17" s="58" t="s">
        <v>107</v>
      </c>
      <c r="C17" s="59"/>
      <c r="D17" s="60"/>
      <c r="E17" s="19">
        <f>'Fane 6. Hist. over el. underdæk'!G13</f>
        <v>0</v>
      </c>
      <c r="F17" s="20" t="s">
        <v>4</v>
      </c>
      <c r="G17" s="19">
        <f>E17</f>
        <v>0</v>
      </c>
      <c r="H17" s="20" t="s">
        <v>4</v>
      </c>
      <c r="I17" s="2"/>
    </row>
    <row r="18" spans="1:9" x14ac:dyDescent="0.25">
      <c r="A18" s="2"/>
      <c r="B18" s="65" t="s">
        <v>25</v>
      </c>
      <c r="C18" s="66"/>
      <c r="D18" s="66"/>
      <c r="E18" s="66"/>
      <c r="F18" s="66"/>
      <c r="G18" s="66"/>
      <c r="H18" s="67"/>
      <c r="I18" s="2"/>
    </row>
    <row r="19" spans="1:9" x14ac:dyDescent="0.25">
      <c r="A19" s="2"/>
      <c r="B19" s="52" t="s">
        <v>32</v>
      </c>
      <c r="C19" s="53"/>
      <c r="D19" s="54"/>
      <c r="E19" s="13">
        <f>'Fane 8. Korrektion af PL2015'!G11</f>
        <v>583888</v>
      </c>
      <c r="F19" s="10" t="s">
        <v>4</v>
      </c>
      <c r="G19" s="21"/>
      <c r="H19" s="12"/>
      <c r="I19" s="2"/>
    </row>
    <row r="20" spans="1:9" x14ac:dyDescent="0.25">
      <c r="A20" s="2"/>
      <c r="B20" s="52" t="s">
        <v>33</v>
      </c>
      <c r="C20" s="53"/>
      <c r="D20" s="54"/>
      <c r="E20" s="13">
        <f>'Fane 8. Korrektion af PL2015'!G17</f>
        <v>-1281063</v>
      </c>
      <c r="F20" s="10" t="s">
        <v>4</v>
      </c>
      <c r="G20" s="16"/>
      <c r="H20" s="15"/>
      <c r="I20" s="2"/>
    </row>
    <row r="21" spans="1:9" ht="30" customHeight="1" x14ac:dyDescent="0.25">
      <c r="A21" s="2"/>
      <c r="B21" s="52" t="s">
        <v>97</v>
      </c>
      <c r="C21" s="53"/>
      <c r="D21" s="54"/>
      <c r="E21" s="13">
        <f>'Fane 8. Korrektion af PL2015'!G23</f>
        <v>-186202</v>
      </c>
      <c r="F21" s="10" t="s">
        <v>4</v>
      </c>
      <c r="G21" s="14"/>
      <c r="H21" s="15"/>
      <c r="I21" s="2"/>
    </row>
    <row r="22" spans="1:9" ht="30" customHeight="1" x14ac:dyDescent="0.25">
      <c r="A22" s="2"/>
      <c r="B22" s="52" t="s">
        <v>34</v>
      </c>
      <c r="C22" s="53"/>
      <c r="D22" s="54"/>
      <c r="E22" s="13">
        <f>'Fane 8. Korrektion af PL2015'!G29</f>
        <v>-3359073</v>
      </c>
      <c r="F22" s="10" t="s">
        <v>4</v>
      </c>
      <c r="G22" s="16"/>
      <c r="H22" s="15"/>
      <c r="I22" s="2"/>
    </row>
    <row r="23" spans="1:9" ht="28.5" customHeight="1" x14ac:dyDescent="0.25">
      <c r="A23" s="2"/>
      <c r="B23" s="52" t="s">
        <v>35</v>
      </c>
      <c r="C23" s="53"/>
      <c r="D23" s="54"/>
      <c r="E23" s="13">
        <f>'Fane 8. Korrektion af PL2015'!G36</f>
        <v>560520.27999999933</v>
      </c>
      <c r="F23" s="10" t="s">
        <v>4</v>
      </c>
      <c r="G23" s="16"/>
      <c r="H23" s="15"/>
      <c r="I23" s="2"/>
    </row>
    <row r="24" spans="1:9" ht="28.5" customHeight="1" x14ac:dyDescent="0.25">
      <c r="A24" s="2"/>
      <c r="B24" s="52" t="s">
        <v>127</v>
      </c>
      <c r="C24" s="53"/>
      <c r="D24" s="54"/>
      <c r="E24" s="13">
        <f>'Fane 8. Korrektion af PL2015'!G42</f>
        <v>1834992.8496000003</v>
      </c>
      <c r="F24" s="10" t="s">
        <v>4</v>
      </c>
      <c r="G24" s="17"/>
      <c r="H24" s="18"/>
      <c r="I24" s="2"/>
    </row>
    <row r="25" spans="1:9" x14ac:dyDescent="0.25">
      <c r="A25" s="2"/>
      <c r="B25" s="58" t="s">
        <v>36</v>
      </c>
      <c r="C25" s="59"/>
      <c r="D25" s="60"/>
      <c r="E25" s="19">
        <f>SUM(E19:E24)</f>
        <v>-1846936.8704000004</v>
      </c>
      <c r="F25" s="20" t="s">
        <v>4</v>
      </c>
      <c r="G25" s="19">
        <f>E25</f>
        <v>-1846936.8704000004</v>
      </c>
      <c r="H25" s="20" t="s">
        <v>4</v>
      </c>
      <c r="I25" s="2"/>
    </row>
    <row r="26" spans="1:9" x14ac:dyDescent="0.25">
      <c r="A26" s="2"/>
      <c r="B26" s="65" t="s">
        <v>30</v>
      </c>
      <c r="C26" s="66"/>
      <c r="D26" s="66"/>
      <c r="E26" s="66"/>
      <c r="F26" s="66"/>
      <c r="G26" s="66"/>
      <c r="H26" s="67"/>
      <c r="I26" s="2"/>
    </row>
    <row r="27" spans="1:9" x14ac:dyDescent="0.25">
      <c r="A27" s="2"/>
      <c r="B27" s="58" t="s">
        <v>31</v>
      </c>
      <c r="C27" s="59"/>
      <c r="D27" s="60"/>
      <c r="E27" s="19">
        <f>'Fane 9. Kontrol af PL2015'!G36</f>
        <v>-32379134</v>
      </c>
      <c r="F27" s="20" t="s">
        <v>4</v>
      </c>
      <c r="G27" s="19">
        <f>E27</f>
        <v>-32379134</v>
      </c>
      <c r="H27" s="20" t="s">
        <v>4</v>
      </c>
      <c r="I27" s="2"/>
    </row>
    <row r="28" spans="1:9" x14ac:dyDescent="0.25">
      <c r="A28" s="2"/>
      <c r="B28" s="65" t="s">
        <v>37</v>
      </c>
      <c r="C28" s="66"/>
      <c r="D28" s="66"/>
      <c r="E28" s="66"/>
      <c r="F28" s="67"/>
      <c r="G28" s="22">
        <f>G13+G15+G17+G25+G27</f>
        <v>504020989.07632762</v>
      </c>
      <c r="H28" s="23" t="s">
        <v>4</v>
      </c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</sheetData>
  <sheetProtection password="DFE9" sheet="1" objects="1" scenarios="1"/>
  <mergeCells count="22">
    <mergeCell ref="B8:H8"/>
    <mergeCell ref="B19:D19"/>
    <mergeCell ref="B25:D25"/>
    <mergeCell ref="B21:D21"/>
    <mergeCell ref="B28:F28"/>
    <mergeCell ref="B15:D15"/>
    <mergeCell ref="B3:H4"/>
    <mergeCell ref="B9:D9"/>
    <mergeCell ref="B11:D11"/>
    <mergeCell ref="B27:D27"/>
    <mergeCell ref="B12:D12"/>
    <mergeCell ref="B10:D10"/>
    <mergeCell ref="B13:D13"/>
    <mergeCell ref="B17:D17"/>
    <mergeCell ref="B20:D20"/>
    <mergeCell ref="B22:D22"/>
    <mergeCell ref="B23:D23"/>
    <mergeCell ref="B26:H26"/>
    <mergeCell ref="B24:D24"/>
    <mergeCell ref="B18:H18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39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55" t="s">
        <v>98</v>
      </c>
      <c r="C9" s="56"/>
      <c r="D9" s="56"/>
      <c r="E9" s="56"/>
      <c r="F9" s="57"/>
      <c r="G9" s="13">
        <v>114624014.53086534</v>
      </c>
      <c r="H9" s="24" t="s">
        <v>4</v>
      </c>
      <c r="I9" s="2"/>
    </row>
    <row r="10" spans="1:9" x14ac:dyDescent="0.25">
      <c r="A10" s="2"/>
      <c r="B10" s="55" t="s">
        <v>99</v>
      </c>
      <c r="C10" s="56"/>
      <c r="D10" s="56"/>
      <c r="E10" s="56"/>
      <c r="F10" s="57"/>
      <c r="G10" s="13">
        <v>153750234.8846961</v>
      </c>
      <c r="H10" s="24" t="s">
        <v>4</v>
      </c>
      <c r="I10" s="2"/>
    </row>
    <row r="11" spans="1:9" x14ac:dyDescent="0.25">
      <c r="A11" s="2"/>
      <c r="B11" s="55" t="s">
        <v>100</v>
      </c>
      <c r="C11" s="56"/>
      <c r="D11" s="56"/>
      <c r="E11" s="56"/>
      <c r="F11" s="57"/>
      <c r="G11" s="13">
        <v>277651522.66241086</v>
      </c>
      <c r="H11" s="24" t="s">
        <v>4</v>
      </c>
      <c r="I11" s="2"/>
    </row>
    <row r="12" spans="1:9" x14ac:dyDescent="0.25">
      <c r="A12" s="2"/>
      <c r="B12" s="65" t="s">
        <v>39</v>
      </c>
      <c r="C12" s="66"/>
      <c r="D12" s="66"/>
      <c r="E12" s="66"/>
      <c r="F12" s="67"/>
      <c r="G12" s="22">
        <f>SUM(G9:G11)</f>
        <v>546025772.07797229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22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55" t="s">
        <v>102</v>
      </c>
      <c r="C9" s="56"/>
      <c r="D9" s="56"/>
      <c r="E9" s="56"/>
      <c r="F9" s="57"/>
      <c r="G9" s="13">
        <f>'Fane 3. Grundlag'!G12-'Fane 3. Grundlag'!G11</f>
        <v>268374249.41556144</v>
      </c>
      <c r="H9" s="24" t="s">
        <v>4</v>
      </c>
      <c r="I9" s="2"/>
    </row>
    <row r="10" spans="1:9" x14ac:dyDescent="0.25">
      <c r="A10" s="2"/>
      <c r="B10" s="55" t="s">
        <v>140</v>
      </c>
      <c r="C10" s="56"/>
      <c r="D10" s="56"/>
      <c r="E10" s="56"/>
      <c r="F10" s="57"/>
      <c r="G10" s="13">
        <v>4612584.8273290638</v>
      </c>
      <c r="H10" s="24" t="s">
        <v>4</v>
      </c>
      <c r="I10" s="2"/>
    </row>
    <row r="11" spans="1:9" x14ac:dyDescent="0.25">
      <c r="A11" s="2"/>
      <c r="B11" s="55" t="s">
        <v>141</v>
      </c>
      <c r="C11" s="56"/>
      <c r="D11" s="56"/>
      <c r="E11" s="56"/>
      <c r="F11" s="57"/>
      <c r="G11" s="13">
        <f>$G$9-$G$10</f>
        <v>263761664.58823237</v>
      </c>
      <c r="H11" s="24" t="s">
        <v>4</v>
      </c>
      <c r="I11" s="2"/>
    </row>
    <row r="12" spans="1:9" x14ac:dyDescent="0.25">
      <c r="A12" s="2"/>
      <c r="B12" s="55" t="s">
        <v>66</v>
      </c>
      <c r="C12" s="56"/>
      <c r="D12" s="56"/>
      <c r="E12" s="56"/>
      <c r="F12" s="57"/>
      <c r="G12" s="71">
        <v>1.5495446275550255</v>
      </c>
      <c r="H12" s="24" t="s">
        <v>67</v>
      </c>
      <c r="I12" s="2"/>
    </row>
    <row r="13" spans="1:9" x14ac:dyDescent="0.25">
      <c r="A13" s="2"/>
      <c r="B13" s="65" t="s">
        <v>22</v>
      </c>
      <c r="C13" s="66"/>
      <c r="D13" s="66"/>
      <c r="E13" s="66"/>
      <c r="F13" s="67"/>
      <c r="G13" s="22">
        <f>$G$11*$G$12/100</f>
        <v>4087104.7031766609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104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72" t="s">
        <v>98</v>
      </c>
      <c r="C9" s="73"/>
      <c r="D9" s="73"/>
      <c r="E9" s="73"/>
      <c r="F9" s="74"/>
      <c r="G9" s="13">
        <f>'Fane 3. Grundlag'!G9</f>
        <v>114624014.53086534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75">
        <f>2</f>
        <v>2</v>
      </c>
      <c r="H10" s="24" t="s">
        <v>67</v>
      </c>
      <c r="I10" s="2"/>
    </row>
    <row r="11" spans="1:9" x14ac:dyDescent="0.25">
      <c r="A11" s="2"/>
      <c r="B11" s="62" t="s">
        <v>68</v>
      </c>
      <c r="C11" s="63"/>
      <c r="D11" s="63"/>
      <c r="E11" s="63"/>
      <c r="F11" s="64"/>
      <c r="G11" s="19">
        <f>$G$9*$G$10/100</f>
        <v>2292480.2906173067</v>
      </c>
      <c r="H11" s="76" t="s">
        <v>4</v>
      </c>
      <c r="I11" s="2"/>
    </row>
    <row r="12" spans="1:9" x14ac:dyDescent="0.25">
      <c r="A12" s="2"/>
      <c r="B12" s="55" t="s">
        <v>99</v>
      </c>
      <c r="C12" s="56"/>
      <c r="D12" s="56"/>
      <c r="E12" s="56"/>
      <c r="F12" s="57"/>
      <c r="G12" s="13">
        <f>'Fane 3. Grundlag'!G10</f>
        <v>153750234.8846961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71">
        <f>0.91</f>
        <v>0.91</v>
      </c>
      <c r="H13" s="24" t="s">
        <v>67</v>
      </c>
      <c r="I13" s="2"/>
    </row>
    <row r="14" spans="1:9" x14ac:dyDescent="0.25">
      <c r="A14" s="2"/>
      <c r="B14" s="62" t="s">
        <v>69</v>
      </c>
      <c r="C14" s="63"/>
      <c r="D14" s="63"/>
      <c r="E14" s="63"/>
      <c r="F14" s="64"/>
      <c r="G14" s="19">
        <f>$G$12*$G$13/100</f>
        <v>1399127.1374507344</v>
      </c>
      <c r="H14" s="76" t="s">
        <v>4</v>
      </c>
      <c r="I14" s="2"/>
    </row>
    <row r="15" spans="1:9" x14ac:dyDescent="0.25">
      <c r="A15" s="2"/>
      <c r="B15" s="65" t="s">
        <v>103</v>
      </c>
      <c r="C15" s="66"/>
      <c r="D15" s="66"/>
      <c r="E15" s="66"/>
      <c r="F15" s="67"/>
      <c r="G15" s="22">
        <f>G11+G14</f>
        <v>3691607.4280680409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105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106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55" t="s">
        <v>71</v>
      </c>
      <c r="C9" s="56"/>
      <c r="D9" s="56"/>
      <c r="E9" s="56"/>
      <c r="F9" s="57"/>
      <c r="G9" s="13">
        <v>-118441000</v>
      </c>
      <c r="H9" s="24" t="s">
        <v>4</v>
      </c>
      <c r="I9" s="2"/>
    </row>
    <row r="10" spans="1:9" x14ac:dyDescent="0.25">
      <c r="A10" s="2"/>
      <c r="B10" s="55" t="s">
        <v>72</v>
      </c>
      <c r="C10" s="56"/>
      <c r="D10" s="56"/>
      <c r="E10" s="56"/>
      <c r="F10" s="57"/>
      <c r="G10" s="13">
        <v>-118441000</v>
      </c>
      <c r="H10" s="24" t="s">
        <v>4</v>
      </c>
      <c r="I10" s="2"/>
    </row>
    <row r="11" spans="1:9" x14ac:dyDescent="0.25">
      <c r="A11" s="2"/>
      <c r="B11" s="77" t="s">
        <v>87</v>
      </c>
      <c r="C11" s="78"/>
      <c r="D11" s="78"/>
      <c r="E11" s="78"/>
      <c r="F11" s="79"/>
      <c r="G11" s="80">
        <v>0</v>
      </c>
      <c r="H11" s="81" t="s">
        <v>4</v>
      </c>
      <c r="I11" s="2"/>
    </row>
    <row r="12" spans="1:9" x14ac:dyDescent="0.25">
      <c r="A12" s="2"/>
      <c r="B12" s="55" t="s">
        <v>73</v>
      </c>
      <c r="C12" s="56"/>
      <c r="D12" s="56"/>
      <c r="E12" s="56"/>
      <c r="F12" s="57"/>
      <c r="G12" s="13">
        <v>0</v>
      </c>
      <c r="H12" s="24" t="s">
        <v>4</v>
      </c>
      <c r="I12" s="2"/>
    </row>
    <row r="13" spans="1:9" x14ac:dyDescent="0.25">
      <c r="A13" s="2"/>
      <c r="B13" s="65" t="s">
        <v>70</v>
      </c>
      <c r="C13" s="66"/>
      <c r="D13" s="66"/>
      <c r="E13" s="66"/>
      <c r="F13" s="67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65" t="s">
        <v>5</v>
      </c>
      <c r="C8" s="66"/>
      <c r="D8" s="66"/>
      <c r="E8" s="66"/>
      <c r="F8" s="66"/>
      <c r="G8" s="67"/>
      <c r="H8" s="2"/>
    </row>
    <row r="9" spans="1:8" ht="39" customHeight="1" x14ac:dyDescent="0.25">
      <c r="A9" s="2"/>
      <c r="B9" s="82" t="s">
        <v>0</v>
      </c>
      <c r="C9" s="20" t="s">
        <v>1</v>
      </c>
      <c r="D9" s="82" t="s">
        <v>2</v>
      </c>
      <c r="E9" s="82" t="s">
        <v>74</v>
      </c>
      <c r="F9" s="83" t="s">
        <v>3</v>
      </c>
      <c r="G9" s="83"/>
      <c r="H9" s="2"/>
    </row>
    <row r="10" spans="1:8" x14ac:dyDescent="0.25">
      <c r="A10" s="2"/>
      <c r="B10" s="84" t="s">
        <v>110</v>
      </c>
      <c r="C10" s="85">
        <v>2015</v>
      </c>
      <c r="D10" s="85">
        <v>20</v>
      </c>
      <c r="E10" s="13">
        <v>3124658</v>
      </c>
      <c r="F10" s="13">
        <f>E10/D10</f>
        <v>156232.9</v>
      </c>
      <c r="G10" s="24" t="s">
        <v>4</v>
      </c>
      <c r="H10" s="2"/>
    </row>
    <row r="11" spans="1:8" x14ac:dyDescent="0.25">
      <c r="A11" s="2"/>
      <c r="B11" s="84" t="s">
        <v>111</v>
      </c>
      <c r="C11" s="85">
        <v>2015</v>
      </c>
      <c r="D11" s="85">
        <v>75</v>
      </c>
      <c r="E11" s="13">
        <v>23144456</v>
      </c>
      <c r="F11" s="13">
        <f t="shared" ref="F11:F24" si="0">E11/D11</f>
        <v>308592.74666666664</v>
      </c>
      <c r="G11" s="24" t="s">
        <v>4</v>
      </c>
      <c r="H11" s="2"/>
    </row>
    <row r="12" spans="1:8" x14ac:dyDescent="0.25">
      <c r="A12" s="2"/>
      <c r="B12" s="84" t="s">
        <v>112</v>
      </c>
      <c r="C12" s="85">
        <v>2015</v>
      </c>
      <c r="D12" s="85">
        <v>5</v>
      </c>
      <c r="E12" s="13">
        <v>5814758</v>
      </c>
      <c r="F12" s="13">
        <f t="shared" si="0"/>
        <v>1162951.6000000001</v>
      </c>
      <c r="G12" s="24" t="s">
        <v>4</v>
      </c>
      <c r="H12" s="2"/>
    </row>
    <row r="13" spans="1:8" x14ac:dyDescent="0.25">
      <c r="A13" s="2"/>
      <c r="B13" s="84" t="s">
        <v>113</v>
      </c>
      <c r="C13" s="85">
        <v>2015</v>
      </c>
      <c r="D13" s="85">
        <v>75</v>
      </c>
      <c r="E13" s="13">
        <v>16742400</v>
      </c>
      <c r="F13" s="13">
        <f t="shared" si="0"/>
        <v>223232</v>
      </c>
      <c r="G13" s="24" t="s">
        <v>4</v>
      </c>
      <c r="H13" s="2"/>
    </row>
    <row r="14" spans="1:8" x14ac:dyDescent="0.25">
      <c r="A14" s="2"/>
      <c r="B14" s="84" t="s">
        <v>114</v>
      </c>
      <c r="C14" s="85">
        <v>2015</v>
      </c>
      <c r="D14" s="85">
        <v>75</v>
      </c>
      <c r="E14" s="13">
        <v>9160863</v>
      </c>
      <c r="F14" s="13">
        <f t="shared" si="0"/>
        <v>122144.84</v>
      </c>
      <c r="G14" s="24" t="s">
        <v>4</v>
      </c>
      <c r="H14" s="2"/>
    </row>
    <row r="15" spans="1:8" x14ac:dyDescent="0.25">
      <c r="A15" s="2"/>
      <c r="B15" s="84" t="s">
        <v>115</v>
      </c>
      <c r="C15" s="85">
        <v>2015</v>
      </c>
      <c r="D15" s="85">
        <v>20</v>
      </c>
      <c r="E15" s="13">
        <v>215034</v>
      </c>
      <c r="F15" s="13">
        <f t="shared" si="0"/>
        <v>10751.7</v>
      </c>
      <c r="G15" s="24" t="s">
        <v>4</v>
      </c>
      <c r="H15" s="2"/>
    </row>
    <row r="16" spans="1:8" x14ac:dyDescent="0.25">
      <c r="A16" s="2"/>
      <c r="B16" s="84" t="s">
        <v>116</v>
      </c>
      <c r="C16" s="85">
        <v>2015</v>
      </c>
      <c r="D16" s="85">
        <v>10</v>
      </c>
      <c r="E16" s="13">
        <v>9271429</v>
      </c>
      <c r="F16" s="13">
        <f t="shared" si="0"/>
        <v>927142.9</v>
      </c>
      <c r="G16" s="24" t="s">
        <v>4</v>
      </c>
      <c r="H16" s="2"/>
    </row>
    <row r="17" spans="1:8" x14ac:dyDescent="0.25">
      <c r="A17" s="2"/>
      <c r="B17" s="84" t="s">
        <v>117</v>
      </c>
      <c r="C17" s="85">
        <v>2015</v>
      </c>
      <c r="D17" s="85">
        <v>20</v>
      </c>
      <c r="E17" s="13">
        <v>512508</v>
      </c>
      <c r="F17" s="13">
        <f t="shared" si="0"/>
        <v>25625.4</v>
      </c>
      <c r="G17" s="24" t="s">
        <v>4</v>
      </c>
      <c r="H17" s="2"/>
    </row>
    <row r="18" spans="1:8" x14ac:dyDescent="0.25">
      <c r="A18" s="2"/>
      <c r="B18" s="84" t="s">
        <v>114</v>
      </c>
      <c r="C18" s="85">
        <v>2015</v>
      </c>
      <c r="D18" s="85">
        <v>75</v>
      </c>
      <c r="E18" s="13">
        <v>580839</v>
      </c>
      <c r="F18" s="13">
        <f t="shared" si="0"/>
        <v>7744.52</v>
      </c>
      <c r="G18" s="24" t="s">
        <v>4</v>
      </c>
      <c r="H18" s="2"/>
    </row>
    <row r="19" spans="1:8" x14ac:dyDescent="0.25">
      <c r="A19" s="2"/>
      <c r="B19" s="84" t="s">
        <v>118</v>
      </c>
      <c r="C19" s="85">
        <v>2015</v>
      </c>
      <c r="D19" s="85">
        <v>75</v>
      </c>
      <c r="E19" s="13">
        <v>91183917</v>
      </c>
      <c r="F19" s="13">
        <f t="shared" si="0"/>
        <v>1215785.56</v>
      </c>
      <c r="G19" s="24" t="s">
        <v>4</v>
      </c>
      <c r="H19" s="2"/>
    </row>
    <row r="20" spans="1:8" x14ac:dyDescent="0.25">
      <c r="A20" s="2"/>
      <c r="B20" s="84" t="s">
        <v>119</v>
      </c>
      <c r="C20" s="85">
        <v>2015</v>
      </c>
      <c r="D20" s="85">
        <v>50</v>
      </c>
      <c r="E20" s="13">
        <v>17348411</v>
      </c>
      <c r="F20" s="13">
        <f t="shared" si="0"/>
        <v>346968.22</v>
      </c>
      <c r="G20" s="24" t="s">
        <v>4</v>
      </c>
      <c r="H20" s="2"/>
    </row>
    <row r="21" spans="1:8" x14ac:dyDescent="0.25">
      <c r="A21" s="2"/>
      <c r="B21" s="84" t="s">
        <v>120</v>
      </c>
      <c r="C21" s="85">
        <v>2015</v>
      </c>
      <c r="D21" s="85">
        <v>75</v>
      </c>
      <c r="E21" s="13">
        <v>430873</v>
      </c>
      <c r="F21" s="13">
        <f t="shared" si="0"/>
        <v>5744.9733333333334</v>
      </c>
      <c r="G21" s="24" t="s">
        <v>4</v>
      </c>
      <c r="H21" s="2"/>
    </row>
    <row r="22" spans="1:8" x14ac:dyDescent="0.25">
      <c r="A22" s="2"/>
      <c r="B22" s="84" t="s">
        <v>115</v>
      </c>
      <c r="C22" s="85">
        <v>2015</v>
      </c>
      <c r="D22" s="85">
        <v>20</v>
      </c>
      <c r="E22" s="13">
        <v>1626886</v>
      </c>
      <c r="F22" s="13">
        <f t="shared" si="0"/>
        <v>81344.3</v>
      </c>
      <c r="G22" s="24" t="s">
        <v>4</v>
      </c>
      <c r="H22" s="2"/>
    </row>
    <row r="23" spans="1:8" x14ac:dyDescent="0.25">
      <c r="A23" s="2"/>
      <c r="B23" s="84" t="s">
        <v>121</v>
      </c>
      <c r="C23" s="85">
        <v>2015</v>
      </c>
      <c r="D23" s="85">
        <v>50</v>
      </c>
      <c r="E23" s="13">
        <v>4073884</v>
      </c>
      <c r="F23" s="13">
        <f t="shared" si="0"/>
        <v>81477.679999999993</v>
      </c>
      <c r="G23" s="24" t="s">
        <v>4</v>
      </c>
      <c r="H23" s="2"/>
    </row>
    <row r="24" spans="1:8" x14ac:dyDescent="0.25">
      <c r="A24" s="2"/>
      <c r="B24" s="84" t="s">
        <v>122</v>
      </c>
      <c r="C24" s="85">
        <v>2015</v>
      </c>
      <c r="D24" s="85">
        <v>5</v>
      </c>
      <c r="E24" s="13">
        <v>56794</v>
      </c>
      <c r="F24" s="13">
        <f t="shared" si="0"/>
        <v>11358.8</v>
      </c>
      <c r="G24" s="24" t="s">
        <v>4</v>
      </c>
      <c r="H24" s="2"/>
    </row>
    <row r="25" spans="1:8" x14ac:dyDescent="0.25">
      <c r="A25" s="2"/>
      <c r="B25" s="65" t="s">
        <v>123</v>
      </c>
      <c r="C25" s="66"/>
      <c r="D25" s="66"/>
      <c r="E25" s="67"/>
      <c r="F25" s="22">
        <f>SUM(F10:F24)</f>
        <v>4687098.1399999997</v>
      </c>
      <c r="G25" s="23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7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7" t="s">
        <v>88</v>
      </c>
      <c r="C8" s="88"/>
      <c r="D8" s="88"/>
      <c r="E8" s="88"/>
      <c r="F8" s="88"/>
      <c r="G8" s="88"/>
      <c r="H8" s="89"/>
      <c r="I8" s="2"/>
    </row>
    <row r="9" spans="1:9" x14ac:dyDescent="0.25">
      <c r="A9" s="2"/>
      <c r="B9" s="55" t="s">
        <v>75</v>
      </c>
      <c r="C9" s="56"/>
      <c r="D9" s="56"/>
      <c r="E9" s="56"/>
      <c r="F9" s="57"/>
      <c r="G9" s="13">
        <v>255661484</v>
      </c>
      <c r="H9" s="24" t="s">
        <v>4</v>
      </c>
      <c r="I9" s="2"/>
    </row>
    <row r="10" spans="1:9" x14ac:dyDescent="0.25">
      <c r="A10" s="2"/>
      <c r="B10" s="55" t="s">
        <v>76</v>
      </c>
      <c r="C10" s="56"/>
      <c r="D10" s="56"/>
      <c r="E10" s="56"/>
      <c r="F10" s="57"/>
      <c r="G10" s="13">
        <v>255077596</v>
      </c>
      <c r="H10" s="24" t="s">
        <v>4</v>
      </c>
      <c r="I10" s="2"/>
    </row>
    <row r="11" spans="1:9" x14ac:dyDescent="0.25">
      <c r="A11" s="2"/>
      <c r="B11" s="65" t="s">
        <v>77</v>
      </c>
      <c r="C11" s="66"/>
      <c r="D11" s="66"/>
      <c r="E11" s="66"/>
      <c r="F11" s="67"/>
      <c r="G11" s="22">
        <f>G9-G10</f>
        <v>583888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7" t="s">
        <v>78</v>
      </c>
      <c r="C14" s="88"/>
      <c r="D14" s="88"/>
      <c r="E14" s="88"/>
      <c r="F14" s="88"/>
      <c r="G14" s="88"/>
      <c r="H14" s="89"/>
      <c r="I14" s="2"/>
    </row>
    <row r="15" spans="1:9" x14ac:dyDescent="0.25">
      <c r="A15" s="2"/>
      <c r="B15" s="55" t="s">
        <v>79</v>
      </c>
      <c r="C15" s="56"/>
      <c r="D15" s="56"/>
      <c r="E15" s="56"/>
      <c r="F15" s="57"/>
      <c r="G15" s="13">
        <v>1493937</v>
      </c>
      <c r="H15" s="24" t="s">
        <v>4</v>
      </c>
      <c r="I15" s="2"/>
    </row>
    <row r="16" spans="1:9" x14ac:dyDescent="0.25">
      <c r="A16" s="2"/>
      <c r="B16" s="55" t="s">
        <v>80</v>
      </c>
      <c r="C16" s="56"/>
      <c r="D16" s="56"/>
      <c r="E16" s="56"/>
      <c r="F16" s="57"/>
      <c r="G16" s="13">
        <v>2775000</v>
      </c>
      <c r="H16" s="24" t="s">
        <v>4</v>
      </c>
      <c r="I16" s="2"/>
    </row>
    <row r="17" spans="1:9" x14ac:dyDescent="0.25">
      <c r="A17" s="2"/>
      <c r="B17" s="65" t="s">
        <v>81</v>
      </c>
      <c r="C17" s="66"/>
      <c r="D17" s="66"/>
      <c r="E17" s="66"/>
      <c r="F17" s="67"/>
      <c r="G17" s="22">
        <f>G15-G16</f>
        <v>-1281063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7" t="s">
        <v>89</v>
      </c>
      <c r="C20" s="88"/>
      <c r="D20" s="88"/>
      <c r="E20" s="88"/>
      <c r="F20" s="88"/>
      <c r="G20" s="88"/>
      <c r="H20" s="89"/>
      <c r="I20" s="2"/>
    </row>
    <row r="21" spans="1:9" x14ac:dyDescent="0.25">
      <c r="A21" s="2"/>
      <c r="B21" s="55" t="s">
        <v>90</v>
      </c>
      <c r="C21" s="56"/>
      <c r="D21" s="56"/>
      <c r="E21" s="56"/>
      <c r="F21" s="57"/>
      <c r="G21" s="13">
        <v>4983798</v>
      </c>
      <c r="H21" s="24" t="s">
        <v>4</v>
      </c>
      <c r="I21" s="2"/>
    </row>
    <row r="22" spans="1:9" x14ac:dyDescent="0.25">
      <c r="A22" s="2"/>
      <c r="B22" s="55" t="s">
        <v>92</v>
      </c>
      <c r="C22" s="56"/>
      <c r="D22" s="56"/>
      <c r="E22" s="56"/>
      <c r="F22" s="57"/>
      <c r="G22" s="13">
        <v>5170000</v>
      </c>
      <c r="H22" s="24" t="s">
        <v>4</v>
      </c>
      <c r="I22" s="2"/>
    </row>
    <row r="23" spans="1:9" x14ac:dyDescent="0.25">
      <c r="A23" s="2"/>
      <c r="B23" s="65" t="s">
        <v>91</v>
      </c>
      <c r="C23" s="66"/>
      <c r="D23" s="66"/>
      <c r="E23" s="66"/>
      <c r="F23" s="67"/>
      <c r="G23" s="22">
        <f>G21-G22</f>
        <v>-186202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7" t="s">
        <v>82</v>
      </c>
      <c r="C26" s="88"/>
      <c r="D26" s="88"/>
      <c r="E26" s="88"/>
      <c r="F26" s="88"/>
      <c r="G26" s="88"/>
      <c r="H26" s="89"/>
      <c r="I26" s="2"/>
    </row>
    <row r="27" spans="1:9" ht="29.25" customHeight="1" x14ac:dyDescent="0.25">
      <c r="A27" s="2"/>
      <c r="B27" s="52" t="s">
        <v>93</v>
      </c>
      <c r="C27" s="53"/>
      <c r="D27" s="53"/>
      <c r="E27" s="53"/>
      <c r="F27" s="54"/>
      <c r="G27" s="13">
        <v>0</v>
      </c>
      <c r="H27" s="24" t="s">
        <v>4</v>
      </c>
      <c r="I27" s="2"/>
    </row>
    <row r="28" spans="1:9" x14ac:dyDescent="0.25">
      <c r="A28" s="2"/>
      <c r="B28" s="55" t="s">
        <v>94</v>
      </c>
      <c r="C28" s="56"/>
      <c r="D28" s="56"/>
      <c r="E28" s="56"/>
      <c r="F28" s="57"/>
      <c r="G28" s="13">
        <v>3359073</v>
      </c>
      <c r="H28" s="24" t="s">
        <v>4</v>
      </c>
      <c r="I28" s="2"/>
    </row>
    <row r="29" spans="1:9" ht="30" customHeight="1" x14ac:dyDescent="0.25">
      <c r="A29" s="2"/>
      <c r="B29" s="87" t="s">
        <v>95</v>
      </c>
      <c r="C29" s="88"/>
      <c r="D29" s="88"/>
      <c r="E29" s="88"/>
      <c r="F29" s="89"/>
      <c r="G29" s="22">
        <f>G27-G28</f>
        <v>-3359073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7" t="s">
        <v>83</v>
      </c>
      <c r="C32" s="88"/>
      <c r="D32" s="88"/>
      <c r="E32" s="88"/>
      <c r="F32" s="88"/>
      <c r="G32" s="88"/>
      <c r="H32" s="89"/>
      <c r="I32" s="2"/>
    </row>
    <row r="33" spans="1:9" x14ac:dyDescent="0.25">
      <c r="A33" s="2"/>
      <c r="B33" s="55" t="s">
        <v>84</v>
      </c>
      <c r="C33" s="56"/>
      <c r="D33" s="56"/>
      <c r="E33" s="56"/>
      <c r="F33" s="57"/>
      <c r="G33" s="13">
        <v>4406838</v>
      </c>
      <c r="H33" s="24" t="s">
        <v>4</v>
      </c>
      <c r="I33" s="2"/>
    </row>
    <row r="34" spans="1:9" x14ac:dyDescent="0.25">
      <c r="A34" s="2"/>
      <c r="B34" s="55" t="s">
        <v>85</v>
      </c>
      <c r="C34" s="56"/>
      <c r="D34" s="56"/>
      <c r="E34" s="56"/>
      <c r="F34" s="57"/>
      <c r="G34" s="13">
        <v>4406838</v>
      </c>
      <c r="H34" s="24" t="s">
        <v>4</v>
      </c>
      <c r="I34" s="2"/>
    </row>
    <row r="35" spans="1:9" x14ac:dyDescent="0.25">
      <c r="A35" s="2"/>
      <c r="B35" s="55" t="s">
        <v>86</v>
      </c>
      <c r="C35" s="56"/>
      <c r="D35" s="56"/>
      <c r="E35" s="56"/>
      <c r="F35" s="57"/>
      <c r="G35" s="13">
        <f>'Fane 7. Gen. inv. i 2015'!F25</f>
        <v>4687098.1399999997</v>
      </c>
      <c r="H35" s="24" t="s">
        <v>4</v>
      </c>
      <c r="I35" s="2"/>
    </row>
    <row r="36" spans="1:9" x14ac:dyDescent="0.25">
      <c r="A36" s="2"/>
      <c r="B36" s="65" t="s">
        <v>83</v>
      </c>
      <c r="C36" s="66"/>
      <c r="D36" s="66"/>
      <c r="E36" s="66"/>
      <c r="F36" s="67"/>
      <c r="G36" s="22">
        <f>G35-G33+G35-G34</f>
        <v>560520.27999999933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65" t="s">
        <v>127</v>
      </c>
      <c r="C39" s="66"/>
      <c r="D39" s="66"/>
      <c r="E39" s="66"/>
      <c r="F39" s="66"/>
      <c r="G39" s="66"/>
      <c r="H39" s="67"/>
      <c r="I39" s="2"/>
    </row>
    <row r="40" spans="1:9" x14ac:dyDescent="0.25">
      <c r="A40" s="2"/>
      <c r="B40" s="55" t="s">
        <v>128</v>
      </c>
      <c r="C40" s="56"/>
      <c r="D40" s="56"/>
      <c r="E40" s="56"/>
      <c r="F40" s="57"/>
      <c r="G40" s="13">
        <v>4323644.1503999997</v>
      </c>
      <c r="H40" s="24" t="s">
        <v>4</v>
      </c>
      <c r="I40" s="2"/>
    </row>
    <row r="41" spans="1:9" x14ac:dyDescent="0.25">
      <c r="A41" s="2"/>
      <c r="B41" s="55" t="s">
        <v>129</v>
      </c>
      <c r="C41" s="56"/>
      <c r="D41" s="56"/>
      <c r="E41" s="56"/>
      <c r="F41" s="57"/>
      <c r="G41" s="13">
        <v>6158637</v>
      </c>
      <c r="H41" s="24" t="s">
        <v>4</v>
      </c>
      <c r="I41" s="2"/>
    </row>
    <row r="42" spans="1:9" x14ac:dyDescent="0.25">
      <c r="A42" s="2"/>
      <c r="B42" s="65" t="s">
        <v>130</v>
      </c>
      <c r="C42" s="66"/>
      <c r="D42" s="66"/>
      <c r="E42" s="66"/>
      <c r="F42" s="67"/>
      <c r="G42" s="22">
        <f>G41-G40</f>
        <v>1834992.8496000003</v>
      </c>
      <c r="H42" s="23" t="s">
        <v>4</v>
      </c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DFE9" sheet="1" objects="1" scenarios="1"/>
  <mergeCells count="26">
    <mergeCell ref="B39:H39"/>
    <mergeCell ref="B40:F40"/>
    <mergeCell ref="B41:F41"/>
    <mergeCell ref="B42:F42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6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65" t="s">
        <v>40</v>
      </c>
      <c r="C8" s="66"/>
      <c r="D8" s="66"/>
      <c r="E8" s="66"/>
      <c r="F8" s="66"/>
      <c r="G8" s="66"/>
      <c r="H8" s="67"/>
      <c r="I8" s="2"/>
    </row>
    <row r="9" spans="1:9" x14ac:dyDescent="0.25">
      <c r="A9" s="2"/>
      <c r="B9" s="62" t="s">
        <v>42</v>
      </c>
      <c r="C9" s="63"/>
      <c r="D9" s="63"/>
      <c r="E9" s="63"/>
      <c r="F9" s="64"/>
      <c r="G9" s="19">
        <v>448380941</v>
      </c>
      <c r="H9" s="76" t="s">
        <v>4</v>
      </c>
      <c r="I9" s="2"/>
    </row>
    <row r="10" spans="1:9" x14ac:dyDescent="0.25">
      <c r="A10" s="2"/>
      <c r="B10" s="65" t="s">
        <v>43</v>
      </c>
      <c r="C10" s="66"/>
      <c r="D10" s="66"/>
      <c r="E10" s="66"/>
      <c r="F10" s="66"/>
      <c r="G10" s="66"/>
      <c r="H10" s="67"/>
      <c r="I10" s="2"/>
    </row>
    <row r="11" spans="1:9" x14ac:dyDescent="0.25">
      <c r="A11" s="2"/>
      <c r="B11" s="55" t="s">
        <v>44</v>
      </c>
      <c r="C11" s="56"/>
      <c r="D11" s="57"/>
      <c r="E11" s="13">
        <v>115540517</v>
      </c>
      <c r="F11" s="24" t="s">
        <v>4</v>
      </c>
      <c r="G11" s="21"/>
      <c r="H11" s="90"/>
      <c r="I11" s="2"/>
    </row>
    <row r="12" spans="1:9" x14ac:dyDescent="0.25">
      <c r="A12" s="2"/>
      <c r="B12" s="55" t="s">
        <v>45</v>
      </c>
      <c r="C12" s="56"/>
      <c r="D12" s="57"/>
      <c r="E12" s="13">
        <v>8726338</v>
      </c>
      <c r="F12" s="24" t="s">
        <v>4</v>
      </c>
      <c r="G12" s="16"/>
      <c r="H12" s="91"/>
      <c r="I12" s="2"/>
    </row>
    <row r="13" spans="1:9" x14ac:dyDescent="0.25">
      <c r="A13" s="2"/>
      <c r="B13" s="55" t="s">
        <v>46</v>
      </c>
      <c r="C13" s="56"/>
      <c r="D13" s="57"/>
      <c r="E13" s="13">
        <v>-3059477</v>
      </c>
      <c r="F13" s="24" t="s">
        <v>4</v>
      </c>
      <c r="G13" s="16"/>
      <c r="H13" s="91"/>
      <c r="I13" s="2"/>
    </row>
    <row r="14" spans="1:9" x14ac:dyDescent="0.25">
      <c r="A14" s="2"/>
      <c r="B14" s="55" t="s">
        <v>47</v>
      </c>
      <c r="C14" s="56"/>
      <c r="D14" s="57"/>
      <c r="E14" s="13">
        <v>6575138</v>
      </c>
      <c r="F14" s="24" t="s">
        <v>4</v>
      </c>
      <c r="G14" s="16"/>
      <c r="H14" s="91"/>
      <c r="I14" s="2"/>
    </row>
    <row r="15" spans="1:9" x14ac:dyDescent="0.25">
      <c r="A15" s="2"/>
      <c r="B15" s="62" t="s">
        <v>48</v>
      </c>
      <c r="C15" s="63"/>
      <c r="D15" s="64"/>
      <c r="E15" s="19">
        <f>SUM(E11:E14)</f>
        <v>127782516</v>
      </c>
      <c r="F15" s="76" t="s">
        <v>4</v>
      </c>
      <c r="G15" s="16"/>
      <c r="H15" s="91"/>
      <c r="I15" s="2"/>
    </row>
    <row r="16" spans="1:9" x14ac:dyDescent="0.25">
      <c r="A16" s="2"/>
      <c r="B16" s="55" t="s">
        <v>49</v>
      </c>
      <c r="C16" s="56"/>
      <c r="D16" s="57"/>
      <c r="E16" s="13">
        <v>7248729</v>
      </c>
      <c r="F16" s="24" t="s">
        <v>4</v>
      </c>
      <c r="G16" s="16"/>
      <c r="H16" s="91"/>
      <c r="I16" s="2"/>
    </row>
    <row r="17" spans="1:9" x14ac:dyDescent="0.25">
      <c r="A17" s="2"/>
      <c r="B17" s="55" t="s">
        <v>50</v>
      </c>
      <c r="C17" s="56"/>
      <c r="D17" s="57"/>
      <c r="E17" s="13">
        <v>0</v>
      </c>
      <c r="F17" s="24" t="s">
        <v>4</v>
      </c>
      <c r="G17" s="16"/>
      <c r="H17" s="91"/>
      <c r="I17" s="2"/>
    </row>
    <row r="18" spans="1:9" x14ac:dyDescent="0.25">
      <c r="A18" s="2"/>
      <c r="B18" s="55" t="s">
        <v>51</v>
      </c>
      <c r="C18" s="56"/>
      <c r="D18" s="57"/>
      <c r="E18" s="13">
        <v>0</v>
      </c>
      <c r="F18" s="24" t="s">
        <v>4</v>
      </c>
      <c r="G18" s="16"/>
      <c r="H18" s="91"/>
      <c r="I18" s="2"/>
    </row>
    <row r="19" spans="1:9" x14ac:dyDescent="0.25">
      <c r="A19" s="2"/>
      <c r="B19" s="62" t="s">
        <v>52</v>
      </c>
      <c r="C19" s="63"/>
      <c r="D19" s="64"/>
      <c r="E19" s="19">
        <f>SUM(E16:E18)</f>
        <v>7248729</v>
      </c>
      <c r="F19" s="76" t="s">
        <v>4</v>
      </c>
      <c r="G19" s="16"/>
      <c r="H19" s="91"/>
      <c r="I19" s="2"/>
    </row>
    <row r="20" spans="1:9" ht="29.25" customHeight="1" x14ac:dyDescent="0.25">
      <c r="A20" s="2"/>
      <c r="B20" s="52" t="s">
        <v>53</v>
      </c>
      <c r="C20" s="53"/>
      <c r="D20" s="54"/>
      <c r="E20" s="13">
        <v>-6819390</v>
      </c>
      <c r="F20" s="24" t="s">
        <v>4</v>
      </c>
      <c r="G20" s="16"/>
      <c r="H20" s="91"/>
      <c r="I20" s="2"/>
    </row>
    <row r="21" spans="1:9" ht="30.75" customHeight="1" x14ac:dyDescent="0.25">
      <c r="A21" s="2"/>
      <c r="B21" s="52" t="s">
        <v>54</v>
      </c>
      <c r="C21" s="53"/>
      <c r="D21" s="54"/>
      <c r="E21" s="13">
        <v>-92183216</v>
      </c>
      <c r="F21" s="24" t="s">
        <v>4</v>
      </c>
      <c r="G21" s="16"/>
      <c r="H21" s="91"/>
      <c r="I21" s="2"/>
    </row>
    <row r="22" spans="1:9" x14ac:dyDescent="0.25">
      <c r="A22" s="2"/>
      <c r="B22" s="55" t="s">
        <v>55</v>
      </c>
      <c r="C22" s="56"/>
      <c r="D22" s="57"/>
      <c r="E22" s="13">
        <v>0</v>
      </c>
      <c r="F22" s="24" t="s">
        <v>4</v>
      </c>
      <c r="G22" s="16"/>
      <c r="H22" s="91"/>
      <c r="I22" s="2"/>
    </row>
    <row r="23" spans="1:9" x14ac:dyDescent="0.25">
      <c r="A23" s="2"/>
      <c r="B23" s="55" t="s">
        <v>56</v>
      </c>
      <c r="C23" s="56"/>
      <c r="D23" s="57"/>
      <c r="E23" s="13">
        <v>-33550708</v>
      </c>
      <c r="F23" s="24" t="s">
        <v>4</v>
      </c>
      <c r="G23" s="16"/>
      <c r="H23" s="91"/>
      <c r="I23" s="2"/>
    </row>
    <row r="24" spans="1:9" ht="30" customHeight="1" x14ac:dyDescent="0.25">
      <c r="A24" s="2"/>
      <c r="B24" s="52" t="s">
        <v>57</v>
      </c>
      <c r="C24" s="53"/>
      <c r="D24" s="54"/>
      <c r="E24" s="13">
        <v>0</v>
      </c>
      <c r="F24" s="24" t="s">
        <v>4</v>
      </c>
      <c r="G24" s="16"/>
      <c r="H24" s="91"/>
      <c r="I24" s="2"/>
    </row>
    <row r="25" spans="1:9" ht="30" customHeight="1" x14ac:dyDescent="0.25">
      <c r="A25" s="2"/>
      <c r="B25" s="52" t="s">
        <v>58</v>
      </c>
      <c r="C25" s="53"/>
      <c r="D25" s="54"/>
      <c r="E25" s="13">
        <v>0</v>
      </c>
      <c r="F25" s="24" t="s">
        <v>4</v>
      </c>
      <c r="G25" s="16"/>
      <c r="H25" s="91"/>
      <c r="I25" s="2"/>
    </row>
    <row r="26" spans="1:9" ht="30" customHeight="1" x14ac:dyDescent="0.25">
      <c r="A26" s="2"/>
      <c r="B26" s="52" t="s">
        <v>59</v>
      </c>
      <c r="C26" s="53"/>
      <c r="D26" s="54"/>
      <c r="E26" s="13">
        <v>-2477932</v>
      </c>
      <c r="F26" s="24" t="s">
        <v>4</v>
      </c>
      <c r="G26" s="16"/>
      <c r="H26" s="91"/>
      <c r="I26" s="2"/>
    </row>
    <row r="27" spans="1:9" x14ac:dyDescent="0.25">
      <c r="A27" s="2"/>
      <c r="B27" s="62" t="s">
        <v>60</v>
      </c>
      <c r="C27" s="63"/>
      <c r="D27" s="64"/>
      <c r="E27" s="19">
        <f>SUM(E20:E26)</f>
        <v>-135031246</v>
      </c>
      <c r="F27" s="76" t="s">
        <v>4</v>
      </c>
      <c r="G27" s="17"/>
      <c r="H27" s="92"/>
      <c r="I27" s="2"/>
    </row>
    <row r="28" spans="1:9" x14ac:dyDescent="0.25">
      <c r="A28" s="2"/>
      <c r="B28" s="62" t="s">
        <v>61</v>
      </c>
      <c r="C28" s="63"/>
      <c r="D28" s="64"/>
      <c r="E28" s="19">
        <f>E15+E19+E27</f>
        <v>-1</v>
      </c>
      <c r="F28" s="76" t="s">
        <v>4</v>
      </c>
      <c r="G28" s="1">
        <f>IF(E28&lt;0,0,-E28)</f>
        <v>0</v>
      </c>
      <c r="H28" s="76" t="s">
        <v>4</v>
      </c>
      <c r="I28" s="2"/>
    </row>
    <row r="29" spans="1:9" x14ac:dyDescent="0.25">
      <c r="A29" s="2"/>
      <c r="B29" s="65" t="s">
        <v>62</v>
      </c>
      <c r="C29" s="66"/>
      <c r="D29" s="66"/>
      <c r="E29" s="66"/>
      <c r="F29" s="66"/>
      <c r="G29" s="66"/>
      <c r="H29" s="67"/>
      <c r="I29" s="2"/>
    </row>
    <row r="30" spans="1:9" x14ac:dyDescent="0.25">
      <c r="A30" s="2"/>
      <c r="B30" s="62" t="s">
        <v>62</v>
      </c>
      <c r="C30" s="63"/>
      <c r="D30" s="64"/>
      <c r="E30" s="19">
        <v>0</v>
      </c>
      <c r="F30" s="76" t="s">
        <v>4</v>
      </c>
      <c r="G30" s="19">
        <f>-$E$30</f>
        <v>0</v>
      </c>
      <c r="H30" s="76" t="s">
        <v>4</v>
      </c>
      <c r="I30" s="2"/>
    </row>
    <row r="31" spans="1:9" x14ac:dyDescent="0.25">
      <c r="A31" s="2"/>
      <c r="B31" s="93" t="s">
        <v>124</v>
      </c>
      <c r="C31" s="66"/>
      <c r="D31" s="66"/>
      <c r="E31" s="66"/>
      <c r="F31" s="66"/>
      <c r="G31" s="66"/>
      <c r="H31" s="67"/>
      <c r="I31" s="2"/>
    </row>
    <row r="32" spans="1:9" ht="30" customHeight="1" x14ac:dyDescent="0.25">
      <c r="A32" s="2"/>
      <c r="B32" s="52" t="s">
        <v>125</v>
      </c>
      <c r="C32" s="53"/>
      <c r="D32" s="54"/>
      <c r="E32" s="13">
        <v>478037312</v>
      </c>
      <c r="F32" s="24" t="s">
        <v>4</v>
      </c>
      <c r="G32" s="21"/>
      <c r="H32" s="90"/>
      <c r="I32" s="2"/>
    </row>
    <row r="33" spans="1:9" x14ac:dyDescent="0.25">
      <c r="A33" s="2"/>
      <c r="B33" s="55" t="s">
        <v>63</v>
      </c>
      <c r="C33" s="56"/>
      <c r="D33" s="57"/>
      <c r="E33" s="13">
        <v>0</v>
      </c>
      <c r="F33" s="24" t="s">
        <v>4</v>
      </c>
      <c r="G33" s="16"/>
      <c r="H33" s="91"/>
      <c r="I33" s="2"/>
    </row>
    <row r="34" spans="1:9" ht="43.5" customHeight="1" x14ac:dyDescent="0.25">
      <c r="A34" s="2"/>
      <c r="B34" s="52" t="s">
        <v>64</v>
      </c>
      <c r="C34" s="53"/>
      <c r="D34" s="54"/>
      <c r="E34" s="13">
        <v>2722763</v>
      </c>
      <c r="F34" s="24" t="s">
        <v>4</v>
      </c>
      <c r="G34" s="17"/>
      <c r="H34" s="92"/>
      <c r="I34" s="2"/>
    </row>
    <row r="35" spans="1:9" x14ac:dyDescent="0.25">
      <c r="A35" s="2"/>
      <c r="B35" s="62" t="s">
        <v>65</v>
      </c>
      <c r="C35" s="63"/>
      <c r="D35" s="64"/>
      <c r="E35" s="19">
        <f>SUM(E32:E34)</f>
        <v>480760075</v>
      </c>
      <c r="F35" s="76" t="s">
        <v>4</v>
      </c>
      <c r="G35" s="19">
        <f>-E35</f>
        <v>-480760075</v>
      </c>
      <c r="H35" s="76" t="s">
        <v>4</v>
      </c>
      <c r="I35" s="2"/>
    </row>
    <row r="36" spans="1:9" x14ac:dyDescent="0.25">
      <c r="A36" s="2"/>
      <c r="B36" s="65" t="s">
        <v>41</v>
      </c>
      <c r="C36" s="66"/>
      <c r="D36" s="66"/>
      <c r="E36" s="66"/>
      <c r="F36" s="67"/>
      <c r="G36" s="22">
        <f>$G$9+$G$28+$G$30+$G$35</f>
        <v>-32379134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  <vt:lpstr>Fane 10.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2018-08-10T12:02:52Z</dcterms:modified>
</cp:coreProperties>
</file>