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155" yWindow="765" windowWidth="12810" windowHeight="1272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23" i="11" l="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24" i="11"/>
  <c r="F10" i="11"/>
  <c r="F25" i="11" s="1"/>
  <c r="G29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<sst xmlns="http://schemas.openxmlformats.org/spreadsheetml/2006/main" count="233" uniqueCount="126">
  <si>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</si>
  <si>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</si>
  <si>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</si>
  <si>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</si>
  <si>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</si>
  <si>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</si>
  <si>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</si>
  <si>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</si>
  <si>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</si>
  <si>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</si>
  <si>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</si>
  <si>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</si>
  <si>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</si>
  <si>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</si>
  <si>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</si>
  <si>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</si>
  <si>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</si>
  <si>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</si>
  <si>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</si>
  <si>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</si>
  <si>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</si>
  <si>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</si>
  <si>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</si>
  <si>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</si>
  <si>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</si>
  <si>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</si>
  <si>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</si>
  <si>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</si>
  <si>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</si>
  <si>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</si>
  <si>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</si>
  <si>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</si>
  <si>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</si>
  <si>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</si>
  <si>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</si>
  <si>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</si>
  <si>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</si>
  <si>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</si>
  <si>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</si>
  <si>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</si>
  <si>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</si>
  <si>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</si>
  <si>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</si>
  <si>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</si>
  <si>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</si>
  <si>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</si>
  <si>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</si>
  <si>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</si>
  <si>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</si>
  <si>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</si>
  <si>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</si>
  <si>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</si>
  <si>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</si>
  <si>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</si>
  <si>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</si>
  <si>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</si>
  <si>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</si>
  <si>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</si>
  <si>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</si>
  <si>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</si>
  <si>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</si>
  <si>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</si>
  <si>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</si>
  <si>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</si>
  <si>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</si>
  <si>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</si>
  <si>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</si>
  <si>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</si>
  <si>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</si>
  <si>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</si>
  <si>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</si>
  <si>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</si>
  <si>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</si>
  <si>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</si>
  <si>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</si>
  <si>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</si>
  <si>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</si>
  <si>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</si>
  <si>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</si>
  <si>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</si>
  <si>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</si>
  <si>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</si>
  <si>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</si>
  <si>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</si>
  <si>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</si>
  <si>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</si>
  <si>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</si>
  <si>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</si>
  <si>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</si>
  <si>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</si>
  <si>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</si>
  <si>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</si>
  <si>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</si>
  <si>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</si>
  <si>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</si>
  <si>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</si>
  <si>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</si>
  <si>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</si>
  <si>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</si>
  <si>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</si>
  <si>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</si>
  <si>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</si>
  <si>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</si>
  <si>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</si>
  <si>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</si>
  <si>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Beluftningstanke, Mek/EL</t>
  </si>
  <si>
    <t>Beluftningstanke, SRO</t>
  </si>
  <si>
    <t>Efterklaringstanke, Mek/El</t>
  </si>
  <si>
    <t>Strømpeforing ≤ Ø 200 mm</t>
  </si>
  <si>
    <t>Strømpeforing Ø 200 mm &lt; Ledningsnet ≤ Ø 500 mm</t>
  </si>
  <si>
    <t>Strømpeforing Ø 500 mm &lt; Ledningsnet ≤ Ø 800 mm</t>
  </si>
  <si>
    <t xml:space="preserve">Ledningsnet ≤ Ø 200 mm </t>
  </si>
  <si>
    <t xml:space="preserve">Ø 200 mm &lt; Ledningsnet ≤ Ø 500 mm </t>
  </si>
  <si>
    <t>Stik</t>
  </si>
  <si>
    <t>Brønde</t>
  </si>
  <si>
    <t>Tryksatte minipumpestationer (husstandssystemer)</t>
  </si>
  <si>
    <t>Arbejdsplads</t>
  </si>
  <si>
    <t>TV-kamera</t>
  </si>
  <si>
    <t>Køretøjer, små lastvogne (&lt; 3.500 kg.)</t>
  </si>
  <si>
    <t>Solcelleanlæg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</si>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</sst>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123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103</v>
      </c>
      <c r="C8" s="52"/>
      <c r="D8" s="52"/>
      <c r="E8" s="52"/>
      <c r="F8" s="52"/>
      <c r="G8" s="52"/>
      <c r="H8" s="53"/>
      <c r="I8" s="2"/>
    </row>
    <row r="9" spans="1:9" ht="30" customHeight="1" x14ac:dyDescent="0.25">
      <c r="A9" s="2"/>
      <c r="B9" s="48" t="s">
        <v>28</v>
      </c>
      <c r="C9" s="49"/>
      <c r="D9" s="50"/>
      <c r="E9" s="9">
        <f>'Fane 3. Grundlag'!G12</f>
        <v>76991240.547076494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25594727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371508.13766469969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598319.12835474545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76021413.281057045</v>
      </c>
      <c r="F13" s="20" t="s">
        <v>4</v>
      </c>
      <c r="G13" s="19">
        <f>E13</f>
        <v>76021413.281057045</v>
      </c>
      <c r="H13" s="20" t="s">
        <v>4</v>
      </c>
      <c r="I13" s="2"/>
    </row>
    <row r="14" spans="1:9" x14ac:dyDescent="0.25">
      <c r="A14" s="2"/>
      <c r="B14" s="51" t="s">
        <v>29</v>
      </c>
      <c r="C14" s="52"/>
      <c r="D14" s="52"/>
      <c r="E14" s="52"/>
      <c r="F14" s="52"/>
      <c r="G14" s="52"/>
      <c r="H14" s="53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-3731099.75</v>
      </c>
      <c r="F15" s="20" t="s">
        <v>4</v>
      </c>
      <c r="G15" s="19">
        <f>E15</f>
        <v>-3731099.75</v>
      </c>
      <c r="H15" s="20" t="s">
        <v>4</v>
      </c>
      <c r="I15" s="2"/>
    </row>
    <row r="16" spans="1:9" x14ac:dyDescent="0.25">
      <c r="A16" s="2"/>
      <c r="B16" s="51" t="s">
        <v>25</v>
      </c>
      <c r="C16" s="52"/>
      <c r="D16" s="52"/>
      <c r="E16" s="52"/>
      <c r="F16" s="52"/>
      <c r="G16" s="52"/>
      <c r="H16" s="53"/>
      <c r="I16" s="2"/>
    </row>
    <row r="17" spans="1:9" x14ac:dyDescent="0.25">
      <c r="A17" s="2"/>
      <c r="B17" s="48" t="s">
        <v>32</v>
      </c>
      <c r="C17" s="49"/>
      <c r="D17" s="50"/>
      <c r="E17" s="13">
        <f>'Fane 8. Korrektion af PL2015'!G11</f>
        <v>9381727.7399999984</v>
      </c>
      <c r="F17" s="10" t="s">
        <v>4</v>
      </c>
      <c r="G17" s="21"/>
      <c r="H17" s="12"/>
      <c r="I17" s="2"/>
    </row>
    <row r="18" spans="1:9" x14ac:dyDescent="0.25">
      <c r="A18" s="2"/>
      <c r="B18" s="48" t="s">
        <v>33</v>
      </c>
      <c r="C18" s="49"/>
      <c r="D18" s="50"/>
      <c r="E18" s="13">
        <f>'Fane 8. Korrektion af PL2015'!G17</f>
        <v>86143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48" t="s">
        <v>92</v>
      </c>
      <c r="C19" s="49"/>
      <c r="D19" s="50"/>
      <c r="E19" s="13">
        <f>'Fane 8. Korrektion af PL2015'!G23</f>
        <v>-362182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48" t="s">
        <v>34</v>
      </c>
      <c r="C20" s="49"/>
      <c r="D20" s="50"/>
      <c r="E20" s="13">
        <f>'Fane 8. Korrektion af PL2015'!G30</f>
        <v>73953.273333333316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9179642.0133333318</v>
      </c>
      <c r="F21" s="20" t="s">
        <v>4</v>
      </c>
      <c r="G21" s="19">
        <f>E21</f>
        <v>9179642.0133333318</v>
      </c>
      <c r="H21" s="20" t="s">
        <v>4</v>
      </c>
      <c r="I21" s="2"/>
    </row>
    <row r="22" spans="1:9" x14ac:dyDescent="0.25">
      <c r="A22" s="2"/>
      <c r="B22" s="51" t="s">
        <v>30</v>
      </c>
      <c r="C22" s="52"/>
      <c r="D22" s="52"/>
      <c r="E22" s="52"/>
      <c r="F22" s="52"/>
      <c r="G22" s="52"/>
      <c r="H22" s="53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-7933833</v>
      </c>
      <c r="F23" s="20" t="s">
        <v>4</v>
      </c>
      <c r="G23" s="19">
        <f>E23</f>
        <v>-7933833</v>
      </c>
      <c r="H23" s="20" t="s">
        <v>4</v>
      </c>
      <c r="I23" s="2"/>
    </row>
    <row r="24" spans="1:9" x14ac:dyDescent="0.25">
      <c r="A24" s="2"/>
      <c r="B24" s="51" t="s">
        <v>36</v>
      </c>
      <c r="C24" s="52"/>
      <c r="D24" s="52"/>
      <c r="E24" s="52"/>
      <c r="F24" s="53"/>
      <c r="G24" s="22">
        <f>G13+G15+G21+G23</f>
        <v>73536122.54439038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9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38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11982647.254710944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39413866.292365558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25594727</v>
      </c>
      <c r="H11" s="24" t="s">
        <v>4</v>
      </c>
      <c r="I11" s="2"/>
    </row>
    <row r="12" spans="1:9" x14ac:dyDescent="0.25">
      <c r="A12" s="2"/>
      <c r="B12" s="51" t="s">
        <v>38</v>
      </c>
      <c r="C12" s="52"/>
      <c r="D12" s="52"/>
      <c r="E12" s="52"/>
      <c r="F12" s="53"/>
      <c r="G12" s="22">
        <f>SUM(G9:G11)</f>
        <v>76991240.547076494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24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22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51396513.547076494</v>
      </c>
      <c r="H9" s="24" t="s">
        <v>4</v>
      </c>
      <c r="I9" s="2"/>
    </row>
    <row r="10" spans="1:9" x14ac:dyDescent="0.25">
      <c r="A10" s="2"/>
      <c r="B10" s="55" t="s">
        <v>124</v>
      </c>
      <c r="C10" s="56"/>
      <c r="D10" s="56"/>
      <c r="E10" s="56"/>
      <c r="F10" s="57"/>
      <c r="G10" s="13">
        <v>518800.83123617258</v>
      </c>
      <c r="H10" s="24" t="s">
        <v>4</v>
      </c>
      <c r="I10" s="2"/>
    </row>
    <row r="11" spans="1:9" x14ac:dyDescent="0.25">
      <c r="A11" s="2"/>
      <c r="B11" s="55" t="s">
        <v>125</v>
      </c>
      <c r="C11" s="56"/>
      <c r="D11" s="56"/>
      <c r="E11" s="56"/>
      <c r="F11" s="57"/>
      <c r="G11" s="13">
        <f>$G$9-$G$10</f>
        <v>50877712.715840317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0.73019819059010882</v>
      </c>
      <c r="H12" s="24" t="s">
        <v>66</v>
      </c>
      <c r="I12" s="2"/>
    </row>
    <row r="13" spans="1:9" x14ac:dyDescent="0.25">
      <c r="A13" s="2"/>
      <c r="B13" s="51" t="s">
        <v>22</v>
      </c>
      <c r="C13" s="52"/>
      <c r="D13" s="52"/>
      <c r="E13" s="52"/>
      <c r="F13" s="53"/>
      <c r="G13" s="22">
        <f>$G$11*$G$12/100</f>
        <v>371508.13766469969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8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99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11982647.254710944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239652.94509421889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39413866.292365558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358666.18326052657</v>
      </c>
      <c r="H14" s="70" t="s">
        <v>4</v>
      </c>
      <c r="I14" s="2"/>
    </row>
    <row r="15" spans="1:9" x14ac:dyDescent="0.25">
      <c r="A15" s="2"/>
      <c r="B15" s="51" t="s">
        <v>98</v>
      </c>
      <c r="C15" s="52"/>
      <c r="D15" s="52"/>
      <c r="E15" s="52"/>
      <c r="F15" s="53"/>
      <c r="G15" s="22">
        <f>G11+G14</f>
        <v>598319.12835474545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4" t="s">
        <v>100</v>
      </c>
      <c r="C3" s="54"/>
      <c r="D3" s="54"/>
      <c r="E3" s="54"/>
      <c r="F3" s="54"/>
      <c r="G3" s="54"/>
      <c r="H3" s="54"/>
      <c r="I3" s="2"/>
    </row>
    <row r="4" spans="1:9" ht="15" customHeight="1" x14ac:dyDescent="0.25">
      <c r="A4" s="2"/>
      <c r="B4" s="54"/>
      <c r="C4" s="54"/>
      <c r="D4" s="54"/>
      <c r="E4" s="54"/>
      <c r="F4" s="54"/>
      <c r="G4" s="54"/>
      <c r="H4" s="5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101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-36656080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-21731681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-14924399</v>
      </c>
      <c r="H11" s="75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4</v>
      </c>
      <c r="H12" s="24" t="s">
        <v>4</v>
      </c>
      <c r="I12" s="2"/>
    </row>
    <row r="13" spans="1:9" x14ac:dyDescent="0.25">
      <c r="A13" s="2"/>
      <c r="B13" s="51" t="s">
        <v>69</v>
      </c>
      <c r="C13" s="52"/>
      <c r="D13" s="52"/>
      <c r="E13" s="52"/>
      <c r="F13" s="53"/>
      <c r="G13" s="22">
        <f>G11/G12</f>
        <v>-3731099.75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7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4" t="s">
        <v>27</v>
      </c>
      <c r="C3" s="54"/>
      <c r="D3" s="54"/>
      <c r="E3" s="54"/>
      <c r="F3" s="54"/>
      <c r="G3" s="54"/>
      <c r="H3" s="2"/>
    </row>
    <row r="4" spans="1:8" ht="15" customHeight="1" x14ac:dyDescent="0.25">
      <c r="A4" s="2"/>
      <c r="B4" s="54"/>
      <c r="C4" s="54"/>
      <c r="D4" s="54"/>
      <c r="E4" s="54"/>
      <c r="F4" s="54"/>
      <c r="G4" s="5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51" t="s">
        <v>5</v>
      </c>
      <c r="C8" s="52"/>
      <c r="D8" s="52"/>
      <c r="E8" s="52"/>
      <c r="F8" s="52"/>
      <c r="G8" s="53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20</v>
      </c>
      <c r="E10" s="13">
        <v>1614915</v>
      </c>
      <c r="F10" s="13">
        <f>E10/D10</f>
        <v>80745.75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10</v>
      </c>
      <c r="E11" s="13">
        <v>624939</v>
      </c>
      <c r="F11" s="13">
        <f t="shared" ref="F11:F24" si="0">E11/D11</f>
        <v>62493.9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20</v>
      </c>
      <c r="E12" s="13">
        <v>152264</v>
      </c>
      <c r="F12" s="13">
        <f t="shared" si="0"/>
        <v>7613.2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50</v>
      </c>
      <c r="E13" s="13">
        <v>1800204</v>
      </c>
      <c r="F13" s="13">
        <f t="shared" si="0"/>
        <v>36004.080000000002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50</v>
      </c>
      <c r="E14" s="13">
        <v>1586988</v>
      </c>
      <c r="F14" s="13">
        <f t="shared" si="0"/>
        <v>31739.759999999998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50</v>
      </c>
      <c r="E15" s="13">
        <v>1829826</v>
      </c>
      <c r="F15" s="13">
        <f t="shared" si="0"/>
        <v>36596.519999999997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75</v>
      </c>
      <c r="E16" s="13">
        <v>836817</v>
      </c>
      <c r="F16" s="13">
        <f t="shared" si="0"/>
        <v>11157.56</v>
      </c>
      <c r="G16" s="24" t="s">
        <v>4</v>
      </c>
      <c r="H16" s="2"/>
    </row>
    <row r="17" spans="1:8" x14ac:dyDescent="0.25">
      <c r="A17" s="2"/>
      <c r="B17" s="78" t="s">
        <v>112</v>
      </c>
      <c r="C17" s="79">
        <v>2015</v>
      </c>
      <c r="D17" s="79">
        <v>75</v>
      </c>
      <c r="E17" s="13">
        <v>437233</v>
      </c>
      <c r="F17" s="13">
        <f t="shared" si="0"/>
        <v>5829.7733333333335</v>
      </c>
      <c r="G17" s="24" t="s">
        <v>4</v>
      </c>
      <c r="H17" s="2"/>
    </row>
    <row r="18" spans="1:8" x14ac:dyDescent="0.25">
      <c r="A18" s="2"/>
      <c r="B18" s="78" t="s">
        <v>113</v>
      </c>
      <c r="C18" s="79">
        <v>2015</v>
      </c>
      <c r="D18" s="79">
        <v>75</v>
      </c>
      <c r="E18" s="13">
        <v>1028178</v>
      </c>
      <c r="F18" s="13">
        <f t="shared" si="0"/>
        <v>13709.04</v>
      </c>
      <c r="G18" s="24" t="s">
        <v>4</v>
      </c>
      <c r="H18" s="2"/>
    </row>
    <row r="19" spans="1:8" x14ac:dyDescent="0.25">
      <c r="A19" s="2"/>
      <c r="B19" s="78" t="s">
        <v>114</v>
      </c>
      <c r="C19" s="79">
        <v>2015</v>
      </c>
      <c r="D19" s="79">
        <v>75</v>
      </c>
      <c r="E19" s="13">
        <v>404419</v>
      </c>
      <c r="F19" s="13">
        <f t="shared" si="0"/>
        <v>5392.2533333333331</v>
      </c>
      <c r="G19" s="24" t="s">
        <v>4</v>
      </c>
      <c r="H19" s="2"/>
    </row>
    <row r="20" spans="1:8" x14ac:dyDescent="0.25">
      <c r="A20" s="2"/>
      <c r="B20" s="78" t="s">
        <v>115</v>
      </c>
      <c r="C20" s="79">
        <v>2015</v>
      </c>
      <c r="D20" s="79">
        <v>30</v>
      </c>
      <c r="E20" s="13">
        <v>36120</v>
      </c>
      <c r="F20" s="13">
        <f t="shared" si="0"/>
        <v>1204</v>
      </c>
      <c r="G20" s="24" t="s">
        <v>4</v>
      </c>
      <c r="H20" s="2"/>
    </row>
    <row r="21" spans="1:8" x14ac:dyDescent="0.25">
      <c r="A21" s="2"/>
      <c r="B21" s="78" t="s">
        <v>116</v>
      </c>
      <c r="C21" s="79">
        <v>2015</v>
      </c>
      <c r="D21" s="79">
        <v>5</v>
      </c>
      <c r="E21" s="13">
        <v>95562</v>
      </c>
      <c r="F21" s="13">
        <f t="shared" si="0"/>
        <v>19112.400000000001</v>
      </c>
      <c r="G21" s="24" t="s">
        <v>4</v>
      </c>
      <c r="H21" s="2"/>
    </row>
    <row r="22" spans="1:8" x14ac:dyDescent="0.25">
      <c r="A22" s="2"/>
      <c r="B22" s="78" t="s">
        <v>117</v>
      </c>
      <c r="C22" s="79">
        <v>2015</v>
      </c>
      <c r="D22" s="79">
        <v>5</v>
      </c>
      <c r="E22" s="13">
        <v>41829</v>
      </c>
      <c r="F22" s="13">
        <f t="shared" si="0"/>
        <v>8365.7999999999993</v>
      </c>
      <c r="G22" s="24" t="s">
        <v>4</v>
      </c>
      <c r="H22" s="2"/>
    </row>
    <row r="23" spans="1:8" x14ac:dyDescent="0.25">
      <c r="A23" s="2"/>
      <c r="B23" s="78" t="s">
        <v>118</v>
      </c>
      <c r="C23" s="79">
        <v>2015</v>
      </c>
      <c r="D23" s="79">
        <v>5</v>
      </c>
      <c r="E23" s="13">
        <v>455269</v>
      </c>
      <c r="F23" s="13">
        <f t="shared" si="0"/>
        <v>91053.8</v>
      </c>
      <c r="G23" s="24" t="s">
        <v>4</v>
      </c>
      <c r="H23" s="2"/>
    </row>
    <row r="24" spans="1:8" x14ac:dyDescent="0.25">
      <c r="A24" s="2"/>
      <c r="B24" s="78" t="s">
        <v>119</v>
      </c>
      <c r="C24" s="79">
        <v>2015</v>
      </c>
      <c r="D24" s="79">
        <v>25</v>
      </c>
      <c r="E24" s="13">
        <v>65645</v>
      </c>
      <c r="F24" s="13">
        <f t="shared" si="0"/>
        <v>2625.8</v>
      </c>
      <c r="G24" s="24" t="s">
        <v>4</v>
      </c>
      <c r="H24" s="2"/>
    </row>
    <row r="25" spans="1:8" x14ac:dyDescent="0.25">
      <c r="A25" s="2"/>
      <c r="B25" s="51" t="s">
        <v>120</v>
      </c>
      <c r="C25" s="52"/>
      <c r="D25" s="52"/>
      <c r="E25" s="53"/>
      <c r="F25" s="22">
        <f>SUM(F10:F24)</f>
        <v>413643.63666666666</v>
      </c>
      <c r="G25" s="23" t="s">
        <v>4</v>
      </c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</sheetData>
  <sheetProtection password="DFE9" sheet="1" objects="1" scenarios="1"/>
  <mergeCells count="4">
    <mergeCell ref="B25:E2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25164827.739999998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15783100</v>
      </c>
      <c r="H10" s="24" t="s">
        <v>4</v>
      </c>
      <c r="I10" s="2"/>
    </row>
    <row r="11" spans="1:9" x14ac:dyDescent="0.25">
      <c r="A11" s="2"/>
      <c r="B11" s="51" t="s">
        <v>76</v>
      </c>
      <c r="C11" s="52"/>
      <c r="D11" s="52"/>
      <c r="E11" s="52"/>
      <c r="F11" s="53"/>
      <c r="G11" s="22">
        <f>G9-G10</f>
        <v>9381727.7399999984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-13857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-100000</v>
      </c>
      <c r="H16" s="24" t="s">
        <v>4</v>
      </c>
      <c r="I16" s="2"/>
    </row>
    <row r="17" spans="1:9" x14ac:dyDescent="0.25">
      <c r="A17" s="2"/>
      <c r="B17" s="51" t="s">
        <v>80</v>
      </c>
      <c r="C17" s="52"/>
      <c r="D17" s="52"/>
      <c r="E17" s="52"/>
      <c r="F17" s="53"/>
      <c r="G17" s="22">
        <f>G15-G16</f>
        <v>86143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227818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590000</v>
      </c>
      <c r="H22" s="24" t="s">
        <v>4</v>
      </c>
      <c r="I22" s="2"/>
    </row>
    <row r="23" spans="1:9" x14ac:dyDescent="0.25">
      <c r="A23" s="2"/>
      <c r="B23" s="51" t="s">
        <v>89</v>
      </c>
      <c r="C23" s="52"/>
      <c r="D23" s="52"/>
      <c r="E23" s="52"/>
      <c r="F23" s="53"/>
      <c r="G23" s="22">
        <f>G21-G22</f>
        <v>-362182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376667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376667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2015'!F25</f>
        <v>413643.63666666666</v>
      </c>
      <c r="H29" s="24" t="s">
        <v>4</v>
      </c>
      <c r="I29" s="2"/>
    </row>
    <row r="30" spans="1:9" x14ac:dyDescent="0.25">
      <c r="A30" s="2"/>
      <c r="B30" s="51" t="s">
        <v>81</v>
      </c>
      <c r="C30" s="52"/>
      <c r="D30" s="52"/>
      <c r="E30" s="52"/>
      <c r="F30" s="53"/>
      <c r="G30" s="22">
        <f>G29-G27+G29-G28</f>
        <v>73953.273333333316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51" t="s">
        <v>39</v>
      </c>
      <c r="C8" s="52"/>
      <c r="D8" s="52"/>
      <c r="E8" s="52"/>
      <c r="F8" s="52"/>
      <c r="G8" s="52"/>
      <c r="H8" s="53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43496588</v>
      </c>
      <c r="H9" s="70" t="s">
        <v>4</v>
      </c>
      <c r="I9" s="2"/>
    </row>
    <row r="10" spans="1:9" x14ac:dyDescent="0.25">
      <c r="A10" s="2"/>
      <c r="B10" s="51" t="s">
        <v>42</v>
      </c>
      <c r="C10" s="52"/>
      <c r="D10" s="52"/>
      <c r="E10" s="52"/>
      <c r="F10" s="52"/>
      <c r="G10" s="52"/>
      <c r="H10" s="53"/>
      <c r="I10" s="2"/>
    </row>
    <row r="11" spans="1:9" x14ac:dyDescent="0.25">
      <c r="A11" s="2"/>
      <c r="B11" s="55" t="s">
        <v>43</v>
      </c>
      <c r="C11" s="56"/>
      <c r="D11" s="57"/>
      <c r="E11" s="13">
        <v>32557950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44</v>
      </c>
      <c r="C12" s="56"/>
      <c r="D12" s="57"/>
      <c r="E12" s="13">
        <v>3411605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45</v>
      </c>
      <c r="C13" s="56"/>
      <c r="D13" s="57"/>
      <c r="E13" s="13">
        <v>-103383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46</v>
      </c>
      <c r="C14" s="56"/>
      <c r="D14" s="57"/>
      <c r="E14" s="13">
        <v>770667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36636839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48</v>
      </c>
      <c r="C16" s="56"/>
      <c r="D16" s="57"/>
      <c r="E16" s="13">
        <v>2222848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49</v>
      </c>
      <c r="C17" s="56"/>
      <c r="D17" s="57"/>
      <c r="E17" s="13">
        <v>0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2222848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48" t="s">
        <v>52</v>
      </c>
      <c r="C20" s="49"/>
      <c r="D20" s="50"/>
      <c r="E20" s="13">
        <v>0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48" t="s">
        <v>53</v>
      </c>
      <c r="C21" s="49"/>
      <c r="D21" s="50"/>
      <c r="E21" s="13">
        <v>-10672000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54</v>
      </c>
      <c r="C22" s="56"/>
      <c r="D22" s="57"/>
      <c r="E22" s="13">
        <v>-490000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48" t="s">
        <v>56</v>
      </c>
      <c r="C24" s="49"/>
      <c r="D24" s="50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48" t="s">
        <v>57</v>
      </c>
      <c r="C25" s="49"/>
      <c r="D25" s="50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48" t="s">
        <v>58</v>
      </c>
      <c r="C26" s="49"/>
      <c r="D26" s="50"/>
      <c r="E26" s="13">
        <v>0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-11162000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27697687</v>
      </c>
      <c r="F28" s="70" t="s">
        <v>4</v>
      </c>
      <c r="G28" s="1">
        <f>IF(E28&lt;0,0,-E28)</f>
        <v>-27697687</v>
      </c>
      <c r="H28" s="70" t="s">
        <v>4</v>
      </c>
      <c r="I28" s="2"/>
    </row>
    <row r="29" spans="1:9" x14ac:dyDescent="0.25">
      <c r="A29" s="2"/>
      <c r="B29" s="51" t="s">
        <v>61</v>
      </c>
      <c r="C29" s="52"/>
      <c r="D29" s="52"/>
      <c r="E29" s="52"/>
      <c r="F29" s="52"/>
      <c r="G29" s="52"/>
      <c r="H29" s="53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121</v>
      </c>
      <c r="C31" s="52"/>
      <c r="D31" s="52"/>
      <c r="E31" s="52"/>
      <c r="F31" s="52"/>
      <c r="G31" s="52"/>
      <c r="H31" s="53"/>
      <c r="I31" s="2"/>
    </row>
    <row r="32" spans="1:9" ht="30" customHeight="1" x14ac:dyDescent="0.25">
      <c r="A32" s="2"/>
      <c r="B32" s="48" t="s">
        <v>122</v>
      </c>
      <c r="C32" s="49"/>
      <c r="D32" s="50"/>
      <c r="E32" s="13">
        <v>22781092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48" t="s">
        <v>63</v>
      </c>
      <c r="C34" s="49"/>
      <c r="D34" s="50"/>
      <c r="E34" s="13">
        <v>951642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23732734</v>
      </c>
      <c r="F35" s="70" t="s">
        <v>4</v>
      </c>
      <c r="G35" s="19">
        <f>-E35</f>
        <v>-23732734</v>
      </c>
      <c r="H35" s="70" t="s">
        <v>4</v>
      </c>
      <c r="I35" s="2"/>
    </row>
    <row r="36" spans="1:9" x14ac:dyDescent="0.25">
      <c r="A36" s="2"/>
      <c r="B36" s="51" t="s">
        <v>40</v>
      </c>
      <c r="C36" s="52"/>
      <c r="D36" s="52"/>
      <c r="E36" s="52"/>
      <c r="F36" s="53"/>
      <c r="G36" s="22">
        <f>$G$9+$G$28+$G$30+$G$35</f>
        <v>-7933833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2018-08-10T12:13:37Z</dcterms:modified>
</cp:coreProperties>
</file>