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5" i="16"/>
  <c r="D6" i="16"/>
  <c r="J3" i="24"/>
  <c r="F3" i="16" l="1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<sst xmlns="http://schemas.openxmlformats.org/spreadsheetml/2006/main" count="116" uniqueCount="79">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</sst>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5467587.7454093322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271061.39796199999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55033.101866666664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5793682.2452379987</v>
      </c>
      <c r="C5" s="62" t="s">
        <v>11</v>
      </c>
    </row>
    <row r="6" spans="1:3" x14ac:dyDescent="0.25">
      <c r="A6" s="47" t="s">
        <v>0</v>
      </c>
      <c r="B6" s="38">
        <f>Investeringer!E3</f>
        <v>13578184.371742411</v>
      </c>
      <c r="C6" s="23" t="s">
        <v>11</v>
      </c>
    </row>
    <row r="7" spans="1:3" x14ac:dyDescent="0.25">
      <c r="A7" s="4" t="s">
        <v>1</v>
      </c>
      <c r="B7" s="35">
        <f>Investeringer!F3</f>
        <v>2025860.4753933325</v>
      </c>
      <c r="C7" t="s">
        <v>11</v>
      </c>
    </row>
    <row r="8" spans="1:3" x14ac:dyDescent="0.25">
      <c r="A8" s="4" t="s">
        <v>2</v>
      </c>
      <c r="B8" s="35">
        <f>Investeringer!G3</f>
        <v>205134.37666666668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1185216</v>
      </c>
      <c r="C9" t="s">
        <v>11</v>
      </c>
    </row>
    <row r="10" spans="1:3" s="22" customFormat="1" x14ac:dyDescent="0.25">
      <c r="A10" s="3" t="s">
        <v>47</v>
      </c>
      <c r="B10" s="48">
        <f>SUM(B6:B9)</f>
        <v>16994395.22380241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9831320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56186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9887506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32675583.469040409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32964819.238256652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73</v>
      </c>
      <c r="H1" s="52" t="s">
        <v>65</v>
      </c>
      <c r="I1" s="52" t="s">
        <v>48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4895188</v>
      </c>
      <c r="C2" s="49">
        <v>0</v>
      </c>
      <c r="D2" s="49">
        <f>B2+C2</f>
        <v>4895188</v>
      </c>
      <c r="E2" s="50">
        <f>D2</f>
        <v>4895188</v>
      </c>
      <c r="F2" s="49">
        <v>7257237.8449959699</v>
      </c>
      <c r="G2" s="49">
        <v>0</v>
      </c>
      <c r="H2" s="49">
        <f>F2-G2</f>
        <v>7257237.8449959699</v>
      </c>
      <c r="I2" s="49">
        <f>AVERAGEIF(E2:E4,"&lt;&gt;0")</f>
        <v>5467587.7454093322</v>
      </c>
      <c r="J2" s="49">
        <v>3752104.0138245616</v>
      </c>
      <c r="K2" s="39">
        <f>IF(H2&gt;I2,IF(I2&gt;J2,I2,J2),H2)</f>
        <v>5467587.7454093322</v>
      </c>
    </row>
    <row r="3" spans="1:11" s="23" customFormat="1" x14ac:dyDescent="0.25">
      <c r="A3" s="28">
        <v>2014</v>
      </c>
      <c r="B3" s="49">
        <v>5731178</v>
      </c>
      <c r="C3" s="49"/>
      <c r="D3" s="49">
        <f t="shared" ref="D3:D4" si="0">B3+C3</f>
        <v>5731178</v>
      </c>
      <c r="E3" s="50">
        <f>D3*Pristalsregulering!C7</f>
        <v>5735762.9423999991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5681969</v>
      </c>
      <c r="C4" s="49"/>
      <c r="D4" s="49">
        <f t="shared" si="0"/>
        <v>5681969</v>
      </c>
      <c r="E4" s="50">
        <f>D4*Pristalsregulering!$C$6*Pristalsregulering!$C$7</f>
        <v>5771812.2938279985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8" max="18" width="9.140625" hidden="1"/>
    <col min="57" max="57" width="9.140625" hidden="1"/>
    <col min="66" max="66" width="9.140625" hidden="1"/>
    <col min="72" max="72" width="9.140625" hidden="1"/>
    <col min="81" max="81" width="9.140625" hidden="1"/>
    <col min="120" max="120" width="9.140625" hidden="1"/>
    <col min="129" max="129" width="9.140625" hidden="1"/>
    <col min="168" max="168" width="9.140625" hidden="1"/>
    <col min="177" max="177" width="9.140625" hidden="1"/>
    <col min="183" max="183" width="9.140625" hidden="1"/>
    <col min="192" max="192" width="9.140625" hidden="1"/>
    <col min="231" max="231" width="9.140625" hidden="1"/>
    <col min="240" max="240" width="9.140625" hidden="1"/>
    <col min="279" max="279" width="9.140625" hidden="1"/>
    <col min="288" max="288" width="9.140625" hidden="1"/>
    <col min="294" max="294" width="9.140625" hidden="1"/>
    <col min="333" max="333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76</v>
      </c>
      <c r="C1" s="33"/>
      <c r="D1" s="65" t="s">
        <v>77</v>
      </c>
      <c r="E1" s="10"/>
      <c r="F1" s="65" t="s">
        <v>78</v>
      </c>
      <c r="G1" s="10"/>
      <c r="H1" s="65"/>
    </row>
    <row r="2" spans="1:8" ht="30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4"/>
      <c r="C3" s="74">
        <v>7675</v>
      </c>
      <c r="D3" s="45">
        <f>B3</f>
        <v>0</v>
      </c>
      <c r="E3" s="35">
        <f>C3</f>
        <v>7675</v>
      </c>
      <c r="F3" s="45">
        <f>IF(D4=0,0,AVERAGEIF(D4:D6,"&lt;&gt;0"))+D3</f>
        <v>263386.39796199999</v>
      </c>
      <c r="G3" s="38">
        <f>IF(E4=0,0,AVERAGEIF(E4:E6,"&lt;&gt;0"))+E3</f>
        <v>7675</v>
      </c>
      <c r="H3" s="57">
        <f>SUM(F3:G3)</f>
        <v>271061.39796199999</v>
      </c>
    </row>
    <row r="4" spans="1:8" x14ac:dyDescent="0.25">
      <c r="A4" s="28">
        <v>2015</v>
      </c>
      <c r="B4" s="35">
        <v>101882</v>
      </c>
      <c r="C4" s="35"/>
      <c r="D4" s="45">
        <f>B4</f>
        <v>101882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418277</v>
      </c>
      <c r="C6" s="35"/>
      <c r="D6" s="45">
        <f>B6*Pristalsregulering!$C$7*Pristalsregulering!$C$6</f>
        <v>424890.79592399992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30000</v>
      </c>
      <c r="C3" s="42">
        <v>25880</v>
      </c>
      <c r="D3" s="42">
        <v>0</v>
      </c>
      <c r="E3" s="41">
        <f>B3</f>
        <v>30000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55033.101866666664</v>
      </c>
    </row>
    <row r="4" spans="1:8" x14ac:dyDescent="0.25">
      <c r="A4" s="31">
        <v>2014</v>
      </c>
      <c r="B4" s="41">
        <v>40000</v>
      </c>
      <c r="C4" s="42">
        <v>19600</v>
      </c>
      <c r="D4" s="42">
        <v>0</v>
      </c>
      <c r="E4" s="41">
        <f>B4*Pristalsregulering!$C$7</f>
        <v>40032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18800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12471936.510799991</v>
      </c>
      <c r="C3" s="38">
        <v>1968860.7233333327</v>
      </c>
      <c r="D3" s="40">
        <v>205134.37666666668</v>
      </c>
      <c r="E3" s="35">
        <f>B3*Pristalsregulering!C2*Pristalsregulering!C3*Pristalsregulering!C4*Pristalsregulering!C5*Pristalsregulering!C6*Pristalsregulering!C7</f>
        <v>13578184.371742411</v>
      </c>
      <c r="F3" s="35">
        <v>2025860.4753933325</v>
      </c>
      <c r="G3" s="35">
        <f>D3</f>
        <v>205134.37666666668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56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74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1185216</v>
      </c>
      <c r="D3" s="38">
        <v>0</v>
      </c>
      <c r="E3" s="40">
        <v>0</v>
      </c>
      <c r="F3" s="38">
        <f>B3</f>
        <v>0</v>
      </c>
      <c r="G3" s="38">
        <f>C3</f>
        <v>1185216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1185216</v>
      </c>
      <c r="L3" s="43">
        <f>AVERAGE(H3:H5)+AVERAGE(I3:I5)</f>
        <v>0</v>
      </c>
      <c r="M3" s="44">
        <f>SUM(J3:L3)</f>
        <v>1185216</v>
      </c>
      <c r="N3" s="23"/>
    </row>
    <row r="4" spans="1:14" x14ac:dyDescent="0.25">
      <c r="A4" s="28">
        <v>2014</v>
      </c>
      <c r="B4" s="45">
        <v>0</v>
      </c>
      <c r="C4" s="38">
        <v>1097489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1098366.9911999998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829660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842778.58391999977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57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8802934</v>
      </c>
      <c r="F2" s="42">
        <v>995863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9831320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75</v>
      </c>
      <c r="B2" s="35">
        <v>56186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2016-11-11T16:24:50Z</dcterms:modified>
</cp:coreProperties>
</file>